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24226"/>
  <mc:AlternateContent xmlns:mc="http://schemas.openxmlformats.org/markup-compatibility/2006">
    <mc:Choice Requires="x15">
      <x15ac:absPath xmlns:x15ac="http://schemas.microsoft.com/office/spreadsheetml/2010/11/ac" url="C:\Users\wschroeder\Documents\Dsktp_NtBk\_IMVP9\Buxton\Buxton_Validation\VNNLV_validation\"/>
    </mc:Choice>
  </mc:AlternateContent>
  <xr:revisionPtr revIDLastSave="0" documentId="13_ncr:1_{4611427A-765C-45C3-A884-077D5839B3AD}" xr6:coauthVersionLast="47" xr6:coauthVersionMax="47" xr10:uidLastSave="{00000000-0000-0000-0000-000000000000}"/>
  <bookViews>
    <workbookView xWindow="1275" yWindow="-120" windowWidth="27645" windowHeight="16440" tabRatio="833" firstSheet="7" activeTab="8" xr2:uid="{00000000-000D-0000-FFFF-FFFF00000000}"/>
  </bookViews>
  <sheets>
    <sheet name="Disclaimer" sheetId="32" r:id="rId1"/>
    <sheet name="Revision History" sheetId="33" r:id="rId2"/>
    <sheet name="INPUT RIPPLE" sheetId="13" state="hidden" r:id="rId3"/>
    <sheet name="STABILITY" sheetId="15" state="hidden" r:id="rId4"/>
    <sheet name="POWER SEQUENCE" sheetId="6" state="hidden" r:id="rId5"/>
    <sheet name="Spec Entry" sheetId="42" r:id="rId6"/>
    <sheet name="Spec Entry Example" sheetId="34" r:id="rId7"/>
    <sheet name="DC Setpoint Tolerance Estimator" sheetId="41" r:id="rId8"/>
    <sheet name="Transient" sheetId="36" r:id="rId9"/>
    <sheet name="Transient-Vmean at 0A" sheetId="29" state="hidden" r:id="rId10"/>
    <sheet name="Sheet1" sheetId="37" state="hidden" r:id="rId11"/>
    <sheet name="Multi-Load_Profiles" sheetId="43" r:id="rId12"/>
    <sheet name="Athena Open Lab" sheetId="24" r:id="rId13"/>
    <sheet name="Soft Start &amp; Soft Stop" sheetId="35" r:id="rId14"/>
    <sheet name="EFFICIENCY" sheetId="16" r:id="rId15"/>
    <sheet name="Test Summary" sheetId="31" r:id="rId16"/>
    <sheet name="Register script" sheetId="44" r:id="rId17"/>
    <sheet name="Post-script RegDumps" sheetId="45" r:id="rId18"/>
  </sheets>
  <externalReferences>
    <externalReference r:id="rId19"/>
    <externalReference r:id="rId20"/>
    <externalReference r:id="rId21"/>
    <externalReference r:id="rId22"/>
    <externalReference r:id="rId23"/>
    <externalReference r:id="rId24"/>
  </externalReferences>
  <definedNames>
    <definedName name="_PL2" localSheetId="11">'[1]Spec Entry'!#REF!</definedName>
    <definedName name="_PL2" localSheetId="15">#REF!</definedName>
    <definedName name="_PL2" localSheetId="8">'[1]Spec Entry'!#REF!</definedName>
    <definedName name="_PL2" localSheetId="9">'[1]Spec Entry'!#REF!</definedName>
    <definedName name="_PL2">#REF!</definedName>
    <definedName name="ADC_Vref" comment="the full scale voltage on the IMVP8 Psys pin. An ADC converts this voltage level to FFh." localSheetId="15">[1]Psys!$L$2</definedName>
    <definedName name="ADC_Vref" comment="the full scale voltage on the IMVP8 Psys pin. An ADC converts this voltage level to FFh.">[1]Psys!$L$2</definedName>
    <definedName name="DCR" localSheetId="11">'[1]Spec Entry'!$D$18</definedName>
    <definedName name="DCR" localSheetId="8">'[1]Spec Entry'!$D$18</definedName>
    <definedName name="DCR" localSheetId="9">'[1]Spec Entry'!$D$18</definedName>
    <definedName name="DCR">#REF!</definedName>
    <definedName name="di_percentage" localSheetId="0">'[2]Spec Entry'!$D$25</definedName>
    <definedName name="di_percentage" localSheetId="1">'[2]Spec Entry'!$D$25</definedName>
    <definedName name="di_percentage" localSheetId="5">'Spec Entry'!$D$27</definedName>
    <definedName name="di_percentage" localSheetId="6">'Spec Entry Example'!$D$27</definedName>
    <definedName name="di_percentage" localSheetId="15">'[3]Spec Entry'!$D$23</definedName>
    <definedName name="di_percentage">#REF!</definedName>
    <definedName name="dt">#REF!</definedName>
    <definedName name="Duty_Cycle" localSheetId="11">'[1]Spec Entry'!$D$89</definedName>
    <definedName name="Duty_Cycle" localSheetId="15">#REF!</definedName>
    <definedName name="Duty_Cycle" localSheetId="8">'[1]Spec Entry'!$D$89</definedName>
    <definedName name="Duty_Cycle" localSheetId="9">'[1]Spec Entry'!$D$89</definedName>
    <definedName name="Duty_Cycle">#REF!</definedName>
    <definedName name="duty_high" localSheetId="11">'[4]Spec Entry'!$D$28</definedName>
    <definedName name="duty_high" localSheetId="5">'Spec Entry'!$D$32</definedName>
    <definedName name="duty_high" localSheetId="6">'Spec Entry Example'!$D$32</definedName>
    <definedName name="duty_high" localSheetId="8">'[4]Spec Entry'!$D$28</definedName>
    <definedName name="duty_high" localSheetId="9">'[4]Spec Entry'!$D$28</definedName>
    <definedName name="duty_high">#REF!</definedName>
    <definedName name="duty_low" localSheetId="11">'[4]Spec Entry'!$D$27</definedName>
    <definedName name="duty_low" localSheetId="5">'Spec Entry'!$D$31</definedName>
    <definedName name="duty_low" localSheetId="6">'Spec Entry Example'!$D$31</definedName>
    <definedName name="duty_low" localSheetId="15">'[3]Spec Entry'!$D$27</definedName>
    <definedName name="duty_low" localSheetId="8">'[4]Spec Entry'!$D$27</definedName>
    <definedName name="duty_low" localSheetId="9">'[4]Spec Entry'!$D$27</definedName>
    <definedName name="duty_low">#REF!</definedName>
    <definedName name="dVID_Settle" localSheetId="11">'[1]Spec Entry'!$D$66</definedName>
    <definedName name="dVID_Settle" localSheetId="15">#REF!</definedName>
    <definedName name="dVID_Settle" localSheetId="8">'[1]Spec Entry'!$D$66</definedName>
    <definedName name="dVID_Settle" localSheetId="9">'[1]Spec Entry'!$D$66</definedName>
    <definedName name="dVID_Settle">#REF!</definedName>
    <definedName name="Eff" localSheetId="11">'[1]Spec Entry'!$D$41</definedName>
    <definedName name="Eff" localSheetId="15">#REF!</definedName>
    <definedName name="Eff" localSheetId="8">'[1]Spec Entry'!$D$41</definedName>
    <definedName name="Eff" localSheetId="9">'[1]Spec Entry'!$D$41</definedName>
    <definedName name="Eff">#REF!</definedName>
    <definedName name="I_Step_PS0" localSheetId="11">'[1]Spec Entry'!#REF!</definedName>
    <definedName name="I_Step_PS0" localSheetId="15">#REF!</definedName>
    <definedName name="I_Step_PS0" localSheetId="8">'[1]Spec Entry'!#REF!</definedName>
    <definedName name="I_Step_PS0" localSheetId="9">'[1]Spec Entry'!#REF!</definedName>
    <definedName name="I_Step_PS0">#REF!</definedName>
    <definedName name="I_Step_PS0_IccMAX" localSheetId="11">'[1]Spec Entry'!$D$37</definedName>
    <definedName name="I_Step_PS0_IccMAX" localSheetId="15">#REF!</definedName>
    <definedName name="I_Step_PS0_IccMAX" localSheetId="8">'[1]Spec Entry'!$D$37</definedName>
    <definedName name="I_Step_PS0_IccMAX" localSheetId="9">'[1]Spec Entry'!$D$37</definedName>
    <definedName name="I_Step_PS0_IccMAX">#REF!</definedName>
    <definedName name="I_Step_PS0_IccMAX_App" localSheetId="11">'[1]Spec Entry'!$D$88</definedName>
    <definedName name="I_Step_PS0_IccMAX_App" localSheetId="15">#REF!</definedName>
    <definedName name="I_Step_PS0_IccMAX_App" localSheetId="8">'[1]Spec Entry'!$D$88</definedName>
    <definedName name="I_Step_PS0_IccMAX_App" localSheetId="9">'[1]Spec Entry'!$D$88</definedName>
    <definedName name="I_Step_PS0_IccMAX_App">#REF!</definedName>
    <definedName name="I_Step_PS1" localSheetId="11">'[1]Spec Entry'!$D$85</definedName>
    <definedName name="I_Step_PS1" localSheetId="15">#REF!</definedName>
    <definedName name="I_Step_PS1" localSheetId="8">'[1]Spec Entry'!$D$85</definedName>
    <definedName name="I_Step_PS1" localSheetId="9">'[1]Spec Entry'!$D$85</definedName>
    <definedName name="I_Step_PS1">#REF!</definedName>
    <definedName name="I_TDC" localSheetId="11">'[1]Spec Entry'!#REF!</definedName>
    <definedName name="I_TDC" localSheetId="15">#REF!</definedName>
    <definedName name="I_TDC" localSheetId="8">'[1]Spec Entry'!#REF!</definedName>
    <definedName name="I_TDC" localSheetId="9">'[1]Spec Entry'!#REF!</definedName>
    <definedName name="I_TDC">#REF!</definedName>
    <definedName name="IccMax" localSheetId="11">'[1]Spec Entry'!$D$34</definedName>
    <definedName name="IccMax" localSheetId="15">#REF!</definedName>
    <definedName name="IccMax" localSheetId="8">'[1]Spec Entry'!$D$34</definedName>
    <definedName name="IccMax" localSheetId="9">'[1]Spec Entry'!$D$34</definedName>
    <definedName name="IccMax">#REF!</definedName>
    <definedName name="IccMax_app" localSheetId="11">'[1]Spec Entry'!$D$87</definedName>
    <definedName name="IccMax_app" localSheetId="15">#REF!</definedName>
    <definedName name="IccMax_app" localSheetId="8">'[1]Spec Entry'!$D$87</definedName>
    <definedName name="IccMax_app" localSheetId="9">'[1]Spec Entry'!$D$87</definedName>
    <definedName name="IccMax_app">#REF!</definedName>
    <definedName name="Iccmax_PS1" localSheetId="11">'[1]Spec Entry'!$D$47</definedName>
    <definedName name="Iccmax_PS1" localSheetId="15">#REF!</definedName>
    <definedName name="Iccmax_PS1" localSheetId="8">'[1]Spec Entry'!$D$47</definedName>
    <definedName name="Iccmax_PS1" localSheetId="9">'[1]Spec Entry'!$D$47</definedName>
    <definedName name="Iccmax_PS1">#REF!</definedName>
    <definedName name="IccMax_PS2" localSheetId="11">'[1]Spec Entry'!$D$48</definedName>
    <definedName name="IccMax_PS2" localSheetId="15">#REF!</definedName>
    <definedName name="IccMax_PS2" localSheetId="8">'[1]Spec Entry'!$D$48</definedName>
    <definedName name="IccMax_PS2" localSheetId="9">'[1]Spec Entry'!$D$48</definedName>
    <definedName name="IccMax_PS2">#REF!</definedName>
    <definedName name="IccMax_PS3" localSheetId="11">'[1]Spec Entry'!$D$49</definedName>
    <definedName name="IccMax_PS3" localSheetId="15">#REF!</definedName>
    <definedName name="IccMax_PS3" localSheetId="8">'[1]Spec Entry'!$D$49</definedName>
    <definedName name="IccMax_PS3" localSheetId="9">'[1]Spec Entry'!$D$49</definedName>
    <definedName name="IccMax_PS3">#REF!</definedName>
    <definedName name="IccMax20p" localSheetId="15">'[1]IOUT Calcs'!$F$110</definedName>
    <definedName name="IccMax20p">'[1]IOUT Calcs'!$F$110</definedName>
    <definedName name="IccMax80p" localSheetId="15">'[1]IOUT Calcs'!$F$116</definedName>
    <definedName name="IccMax80p">'[1]IOUT Calcs'!$F$116</definedName>
    <definedName name="IMVP9" localSheetId="15">#REF!</definedName>
    <definedName name="IMVP9">#REF!</definedName>
    <definedName name="Iout_spec" localSheetId="15">'[1]IOUT Calcs'!$J$99</definedName>
    <definedName name="Iout_spec">'[1]IOUT Calcs'!$J$99</definedName>
    <definedName name="Ipsys" comment="the µAmps/Watt of the PSYS signal from the charger." localSheetId="15">[1]Psys!$M$2</definedName>
    <definedName name="Ipsys" comment="the µAmps/Watt of the PSYS signal from the charger.">[1]Psys!$M$2</definedName>
    <definedName name="Load_step_size" localSheetId="15">#REF!</definedName>
    <definedName name="Load_step_size">#REF!</definedName>
    <definedName name="LT_TDC" localSheetId="11">'[1]Spec Entry'!$D$86</definedName>
    <definedName name="LT_TDC" localSheetId="15">#REF!</definedName>
    <definedName name="LT_TDC" localSheetId="8">'[1]Spec Entry'!$D$86</definedName>
    <definedName name="LT_TDC" localSheetId="9">'[1]Spec Entry'!$D$86</definedName>
    <definedName name="LT_TDC">#REF!</definedName>
    <definedName name="Neg_Ripple_PS2" localSheetId="11">'[1]Spec Entry'!$D$57</definedName>
    <definedName name="Neg_Ripple_PS2" localSheetId="15">#REF!</definedName>
    <definedName name="Neg_Ripple_PS2" localSheetId="8">'[1]Spec Entry'!$D$57</definedName>
    <definedName name="Neg_Ripple_PS2" localSheetId="9">'[1]Spec Entry'!$D$57</definedName>
    <definedName name="Neg_Ripple_PS2">#REF!</definedName>
    <definedName name="Neg_Ripple_PS3" localSheetId="11">'[1]Spec Entry'!$D$59</definedName>
    <definedName name="Neg_Ripple_PS3" localSheetId="15">#REF!</definedName>
    <definedName name="Neg_Ripple_PS3" localSheetId="8">'[1]Spec Entry'!$D$59</definedName>
    <definedName name="Neg_Ripple_PS3" localSheetId="9">'[1]Spec Entry'!$D$59</definedName>
    <definedName name="Neg_Ripple_PS3">#REF!</definedName>
    <definedName name="Offset" localSheetId="15">'[1]IOUT Calcs'!$O$18</definedName>
    <definedName name="Offset">'[1]IOUT Calcs'!$O$18</definedName>
    <definedName name="phases" localSheetId="11">'[1]Spec Entry'!$D$16</definedName>
    <definedName name="phases" localSheetId="15">#REF!</definedName>
    <definedName name="phases" localSheetId="8">'[1]Spec Entry'!$D$16</definedName>
    <definedName name="phases" localSheetId="9">'[1]Spec Entry'!$D$16</definedName>
    <definedName name="phases">#REF!</definedName>
    <definedName name="PL1w" localSheetId="11">'[1]Spec Entry'!$D$36</definedName>
    <definedName name="PL1w" localSheetId="15">#REF!</definedName>
    <definedName name="PL1w" localSheetId="8">'[1]Spec Entry'!$D$36</definedName>
    <definedName name="PL1w" localSheetId="9">'[1]Spec Entry'!$D$36</definedName>
    <definedName name="PL1w">#REF!</definedName>
    <definedName name="PL2_TDC">'[5]Spec Entry'!$D$65</definedName>
    <definedName name="Platform" localSheetId="11">'[1]Spec Entry'!$D$6</definedName>
    <definedName name="Platform" localSheetId="15">#REF!</definedName>
    <definedName name="Platform" localSheetId="8">'[1]Spec Entry'!$D$6</definedName>
    <definedName name="Platform" localSheetId="9">'[1]Spec Entry'!$D$6</definedName>
    <definedName name="Platform">#REF!</definedName>
    <definedName name="POS_Ripple_PS2" localSheetId="11">'[1]Spec Entry'!$D$56</definedName>
    <definedName name="POS_Ripple_PS2" localSheetId="15">#REF!</definedName>
    <definedName name="POS_Ripple_PS2" localSheetId="8">'[1]Spec Entry'!$D$56</definedName>
    <definedName name="POS_Ripple_PS2" localSheetId="9">'[1]Spec Entry'!$D$56</definedName>
    <definedName name="POS_Ripple_PS2">#REF!</definedName>
    <definedName name="POS_Ripple_PS3" localSheetId="11">'[1]Spec Entry'!$D$58</definedName>
    <definedName name="POS_Ripple_PS3" localSheetId="15">#REF!</definedName>
    <definedName name="POS_Ripple_PS3" localSheetId="8">'[1]Spec Entry'!$D$58</definedName>
    <definedName name="POS_Ripple_PS3" localSheetId="9">'[1]Spec Entry'!$D$58</definedName>
    <definedName name="POS_Ripple_PS3">#REF!</definedName>
    <definedName name="PS0_IccMAX_App_tOvS" comment="The APV will log the Duration of Overshoot measurement while in PS0 IccMAX App Transient." localSheetId="11">'Multi-Load_Profiles'!$O$25</definedName>
    <definedName name="PS0_IccMAX_App_tOvS" comment="The APV will log the Duration of Overshoot measurement while in PS0 IccMAX App Transient." localSheetId="15">#REF!</definedName>
    <definedName name="PS0_IccMAX_App_tOvS" comment="The APV will log the Duration of Overshoot measurement while in PS0 IccMAX App Transient." localSheetId="8">Transient!$O$25</definedName>
    <definedName name="PS0_IccMAX_App_tOvS" comment="The APV will log the Duration of Overshoot measurement while in PS0 IccMAX App Transient." localSheetId="9">'Transient-Vmean at 0A'!$N$23</definedName>
    <definedName name="PS0_IccMAX_App_tOvS" comment="The APV will log the Duration of Overshoot measurement while in PS0 IccMAX App Transient.">#REF!</definedName>
    <definedName name="PS0_IccMAX_App_V_End" localSheetId="11">'Multi-Load_Profiles'!$K$18</definedName>
    <definedName name="PS0_IccMAX_App_V_End" comment="The APV will log the V End voltage measurement while in PS0 IccMAX App Transient." localSheetId="15">#REF!</definedName>
    <definedName name="PS0_IccMAX_App_V_End" localSheetId="8">Transient!$L$18</definedName>
    <definedName name="PS0_IccMAX_App_V_End" localSheetId="9">'Transient-Vmean at 0A'!$K$16</definedName>
    <definedName name="PS0_IccMAX_App_V_End" comment="The APV will log the V End voltage measurement while in PS0 IccMAX App Transient.">#REF!</definedName>
    <definedName name="PS0_IccMAX_App_V_OS" localSheetId="11">'Multi-Load_Profiles'!$L$25</definedName>
    <definedName name="PS0_IccMAX_App_V_OS" comment="The APV will log the Positive Excursion voltage measurement while in PS0 IccMAX App Transient." localSheetId="15">#REF!</definedName>
    <definedName name="PS0_IccMAX_App_V_OS" localSheetId="8">Transient!$L$25</definedName>
    <definedName name="PS0_IccMAX_App_V_OS" localSheetId="9">'Transient-Vmean at 0A'!$K$23</definedName>
    <definedName name="PS0_IccMAX_App_V_OS" comment="The APV will log the Positive Excursion voltage measurement while in PS0 IccMAX App Transient.">#REF!</definedName>
    <definedName name="PS0_IccMAX_tOvS" comment="The APV will log the Duration of Overshoot measurement while in PS0 IccMAX Transient." localSheetId="11">'Multi-Load_Profiles'!#REF!</definedName>
    <definedName name="PS0_IccMAX_tOvS" comment="The APV will log the Duration of Overshoot measurement while in PS0 IccMAX Transient." localSheetId="15">#REF!</definedName>
    <definedName name="PS0_IccMAX_tOvS" comment="The APV will log the Duration of Overshoot measurement while in PS0 IccMAX Transient." localSheetId="8">Transient!#REF!</definedName>
    <definedName name="PS0_IccMAX_tOvS" comment="The APV will log the Duration of Overshoot measurement while in PS0 IccMAX Transient." localSheetId="9">'Transient-Vmean at 0A'!#REF!</definedName>
    <definedName name="PS0_IccMAX_tOvS" comment="The APV will log the Duration of Overshoot measurement while in PS0 IccMAX Transient.">#REF!</definedName>
    <definedName name="PS0_IccMAX_V_End" localSheetId="11">'Multi-Load_Profiles'!$Q$18</definedName>
    <definedName name="PS0_IccMAX_V_End" comment="The APV will log the V End voltage measurement while in PS0 IccMAX Transient." localSheetId="15">#REF!</definedName>
    <definedName name="PS0_IccMAX_V_End" localSheetId="8">Transient!$Q$18</definedName>
    <definedName name="PS0_IccMAX_V_End" localSheetId="9">'Transient-Vmean at 0A'!$P$16</definedName>
    <definedName name="PS0_IccMAX_V_End" comment="The APV will log the V End voltage measurement while in PS0 IccMAX Transient.">#REF!</definedName>
    <definedName name="PS0_IccMax_V_OS" localSheetId="11">'Multi-Load_Profiles'!$Q$25</definedName>
    <definedName name="PS0_IccMax_V_OS" comment="The APV will log the Positive Excursion voltage measurement while in PS0 IccMAX Transient." localSheetId="15">#REF!</definedName>
    <definedName name="PS0_IccMax_V_OS" localSheetId="8">Transient!$Q$25</definedName>
    <definedName name="PS0_IccMax_V_OS" localSheetId="9">'Transient-Vmean at 0A'!$P$23</definedName>
    <definedName name="PS0_IccMax_V_OS" comment="The APV will log the Positive Excursion voltage measurement while in PS0 IccMAX Transient.">#REF!</definedName>
    <definedName name="PS0_Large_Step_Droop_Duration" comment="The APV will log the Droop Duration voltage measurement while in PS0 Large Step Transient." localSheetId="11">'Multi-Load_Profiles'!$I$25</definedName>
    <definedName name="PS0_Large_Step_Droop_Duration" comment="The APV will log the Droop Duration voltage measurement while in PS0 Large Step Transient." localSheetId="15">#REF!</definedName>
    <definedName name="PS0_Large_Step_Droop_Duration" comment="The APV will log the Droop Duration voltage measurement while in PS0 Large Step Transient." localSheetId="8">Transient!$I$25</definedName>
    <definedName name="PS0_Large_Step_Droop_Duration" comment="The APV will log the Droop Duration voltage measurement while in PS0 Large Step Transient." localSheetId="9">'Transient-Vmean at 0A'!$I$23</definedName>
    <definedName name="PS0_Large_Step_Droop_Duration" comment="The APV will log the Droop Duration voltage measurement while in PS0 Large Step Transient.">#REF!</definedName>
    <definedName name="PS0_Large_Step_V_Droop" comment="The APV will log the V Droop voltage measurement while in PS0 Large Step Transient." localSheetId="11">'Multi-Load_Profiles'!$G$25</definedName>
    <definedName name="PS0_Large_Step_V_Droop" comment="The APV will log the V Droop voltage measurement while in PS0 Large Step Transient." localSheetId="15">#REF!</definedName>
    <definedName name="PS0_Large_Step_V_Droop" comment="The APV will log the V Droop voltage measurement while in PS0 Large Step Transient." localSheetId="8">Transient!$G$25</definedName>
    <definedName name="PS0_Large_Step_V_Droop" comment="The APV will log the V Droop voltage measurement while in PS0 Large Step Transient." localSheetId="9">'Transient-Vmean at 0A'!$G$23</definedName>
    <definedName name="PS0_Large_Step_V_Droop" comment="The APV will log the V Droop voltage measurement while in PS0 Large Step Transient.">#REF!</definedName>
    <definedName name="PS0_Large_Step_V_Start" comment="The APV will log the V Start voltage measurement while in PS0 Large Step Transient." localSheetId="11">'Multi-Load_Profiles'!$G$18</definedName>
    <definedName name="PS0_Large_Step_V_Start" comment="The APV will log the V Start voltage measurement while in PS0 Large Step Transient." localSheetId="15">#REF!</definedName>
    <definedName name="PS0_Large_Step_V_Start" comment="The APV will log the V Start voltage measurement while in PS0 Large Step Transient." localSheetId="8">Transient!$G$18</definedName>
    <definedName name="PS0_Large_Step_V_Start" comment="The APV will log the V Start voltage measurement while in PS0 Large Step Transient." localSheetId="9">'Transient-Vmean at 0A'!$G$16</definedName>
    <definedName name="PS0_Large_Step_V_Start" comment="The APV will log the V Start voltage measurement while in PS0 Large Step Transient.">#REF!</definedName>
    <definedName name="PS0_LS_Droop" comment="The AVP will save the worst case droop of the transient step." localSheetId="11">'Multi-Load_Profiles'!$X$6</definedName>
    <definedName name="PS0_LS_Droop" comment="The AVP will save the worst case droop of the transient step." localSheetId="15">#REF!</definedName>
    <definedName name="PS0_LS_Droop" comment="The AVP will save the worst case droop of the transient step." localSheetId="8">Transient!$X$6</definedName>
    <definedName name="PS0_LS_Droop" comment="The AVP will save the worst case droop of the transient step." localSheetId="9">'Transient-Vmean at 0A'!$W$6</definedName>
    <definedName name="PS0_LS_Droop" comment="The AVP will save the worst case droop of the transient step.">#REF!</definedName>
    <definedName name="PS0_LS_Over" comment="The AVP will save the worst case overshoot of transient step." localSheetId="11">'Multi-Load_Profiles'!#REF!</definedName>
    <definedName name="PS0_LS_Over" comment="The AVP will save the worst case overshoot of transient step." localSheetId="15">#REF!</definedName>
    <definedName name="PS0_LS_Over" comment="The AVP will save the worst case overshoot of transient step." localSheetId="8">Transient!$AI$6</definedName>
    <definedName name="PS0_LS_Over" comment="The AVP will save the worst case overshoot of transient step." localSheetId="9">'Transient-Vmean at 0A'!$AH$6</definedName>
    <definedName name="PS0_LS_Over" comment="The AVP will save the worst case overshoot of transient step.">#REF!</definedName>
    <definedName name="PS0_OCP" comment="Ending current value for the PS0 Over Current Protection test." localSheetId="11">'Multi-Load_Profiles'!#REF!</definedName>
    <definedName name="PS0_OCP" comment="Ending current value for the PS0 Over Current Protection test." localSheetId="15">#REF!</definedName>
    <definedName name="PS0_OCP" comment="Ending current value for the PS0 Over Current Protection test." localSheetId="8">Transient!$G$78</definedName>
    <definedName name="PS0_OCP" comment="Ending current value for the PS0 Over Current Protection test." localSheetId="9">'Transient-Vmean at 0A'!$G$75</definedName>
    <definedName name="PS0_OCP" comment="Ending current value for the PS0 Over Current Protection test.">#REF!</definedName>
    <definedName name="PS0_PS1_200uS_to_400us" comment="Voltage measurement from the bottom of ripple in PS0 to the bottom of droop or ripple in PS1." localSheetId="11">'Multi-Load_Profiles'!#REF!</definedName>
    <definedName name="PS0_PS1_200uS_to_400us" comment="Voltage measurement from the bottom of ripple in PS0 to the bottom of droop or ripple in PS1." localSheetId="15">#REF!</definedName>
    <definedName name="PS0_PS1_200uS_to_400us" comment="Voltage measurement from the bottom of ripple in PS0 to the bottom of droop or ripple in PS1." localSheetId="8">Transient!#REF!</definedName>
    <definedName name="PS0_PS1_200uS_to_400us" comment="Voltage measurement from the bottom of ripple in PS0 to the bottom of droop or ripple in PS1." localSheetId="9">'Transient-Vmean at 0A'!#REF!</definedName>
    <definedName name="PS0_PS1_200uS_to_400us" comment="Voltage measurement from the bottom of ripple in PS0 to the bottom of droop or ripple in PS1.">#REF!</definedName>
    <definedName name="PS0_PS2_200us_to_400us" comment="Voltage measurement from the bottom of ripple in P00 to the bottom of droop or ripple in PS2." localSheetId="11">'Multi-Load_Profiles'!#REF!</definedName>
    <definedName name="PS0_PS2_200us_to_400us" comment="Voltage measurement from the bottom of ripple in P00 to the bottom of droop or ripple in PS2." localSheetId="15">#REF!</definedName>
    <definedName name="PS0_PS2_200us_to_400us" comment="Voltage measurement from the bottom of ripple in P00 to the bottom of droop or ripple in PS2." localSheetId="8">Transient!#REF!</definedName>
    <definedName name="PS0_PS2_200us_to_400us" comment="Voltage measurement from the bottom of ripple in P00 to the bottom of droop or ripple in PS2." localSheetId="9">'Transient-Vmean at 0A'!#REF!</definedName>
    <definedName name="PS0_PS2_200us_to_400us" comment="Voltage measurement from the bottom of ripple in P00 to the bottom of droop or ripple in PS2.">#REF!</definedName>
    <definedName name="PS0_PS3_200us_to_400us" comment="Voltage measurement from the bottom of ripple in PS0 to the bottom of droop or ripple in PS3." localSheetId="11">'Multi-Load_Profiles'!#REF!</definedName>
    <definedName name="PS0_PS3_200us_to_400us" comment="Voltage measurement from the bottom of ripple in PS0 to the bottom of droop or ripple in PS3." localSheetId="15">#REF!</definedName>
    <definedName name="PS0_PS3_200us_to_400us" comment="Voltage measurement from the bottom of ripple in PS0 to the bottom of droop or ripple in PS3." localSheetId="8">Transient!#REF!</definedName>
    <definedName name="PS0_PS3_200us_to_400us" comment="Voltage measurement from the bottom of ripple in PS0 to the bottom of droop or ripple in PS3." localSheetId="9">'Transient-Vmean at 0A'!#REF!</definedName>
    <definedName name="PS0_PS3_200us_to_400us" comment="Voltage measurement from the bottom of ripple in PS0 to the bottom of droop or ripple in PS3.">#REF!</definedName>
    <definedName name="PS0_Small_Step_V_Droop" comment="The APV will log the V Droop voltage measurement while in PS0 Small Step Transient." localSheetId="11">'Multi-Load_Profiles'!#REF!</definedName>
    <definedName name="PS0_Small_Step_V_Droop" comment="The APV will log the V Droop voltage measurement while in PS0 Small Step Transient." localSheetId="15">#REF!</definedName>
    <definedName name="PS0_Small_Step_V_Droop" comment="The APV will log the V Droop voltage measurement while in PS0 Small Step Transient." localSheetId="8">Transient!#REF!</definedName>
    <definedName name="PS0_Small_Step_V_Droop" comment="The APV will log the V Droop voltage measurement while in PS0 Small Step Transient." localSheetId="9">'Transient-Vmean at 0A'!#REF!</definedName>
    <definedName name="PS0_Small_Step_V_Droop" comment="The APV will log the V Droop voltage measurement while in PS0 Small Step Transient.">#REF!</definedName>
    <definedName name="PS0_Small_Step_V_Start" comment="The APV will log the V Start voltage measurement while in PS0 Small Step Transient." localSheetId="11">'Multi-Load_Profiles'!#REF!</definedName>
    <definedName name="PS0_Small_Step_V_Start" comment="The APV will log the V Start voltage measurement while in PS0 Small Step Transient." localSheetId="15">#REF!</definedName>
    <definedName name="PS0_Small_Step_V_Start" comment="The APV will log the V Start voltage measurement while in PS0 Small Step Transient." localSheetId="8">Transient!#REF!</definedName>
    <definedName name="PS0_Small_Step_V_Start" comment="The APV will log the V Start voltage measurement while in PS0 Small Step Transient." localSheetId="9">'Transient-Vmean at 0A'!#REF!</definedName>
    <definedName name="PS0_Small_Step_V_Start" comment="The APV will log the V Start voltage measurement while in PS0 Small Step Transient.">#REF!</definedName>
    <definedName name="PS0_SS_300hz" comment="The AVP will save the 300hz transient step." localSheetId="11">'Multi-Load_Profiles'!#REF!</definedName>
    <definedName name="PS0_SS_300hz" comment="The AVP will save the 300hz transient step." localSheetId="15">#REF!</definedName>
    <definedName name="PS0_SS_300hz" comment="The AVP will save the 300hz transient step." localSheetId="8">Transient!#REF!</definedName>
    <definedName name="PS0_SS_300hz" comment="The AVP will save the 300hz transient step." localSheetId="9">'Transient-Vmean at 0A'!#REF!</definedName>
    <definedName name="PS0_SS_300hz" comment="The AVP will save the 300hz transient step.">#REF!</definedName>
    <definedName name="PS0_SS_Droop" comment="The AVP will save the Droop transient step." localSheetId="11">'Multi-Load_Profiles'!#REF!</definedName>
    <definedName name="PS0_SS_Droop" comment="The AVP will save the Droop transient step." localSheetId="15">#REF!</definedName>
    <definedName name="PS0_SS_Droop" comment="The AVP will save the Droop transient step." localSheetId="8">Transient!#REF!</definedName>
    <definedName name="PS0_SS_Droop" comment="The AVP will save the Droop transient step." localSheetId="9">'Transient-Vmean at 0A'!#REF!</definedName>
    <definedName name="PS0_SS_Droop" comment="The AVP will save the Droop transient step.">#REF!</definedName>
    <definedName name="PS1_300hz" comment="The AVP will save the 300hz transient step." localSheetId="11">'Multi-Load_Profiles'!#REF!</definedName>
    <definedName name="PS1_300hz" comment="The AVP will save the 300hz transient step." localSheetId="15">#REF!</definedName>
    <definedName name="PS1_300hz" comment="The AVP will save the 300hz transient step." localSheetId="8">Transient!#REF!</definedName>
    <definedName name="PS1_300hz" comment="The AVP will save the 300hz transient step." localSheetId="9">'Transient-Vmean at 0A'!#REF!</definedName>
    <definedName name="PS1_300hz" comment="The AVP will save the 300hz transient step.">#REF!</definedName>
    <definedName name="PS1_Droop" comment="The AVP will save the worst case droop transient step." localSheetId="11">'Multi-Load_Profiles'!#REF!</definedName>
    <definedName name="PS1_Droop" comment="The AVP will save the worst case droop transient step." localSheetId="15">#REF!</definedName>
    <definedName name="PS1_Droop" comment="The AVP will save the worst case droop transient step." localSheetId="8">Transient!#REF!</definedName>
    <definedName name="PS1_Droop" comment="The AVP will save the worst case droop transient step." localSheetId="9">'Transient-Vmean at 0A'!#REF!</definedName>
    <definedName name="PS1_Droop" comment="The AVP will save the worst case droop transient step.">#REF!</definedName>
    <definedName name="PS1_PS0_200uS_to_400uS" comment="Voltage measurement from the bottom of ripple in PS1 to the bottom of droop or ripple in PS0." localSheetId="11">'Multi-Load_Profiles'!#REF!</definedName>
    <definedName name="PS1_PS0_200uS_to_400uS" comment="Voltage measurement from the bottom of ripple in PS1 to the bottom of droop or ripple in PS0." localSheetId="15">#REF!</definedName>
    <definedName name="PS1_PS0_200uS_to_400uS" comment="Voltage measurement from the bottom of ripple in PS1 to the bottom of droop or ripple in PS0." localSheetId="8">Transient!#REF!</definedName>
    <definedName name="PS1_PS0_200uS_to_400uS" comment="Voltage measurement from the bottom of ripple in PS1 to the bottom of droop or ripple in PS0." localSheetId="9">'Transient-Vmean at 0A'!#REF!</definedName>
    <definedName name="PS1_PS0_200uS_to_400uS" comment="Voltage measurement from the bottom of ripple in PS1 to the bottom of droop or ripple in PS0.">#REF!</definedName>
    <definedName name="PS1_PS0_300hz" comment="The AVP will save the 300hz transient step for the PS1 to PS0 modes." localSheetId="11">'Multi-Load_Profiles'!#REF!</definedName>
    <definedName name="PS1_PS0_300hz" comment="The AVP will save the 300hz transient step for the PS1 to PS0 modes." localSheetId="15">#REF!</definedName>
    <definedName name="PS1_PS0_300hz" comment="The AVP will save the 300hz transient step for the PS1 to PS0 modes." localSheetId="8">Transient!#REF!</definedName>
    <definedName name="PS1_PS0_300hz" comment="The AVP will save the 300hz transient step for the PS1 to PS0 modes." localSheetId="9">'Transient-Vmean at 0A'!#REF!</definedName>
    <definedName name="PS1_PS0_300hz" comment="The AVP will save the 300hz transient step for the PS1 to PS0 modes.">#REF!</definedName>
    <definedName name="PS1_to_PS0_V_Droop" comment="The APV will log VR V Droop voltage level while running in PS1 to PS0 Modes." localSheetId="11">'Multi-Load_Profiles'!#REF!</definedName>
    <definedName name="PS1_to_PS0_V_Droop" comment="The APV will log VR V Droop voltage level while running in PS1 to PS0 Modes." localSheetId="15">#REF!</definedName>
    <definedName name="PS1_to_PS0_V_Droop" comment="The APV will log VR V Droop voltage level while running in PS1 to PS0 Modes." localSheetId="8">Transient!#REF!</definedName>
    <definedName name="PS1_to_PS0_V_Droop" comment="The APV will log VR V Droop voltage level while running in PS1 to PS0 Modes." localSheetId="9">'Transient-Vmean at 0A'!#REF!</definedName>
    <definedName name="PS1_to_PS0_V_Droop" comment="The APV will log VR V Droop voltage level while running in PS1 to PS0 Modes.">#REF!</definedName>
    <definedName name="PS1_to_PS0_V_Start" comment="The APV will log VR V Start voltage level while running in PS1 to PS0 Modes." localSheetId="11">'Multi-Load_Profiles'!#REF!</definedName>
    <definedName name="PS1_to_PS0_V_Start" comment="The APV will log VR V Start voltage level while running in PS1 to PS0 Modes." localSheetId="15">#REF!</definedName>
    <definedName name="PS1_to_PS0_V_Start" comment="The APV will log VR V Start voltage level while running in PS1 to PS0 Modes." localSheetId="8">Transient!#REF!</definedName>
    <definedName name="PS1_to_PS0_V_Start" comment="The APV will log VR V Start voltage level while running in PS1 to PS0 Modes." localSheetId="9">'Transient-Vmean at 0A'!#REF!</definedName>
    <definedName name="PS1_to_PS0_V_Start" comment="The APV will log VR V Start voltage level while running in PS1 to PS0 Modes.">#REF!</definedName>
    <definedName name="PS1_V_Droop" comment="The APV will log the V Droop voltage measurement while in PS1 Transient." localSheetId="11">'Multi-Load_Profiles'!#REF!</definedName>
    <definedName name="PS1_V_Droop" comment="The APV will log the V Droop voltage measurement while in PS1 Transient." localSheetId="15">#REF!</definedName>
    <definedName name="PS1_V_Droop" comment="The APV will log the V Droop voltage measurement while in PS1 Transient." localSheetId="8">Transient!#REF!</definedName>
    <definedName name="PS1_V_Droop" comment="The APV will log the V Droop voltage measurement while in PS1 Transient." localSheetId="9">'Transient-Vmean at 0A'!#REF!</definedName>
    <definedName name="PS1_V_Droop" comment="The APV will log the V Droop voltage measurement while in PS1 Transient.">#REF!</definedName>
    <definedName name="PS1_V_Start" comment="The APV will log the V Start voltage measurement while in PS1 Transient." localSheetId="11">'Multi-Load_Profiles'!#REF!</definedName>
    <definedName name="PS1_V_Start" comment="The APV will log the V Start voltage measurement while in PS1 Transient." localSheetId="15">#REF!</definedName>
    <definedName name="PS1_V_Start" comment="The APV will log the V Start voltage measurement while in PS1 Transient." localSheetId="8">Transient!#REF!</definedName>
    <definedName name="PS1_V_Start" comment="The APV will log the V Start voltage measurement while in PS1 Transient." localSheetId="9">'Transient-Vmean at 0A'!#REF!</definedName>
    <definedName name="PS1_V_Start" comment="The APV will log the V Start voltage measurement while in PS1 Transient.">#REF!</definedName>
    <definedName name="PS2_300hz" comment="The AVP will save the 300hz transient step." localSheetId="11">'Multi-Load_Profiles'!#REF!</definedName>
    <definedName name="PS2_300hz" comment="The AVP will save the 300hz transient step." localSheetId="15">#REF!</definedName>
    <definedName name="PS2_300hz" comment="The AVP will save the 300hz transient step." localSheetId="8">Transient!#REF!</definedName>
    <definedName name="PS2_300hz" comment="The AVP will save the 300hz transient step." localSheetId="9">'Transient-Vmean at 0A'!#REF!</definedName>
    <definedName name="PS2_300hz" comment="The AVP will save the 300hz transient step.">#REF!</definedName>
    <definedName name="PS2_Droop" comment="The AVP will save the worst case droop transient step." localSheetId="11">'Multi-Load_Profiles'!#REF!</definedName>
    <definedName name="PS2_Droop" comment="The AVP will save the worst case droop transient step." localSheetId="15">#REF!</definedName>
    <definedName name="PS2_Droop" comment="The AVP will save the worst case droop transient step." localSheetId="8">Transient!#REF!</definedName>
    <definedName name="PS2_Droop" comment="The AVP will save the worst case droop transient step." localSheetId="9">'Transient-Vmean at 0A'!#REF!</definedName>
    <definedName name="PS2_Droop" comment="The AVP will save the worst case droop transient step.">#REF!</definedName>
    <definedName name="PS2_PS0_200uS_to_400uS" comment="Voltage measurement from the bottom of ripple in PS2 to the bottom of droop or ripple in PS0." localSheetId="11">'Multi-Load_Profiles'!#REF!</definedName>
    <definedName name="PS2_PS0_200uS_to_400uS" comment="Voltage measurement from the bottom of ripple in PS2 to the bottom of droop or ripple in PS0." localSheetId="15">#REF!</definedName>
    <definedName name="PS2_PS0_200uS_to_400uS" comment="Voltage measurement from the bottom of ripple in PS2 to the bottom of droop or ripple in PS0." localSheetId="8">Transient!#REF!</definedName>
    <definedName name="PS2_PS0_200uS_to_400uS" comment="Voltage measurement from the bottom of ripple in PS2 to the bottom of droop or ripple in PS0." localSheetId="9">'Transient-Vmean at 0A'!#REF!</definedName>
    <definedName name="PS2_PS0_200uS_to_400uS" comment="Voltage measurement from the bottom of ripple in PS2 to the bottom of droop or ripple in PS0.">#REF!</definedName>
    <definedName name="PS2_PS0_300hz" comment="The AVP will save the 300hz transient step for the PS2 to PS0 modes." localSheetId="11">'Multi-Load_Profiles'!#REF!</definedName>
    <definedName name="PS2_PS0_300hz" comment="The AVP will save the 300hz transient step for the PS2 to PS0 modes." localSheetId="15">#REF!</definedName>
    <definedName name="PS2_PS0_300hz" comment="The AVP will save the 300hz transient step for the PS2 to PS0 modes." localSheetId="8">Transient!#REF!</definedName>
    <definedName name="PS2_PS0_300hz" comment="The AVP will save the 300hz transient step for the PS2 to PS0 modes." localSheetId="9">'Transient-Vmean at 0A'!#REF!</definedName>
    <definedName name="PS2_PS0_300hz" comment="The AVP will save the 300hz transient step for the PS2 to PS0 modes.">#REF!</definedName>
    <definedName name="PS2_to_PS0_V_Droop" comment="The APV will log VR V Droop voltage level while running in PS2 to PS0 Modes." localSheetId="11">'Multi-Load_Profiles'!#REF!</definedName>
    <definedName name="PS2_to_PS0_V_Droop" comment="The APV will log VR V Droop voltage level while running in PS2 to PS0 Modes." localSheetId="15">#REF!</definedName>
    <definedName name="PS2_to_PS0_V_Droop" comment="The APV will log VR V Droop voltage level while running in PS2 to PS0 Modes." localSheetId="8">Transient!#REF!</definedName>
    <definedName name="PS2_to_PS0_V_Droop" comment="The APV will log VR V Droop voltage level while running in PS2 to PS0 Modes." localSheetId="9">'Transient-Vmean at 0A'!#REF!</definedName>
    <definedName name="PS2_to_PS0_V_Droop" comment="The APV will log VR V Droop voltage level while running in PS2 to PS0 Modes.">#REF!</definedName>
    <definedName name="PS2_to_PS0_V_Start" comment="The APV will log VR V Start voltage level while running in PS2 to PS0 Modes." localSheetId="11">'Multi-Load_Profiles'!#REF!</definedName>
    <definedName name="PS2_to_PS0_V_Start" comment="The APV will log VR V Start voltage level while running in PS2 to PS0 Modes." localSheetId="15">#REF!</definedName>
    <definedName name="PS2_to_PS0_V_Start" comment="The APV will log VR V Start voltage level while running in PS2 to PS0 Modes." localSheetId="8">Transient!#REF!</definedName>
    <definedName name="PS2_to_PS0_V_Start" comment="The APV will log VR V Start voltage level while running in PS2 to PS0 Modes." localSheetId="9">'Transient-Vmean at 0A'!#REF!</definedName>
    <definedName name="PS2_to_PS0_V_Start" comment="The APV will log VR V Start voltage level while running in PS2 to PS0 Modes.">#REF!</definedName>
    <definedName name="PS2_V_Droop" comment="The APV will log VR V Droop voltage level while in PS2 Mode." localSheetId="11">'Multi-Load_Profiles'!#REF!</definedName>
    <definedName name="PS2_V_Droop" comment="The APV will log VR V Droop voltage level while in PS2 Mode." localSheetId="15">#REF!</definedName>
    <definedName name="PS2_V_Droop" comment="The APV will log VR V Droop voltage level while in PS2 Mode." localSheetId="8">Transient!#REF!</definedName>
    <definedName name="PS2_V_Droop" comment="The APV will log VR V Droop voltage level while in PS2 Mode." localSheetId="9">'Transient-Vmean at 0A'!#REF!</definedName>
    <definedName name="PS2_V_Droop" comment="The APV will log VR V Droop voltage level while in PS2 Mode.">#REF!</definedName>
    <definedName name="PS2_V_Start" comment="The APV will log VR V Start voltage level while in PS2 Mode." localSheetId="11">'Multi-Load_Profiles'!#REF!</definedName>
    <definedName name="PS2_V_Start" comment="The APV will log VR V Start voltage level while in PS2 Mode." localSheetId="15">#REF!</definedName>
    <definedName name="PS2_V_Start" comment="The APV will log VR V Start voltage level while in PS2 Mode." localSheetId="8">Transient!#REF!</definedName>
    <definedName name="PS2_V_Start" comment="The APV will log VR V Start voltage level while in PS2 Mode." localSheetId="9">'Transient-Vmean at 0A'!#REF!</definedName>
    <definedName name="PS2_V_Start" comment="The APV will log VR V Start voltage level while in PS2 Mode.">#REF!</definedName>
    <definedName name="PS3_PS0_200us_to_400us" comment="Voltage measurement from the bottom of ripple in PS3 to the bottom of droop or ripple in PS0." localSheetId="11">'Multi-Load_Profiles'!#REF!</definedName>
    <definedName name="PS3_PS0_200us_to_400us" comment="Voltage measurement from the bottom of ripple in PS3 to the bottom of droop or ripple in PS0." localSheetId="15">#REF!</definedName>
    <definedName name="PS3_PS0_200us_to_400us" comment="Voltage measurement from the bottom of ripple in PS3 to the bottom of droop or ripple in PS0." localSheetId="8">Transient!#REF!</definedName>
    <definedName name="PS3_PS0_200us_to_400us" comment="Voltage measurement from the bottom of ripple in PS3 to the bottom of droop or ripple in PS0." localSheetId="9">'Transient-Vmean at 0A'!#REF!</definedName>
    <definedName name="PS3_PS0_200us_to_400us" comment="Voltage measurement from the bottom of ripple in PS3 to the bottom of droop or ripple in PS0.">#REF!</definedName>
    <definedName name="PS3_PS0_300hz" comment="The AVP will save the 300hz transient step for the PS3 to PS0 modes." localSheetId="11">'Multi-Load_Profiles'!#REF!</definedName>
    <definedName name="PS3_PS0_300hz" comment="The AVP will save the 300hz transient step for the PS3 to PS0 modes." localSheetId="15">#REF!</definedName>
    <definedName name="PS3_PS0_300hz" comment="The AVP will save the 300hz transient step for the PS3 to PS0 modes." localSheetId="8">Transient!#REF!</definedName>
    <definedName name="PS3_PS0_300hz" comment="The AVP will save the 300hz transient step for the PS3 to PS0 modes." localSheetId="9">'Transient-Vmean at 0A'!#REF!</definedName>
    <definedName name="PS3_PS0_300hz" comment="The AVP will save the 300hz transient step for the PS3 to PS0 modes.">#REF!</definedName>
    <definedName name="PS3_PS0_V_Droop" comment="The APV will log VR V Droop voltage level while running in PS3 to PS0 Modes." localSheetId="11">'Multi-Load_Profiles'!#REF!</definedName>
    <definedName name="PS3_PS0_V_Droop" comment="The APV will log VR V Droop voltage level while running in PS3 to PS0 Modes." localSheetId="15">#REF!</definedName>
    <definedName name="PS3_PS0_V_Droop" comment="The APV will log VR V Droop voltage level while running in PS3 to PS0 Modes." localSheetId="8">Transient!#REF!</definedName>
    <definedName name="PS3_PS0_V_Droop" comment="The APV will log VR V Droop voltage level while running in PS3 to PS0 Modes." localSheetId="9">'Transient-Vmean at 0A'!#REF!</definedName>
    <definedName name="PS3_PS0_V_Droop" comment="The APV will log VR V Droop voltage level while running in PS3 to PS0 Modes.">#REF!</definedName>
    <definedName name="PS3_PS0_V_Start" comment="The APV will log VR V Start voltage level while running in PS3 to PS0 Modes." localSheetId="11">'Multi-Load_Profiles'!#REF!</definedName>
    <definedName name="PS3_PS0_V_Start" comment="The APV will log VR V Start voltage level while running in PS3 to PS0 Modes." localSheetId="15">#REF!</definedName>
    <definedName name="PS3_PS0_V_Start" comment="The APV will log VR V Start voltage level while running in PS3 to PS0 Modes." localSheetId="8">Transient!#REF!</definedName>
    <definedName name="PS3_PS0_V_Start" comment="The APV will log VR V Start voltage level while running in PS3 to PS0 Modes." localSheetId="9">'Transient-Vmean at 0A'!#REF!</definedName>
    <definedName name="PS3_PS0_V_Start" comment="The APV will log VR V Start voltage level while running in PS3 to PS0 Modes.">#REF!</definedName>
    <definedName name="PSYS_eight" localSheetId="11">#REF!</definedName>
    <definedName name="PSYS_eight" localSheetId="15">#REF!</definedName>
    <definedName name="PSYS_eight" localSheetId="8">#REF!</definedName>
    <definedName name="PSYS_eight" localSheetId="9">#REF!</definedName>
    <definedName name="PSYS_eight">#REF!</definedName>
    <definedName name="PSYS_eleven" localSheetId="11">#REF!</definedName>
    <definedName name="PSYS_eleven" localSheetId="15">#REF!</definedName>
    <definedName name="PSYS_eleven" localSheetId="8">#REF!</definedName>
    <definedName name="PSYS_eleven" localSheetId="9">#REF!</definedName>
    <definedName name="PSYS_eleven">#REF!</definedName>
    <definedName name="PSYS_five" localSheetId="11">#REF!</definedName>
    <definedName name="PSYS_five" localSheetId="15">#REF!</definedName>
    <definedName name="PSYS_five" localSheetId="8">#REF!</definedName>
    <definedName name="PSYS_five" localSheetId="9">#REF!</definedName>
    <definedName name="PSYS_five">#REF!</definedName>
    <definedName name="PSYS_four" localSheetId="11">#REF!</definedName>
    <definedName name="PSYS_four" localSheetId="15">#REF!</definedName>
    <definedName name="PSYS_four" localSheetId="8">#REF!</definedName>
    <definedName name="PSYS_four" localSheetId="9">#REF!</definedName>
    <definedName name="PSYS_four">#REF!</definedName>
    <definedName name="PSYS_fourteen" localSheetId="11">#REF!</definedName>
    <definedName name="PSYS_fourteen" localSheetId="15">#REF!</definedName>
    <definedName name="PSYS_fourteen" localSheetId="8">#REF!</definedName>
    <definedName name="PSYS_fourteen" localSheetId="9">#REF!</definedName>
    <definedName name="PSYS_fourteen">#REF!</definedName>
    <definedName name="PSYS_nine" localSheetId="11">#REF!</definedName>
    <definedName name="PSYS_nine" localSheetId="15">#REF!</definedName>
    <definedName name="PSYS_nine" localSheetId="8">#REF!</definedName>
    <definedName name="PSYS_nine" localSheetId="9">#REF!</definedName>
    <definedName name="PSYS_nine">#REF!</definedName>
    <definedName name="PSYS_one" localSheetId="11">#REF!</definedName>
    <definedName name="PSYS_one" localSheetId="15">#REF!</definedName>
    <definedName name="PSYS_one" localSheetId="8">#REF!</definedName>
    <definedName name="PSYS_one" localSheetId="9">#REF!</definedName>
    <definedName name="PSYS_one">#REF!</definedName>
    <definedName name="Psys_Pmax" comment="the max power for a platform, PL4 + ROPmax" localSheetId="15">[1]Psys!$N$2</definedName>
    <definedName name="Psys_Pmax" comment="the max power for a platform, PL4 + ROPmax">[1]Psys!$N$2</definedName>
    <definedName name="PSYS_seven" localSheetId="11">#REF!</definedName>
    <definedName name="PSYS_seven" localSheetId="15">#REF!</definedName>
    <definedName name="PSYS_seven" localSheetId="8">#REF!</definedName>
    <definedName name="PSYS_seven" localSheetId="9">#REF!</definedName>
    <definedName name="PSYS_seven">#REF!</definedName>
    <definedName name="PSYS_six" localSheetId="11">#REF!</definedName>
    <definedName name="PSYS_six" localSheetId="15">#REF!</definedName>
    <definedName name="PSYS_six" localSheetId="8">#REF!</definedName>
    <definedName name="PSYS_six" localSheetId="9">#REF!</definedName>
    <definedName name="PSYS_six">#REF!</definedName>
    <definedName name="PSYS_ten" localSheetId="11">#REF!</definedName>
    <definedName name="PSYS_ten" localSheetId="15">#REF!</definedName>
    <definedName name="PSYS_ten" localSheetId="8">#REF!</definedName>
    <definedName name="PSYS_ten" localSheetId="9">#REF!</definedName>
    <definedName name="PSYS_ten">#REF!</definedName>
    <definedName name="PSYS_thirteen" localSheetId="11">#REF!</definedName>
    <definedName name="PSYS_thirteen" localSheetId="15">#REF!</definedName>
    <definedName name="PSYS_thirteen" localSheetId="8">#REF!</definedName>
    <definedName name="PSYS_thirteen" localSheetId="9">#REF!</definedName>
    <definedName name="PSYS_thirteen">#REF!</definedName>
    <definedName name="PSYS_three" localSheetId="11">#REF!</definedName>
    <definedName name="PSYS_three" localSheetId="15">#REF!</definedName>
    <definedName name="PSYS_three" localSheetId="8">#REF!</definedName>
    <definedName name="PSYS_three" localSheetId="9">#REF!</definedName>
    <definedName name="PSYS_three">#REF!</definedName>
    <definedName name="PSYS_twelve" localSheetId="11">#REF!</definedName>
    <definedName name="PSYS_twelve" localSheetId="15">#REF!</definedName>
    <definedName name="PSYS_twelve" localSheetId="8">#REF!</definedName>
    <definedName name="PSYS_twelve" localSheetId="9">#REF!</definedName>
    <definedName name="PSYS_twelve">#REF!</definedName>
    <definedName name="PSYS_two" localSheetId="11">#REF!</definedName>
    <definedName name="PSYS_two" localSheetId="15">#REF!</definedName>
    <definedName name="PSYS_two" localSheetId="8">#REF!</definedName>
    <definedName name="PSYS_two" localSheetId="9">#REF!</definedName>
    <definedName name="PSYS_two">#REF!</definedName>
    <definedName name="PSYS_V_Max" localSheetId="11">#REF!</definedName>
    <definedName name="PSYS_V_Max" localSheetId="15">#REF!</definedName>
    <definedName name="PSYS_V_Max" localSheetId="8">#REF!</definedName>
    <definedName name="PSYS_V_Max" localSheetId="9">#REF!</definedName>
    <definedName name="PSYS_V_Max">#REF!</definedName>
    <definedName name="PSYS_zero" localSheetId="11">#REF!</definedName>
    <definedName name="PSYS_zero" localSheetId="15">#REF!</definedName>
    <definedName name="PSYS_zero" localSheetId="8">#REF!</definedName>
    <definedName name="PSYS_zero" localSheetId="9">#REF!</definedName>
    <definedName name="PSYS_zero">#REF!</definedName>
    <definedName name="R_AC_LL" localSheetId="11">'[1]Spec Entry'!$D$33</definedName>
    <definedName name="R_AC_LL" localSheetId="15">#REF!</definedName>
    <definedName name="R_AC_LL" localSheetId="8">'[1]Spec Entry'!$D$33</definedName>
    <definedName name="R_AC_LL" localSheetId="9">'[1]Spec Entry'!$D$33</definedName>
    <definedName name="R_AC_LL">#REF!</definedName>
    <definedName name="R_AC_LL_max" localSheetId="11">'[1]Spec Entry'!$D$82</definedName>
    <definedName name="R_AC_LL_max" localSheetId="15">#REF!</definedName>
    <definedName name="R_AC_LL_max" localSheetId="8">'[1]Spec Entry'!$D$82</definedName>
    <definedName name="R_AC_LL_max" localSheetId="9">'[1]Spec Entry'!$D$82</definedName>
    <definedName name="R_AC_LL_max">#REF!</definedName>
    <definedName name="R_AC_LL_max_PS1" localSheetId="11">'[1]Spec Entry'!$D$83</definedName>
    <definedName name="R_AC_LL_max_PS1" localSheetId="15">#REF!</definedName>
    <definedName name="R_AC_LL_max_PS1" localSheetId="8">'[1]Spec Entry'!$D$83</definedName>
    <definedName name="R_AC_LL_max_PS1" localSheetId="9">'[1]Spec Entry'!$D$83</definedName>
    <definedName name="R_AC_LL_max_PS1">#REF!</definedName>
    <definedName name="R_AC_LL_max_PS2" localSheetId="11">'[1]Spec Entry'!$D$84</definedName>
    <definedName name="R_AC_LL_max_PS2" localSheetId="15">#REF!</definedName>
    <definedName name="R_AC_LL_max_PS2" localSheetId="8">'[1]Spec Entry'!$D$84</definedName>
    <definedName name="R_AC_LL_max_PS2" localSheetId="9">'[1]Spec Entry'!$D$84</definedName>
    <definedName name="R_AC_LL_max_PS2">#REF!</definedName>
    <definedName name="R_AC_LL_OS_IccMAX" localSheetId="11">'[1]Spec Entry'!$D$76</definedName>
    <definedName name="R_AC_LL_OS_IccMAX" localSheetId="15">#REF!</definedName>
    <definedName name="R_AC_LL_OS_IccMAX" localSheetId="8">'[1]Spec Entry'!$D$76</definedName>
    <definedName name="R_AC_LL_OS_IccMAX" localSheetId="9">'[1]Spec Entry'!$D$76</definedName>
    <definedName name="R_AC_LL_OS_IccMAX">#REF!</definedName>
    <definedName name="R_AC_LL_OS_IccMAX_App" localSheetId="11">'[1]Spec Entry'!$D$77</definedName>
    <definedName name="R_AC_LL_OS_IccMAX_App" localSheetId="15">#REF!</definedName>
    <definedName name="R_AC_LL_OS_IccMAX_App" localSheetId="8">'[1]Spec Entry'!$D$77</definedName>
    <definedName name="R_AC_LL_OS_IccMAX_App" localSheetId="9">'[1]Spec Entry'!$D$77</definedName>
    <definedName name="R_AC_LL_OS_IccMAX_App">#REF!</definedName>
    <definedName name="R_DC_LL" localSheetId="11">'[1]Spec Entry'!$D$32</definedName>
    <definedName name="R_DC_LL" localSheetId="15">#REF!</definedName>
    <definedName name="R_DC_LL" localSheetId="8">'[1]Spec Entry'!$D$32</definedName>
    <definedName name="R_DC_LL" localSheetId="9">'[1]Spec Entry'!$D$32</definedName>
    <definedName name="R_DC_LL">#REF!</definedName>
    <definedName name="R_DC_LL_max_PS1" localSheetId="11">'[1]Spec Entry'!$D$78</definedName>
    <definedName name="R_DC_LL_max_PS1" localSheetId="15">#REF!</definedName>
    <definedName name="R_DC_LL_max_PS1" localSheetId="8">'[1]Spec Entry'!$D$78</definedName>
    <definedName name="R_DC_LL_max_PS1" localSheetId="9">'[1]Spec Entry'!$D$78</definedName>
    <definedName name="R_DC_LL_max_PS1">#REF!</definedName>
    <definedName name="R_DC_LL_max_PS2" localSheetId="11">'[1]Spec Entry'!$D$80</definedName>
    <definedName name="R_DC_LL_max_PS2" localSheetId="15">#REF!</definedName>
    <definedName name="R_DC_LL_max_PS2" localSheetId="8">'[1]Spec Entry'!$D$80</definedName>
    <definedName name="R_DC_LL_max_PS2" localSheetId="9">'[1]Spec Entry'!$D$80</definedName>
    <definedName name="R_DC_LL_max_PS2">#REF!</definedName>
    <definedName name="R_DC_LL_min_PS1" localSheetId="11">'[1]Spec Entry'!$D$79</definedName>
    <definedName name="R_DC_LL_min_PS1" localSheetId="15">#REF!</definedName>
    <definedName name="R_DC_LL_min_PS1" localSheetId="8">'[1]Spec Entry'!$D$79</definedName>
    <definedName name="R_DC_LL_min_PS1" localSheetId="9">'[1]Spec Entry'!$D$79</definedName>
    <definedName name="R_DC_LL_min_PS1">#REF!</definedName>
    <definedName name="R_DC_LL_min_PS2" localSheetId="11">'[1]Spec Entry'!$D$81</definedName>
    <definedName name="R_DC_LL_min_PS2" localSheetId="15">#REF!</definedName>
    <definedName name="R_DC_LL_min_PS2" localSheetId="8">'[1]Spec Entry'!$D$81</definedName>
    <definedName name="R_DC_LL_min_PS2" localSheetId="9">'[1]Spec Entry'!$D$81</definedName>
    <definedName name="R_DC_LL_min_PS2">#REF!</definedName>
    <definedName name="R_LL_MAX" localSheetId="11">'[1]Spec Entry'!$D$74</definedName>
    <definedName name="R_LL_MAX" localSheetId="15">#REF!</definedName>
    <definedName name="R_LL_MAX" localSheetId="8">'[1]Spec Entry'!$D$74</definedName>
    <definedName name="R_LL_MAX" localSheetId="9">'[1]Spec Entry'!$D$74</definedName>
    <definedName name="R_LL_MAX">#REF!</definedName>
    <definedName name="R_LL_MIN" localSheetId="11">'[1]Spec Entry'!$D$75</definedName>
    <definedName name="R_LL_MIN" localSheetId="15">#REF!</definedName>
    <definedName name="R_LL_MIN" localSheetId="8">'[1]Spec Entry'!$D$75</definedName>
    <definedName name="R_LL_MIN" localSheetId="9">'[1]Spec Entry'!$D$75</definedName>
    <definedName name="R_LL_MIN">#REF!</definedName>
    <definedName name="Rail" localSheetId="11">'[1]Spec Entry'!$D$4</definedName>
    <definedName name="Rail" localSheetId="15">#REF!</definedName>
    <definedName name="Rail" localSheetId="8">'[1]Spec Entry'!$D$4</definedName>
    <definedName name="Rail" localSheetId="9">'[1]Spec Entry'!$D$4</definedName>
    <definedName name="Rail">#REF!</definedName>
    <definedName name="Ripple_PS0" localSheetId="11">'[1]Spec Entry'!$D$54</definedName>
    <definedName name="Ripple_PS0" localSheetId="15">#REF!</definedName>
    <definedName name="Ripple_PS0" localSheetId="8">'[1]Spec Entry'!$D$54</definedName>
    <definedName name="Ripple_PS0" localSheetId="9">'[1]Spec Entry'!$D$54</definedName>
    <definedName name="Ripple_PS0">#REF!</definedName>
    <definedName name="Ripple_PS1" localSheetId="11">'[1]Spec Entry'!$D$55</definedName>
    <definedName name="Ripple_PS1" localSheetId="15">#REF!</definedName>
    <definedName name="Ripple_PS1" localSheetId="8">'[1]Spec Entry'!$D$55</definedName>
    <definedName name="Ripple_PS1" localSheetId="9">'[1]Spec Entry'!$D$55</definedName>
    <definedName name="Ripple_PS1">#REF!</definedName>
    <definedName name="Ripple_PS2_N" localSheetId="15">'[6]Spec Entry'!$D$59</definedName>
    <definedName name="Ripple_PS2_N">'[6]Spec Entry'!$D$59</definedName>
    <definedName name="Ripple_PS3_N" localSheetId="15">'[6]Spec Entry'!$D$61</definedName>
    <definedName name="Ripple_PS3_N">'[6]Spec Entry'!$D$61</definedName>
    <definedName name="Rpsys" comment="Psys resistor value on the MVP8 module" localSheetId="15">[1]Psys!$K$2</definedName>
    <definedName name="Rpsys" comment="Psys resistor value on the MVP8 module">[1]Psys!$K$2</definedName>
    <definedName name="SetVID_FAST" localSheetId="11">'[1]Spec Entry'!$D$67</definedName>
    <definedName name="SetVID_FAST" localSheetId="15">#REF!</definedName>
    <definedName name="SetVID_FAST" localSheetId="8">'[1]Spec Entry'!$D$67</definedName>
    <definedName name="SetVID_FAST" localSheetId="9">'[1]Spec Entry'!$D$67</definedName>
    <definedName name="SetVID_FAST">#REF!</definedName>
    <definedName name="SetVID_Slow" localSheetId="11">'[1]Spec Entry'!$D$68</definedName>
    <definedName name="SetVID_Slow" localSheetId="15">#REF!</definedName>
    <definedName name="SetVID_Slow" localSheetId="8">'[1]Spec Entry'!$D$68</definedName>
    <definedName name="SetVID_Slow" localSheetId="9">'[1]Spec Entry'!$D$68</definedName>
    <definedName name="SetVID_Slow">#REF!</definedName>
    <definedName name="Slope" localSheetId="15">'[1]IOUT Calcs'!$O$16</definedName>
    <definedName name="Slope">'[1]IOUT Calcs'!$O$16</definedName>
    <definedName name="T_OVS_Max_IccMAX" localSheetId="11">'[1]Spec Entry'!$D$61</definedName>
    <definedName name="T_OVS_Max_IccMAX" comment="This is the maximum allowed duration for IccMAX Current Step." localSheetId="15">#REF!</definedName>
    <definedName name="T_OVS_Max_IccMAX" localSheetId="8">'[1]Spec Entry'!$D$61</definedName>
    <definedName name="T_OVS_Max_IccMAX" localSheetId="9">'[1]Spec Entry'!$D$61</definedName>
    <definedName name="T_OVS_Max_IccMAX" comment="This is the maximum allowed duration for IccMAX Current Step.">#REF!</definedName>
    <definedName name="T_OVS_Max_IccMAX_App" localSheetId="11">'[1]Spec Entry'!$D$63</definedName>
    <definedName name="T_OVS_Max_IccMAX_App" comment="Maximum overshoot time for IccMAX_App." localSheetId="15">#REF!</definedName>
    <definedName name="T_OVS_Max_IccMAX_App" localSheetId="8">'[1]Spec Entry'!$D$63</definedName>
    <definedName name="T_OVS_Max_IccMAX_App" localSheetId="9">'[1]Spec Entry'!$D$63</definedName>
    <definedName name="T_OVS_Max_IccMAX_App" comment="Maximum overshoot time for IccMAX_App.">#REF!</definedName>
    <definedName name="T_UDS_MAX" localSheetId="11">'[1]Spec Entry'!$D$70</definedName>
    <definedName name="T_UDS_MAX" localSheetId="15">#REF!</definedName>
    <definedName name="T_UDS_MAX" localSheetId="8">'[1]Spec Entry'!$D$70</definedName>
    <definedName name="T_UDS_MAX" localSheetId="9">'[1]Spec Entry'!$D$70</definedName>
    <definedName name="T_UDS_MAX">#REF!</definedName>
    <definedName name="V_OVS_IccMAX" comment="This is the maximum allowed overshoot for IccMAX Current Step." localSheetId="11">'[1]Spec Entry'!$D$60</definedName>
    <definedName name="V_OVS_IccMAX" localSheetId="15">#REF!</definedName>
    <definedName name="V_OVS_IccMAX" comment="This is the maximum allowed overshoot for IccMAX Current Step." localSheetId="8">'[1]Spec Entry'!$D$60</definedName>
    <definedName name="V_OVS_IccMAX" comment="This is the maximum allowed overshoot for IccMAX Current Step." localSheetId="9">'[1]Spec Entry'!$D$60</definedName>
    <definedName name="V_OVS_IccMAX">#REF!</definedName>
    <definedName name="V_OVS_IccMAX_App" comment="This vairiable changed from V_OVS to what is listed now. The change was done for Skylake and will test Overshoot for the IccMAZ_App current step." localSheetId="11">'[1]Spec Entry'!$D$62</definedName>
    <definedName name="V_OVS_IccMAX_App" localSheetId="15">#REF!</definedName>
    <definedName name="V_OVS_IccMAX_App" comment="This vairiable changed from V_OVS to what is listed now. The change was done for Skylake and will test Overshoot for the IccMAZ_App current step." localSheetId="8">'[1]Spec Entry'!$D$62</definedName>
    <definedName name="V_OVS_IccMAX_App" comment="This vairiable changed from V_OVS to what is listed now. The change was done for Skylake and will test Overshoot for the IccMAZ_App current step." localSheetId="9">'[1]Spec Entry'!$D$62</definedName>
    <definedName name="V_OVS_IccMAX_App">#REF!</definedName>
    <definedName name="V_TOB_IMAX_in_PS0" localSheetId="11">'[1]Spec Entry'!$D$50</definedName>
    <definedName name="V_TOB_IMAX_in_PS0" localSheetId="15">#REF!</definedName>
    <definedName name="V_TOB_IMAX_in_PS0" localSheetId="8">'[1]Spec Entry'!$D$50</definedName>
    <definedName name="V_TOB_IMAX_in_PS0" localSheetId="9">'[1]Spec Entry'!$D$50</definedName>
    <definedName name="V_TOB_IMAX_in_PS0">#REF!</definedName>
    <definedName name="V_TOB_Imax_PS1" localSheetId="11">'[1]Spec Entry'!$D$51</definedName>
    <definedName name="V_TOB_Imax_PS1" localSheetId="15">#REF!</definedName>
    <definedName name="V_TOB_Imax_PS1" localSheetId="8">'[1]Spec Entry'!$D$51</definedName>
    <definedName name="V_TOB_Imax_PS1" localSheetId="9">'[1]Spec Entry'!$D$51</definedName>
    <definedName name="V_TOB_Imax_PS1">#REF!</definedName>
    <definedName name="V_TOB_Imax_PS2" localSheetId="11">'[1]Spec Entry'!$D$52</definedName>
    <definedName name="V_TOB_Imax_PS2" localSheetId="15">#REF!</definedName>
    <definedName name="V_TOB_Imax_PS2" localSheetId="8">'[1]Spec Entry'!$D$52</definedName>
    <definedName name="V_TOB_Imax_PS2" localSheetId="9">'[1]Spec Entry'!$D$52</definedName>
    <definedName name="V_TOB_Imax_PS2">#REF!</definedName>
    <definedName name="V_TOB_Imax_PS3" localSheetId="15">#REF!</definedName>
    <definedName name="V_TOB_Imax_PS3">#REF!</definedName>
    <definedName name="V_TOB_IMAX_VID1" localSheetId="11">'[1]Spec Entry'!$D$65</definedName>
    <definedName name="V_TOB_IMAX_VID1" localSheetId="15">#REF!</definedName>
    <definedName name="V_TOB_IMAX_VID1" localSheetId="8">'[1]Spec Entry'!$D$65</definedName>
    <definedName name="V_TOB_IMAX_VID1" localSheetId="9">'[1]Spec Entry'!$D$65</definedName>
    <definedName name="V_TOB_IMAX_VID1">#REF!</definedName>
    <definedName name="V_TOB_Imin" localSheetId="11">'[1]Spec Entry'!$D$40</definedName>
    <definedName name="V_TOB_Imin" localSheetId="15">#REF!</definedName>
    <definedName name="V_TOB_Imin" localSheetId="8">'[1]Spec Entry'!$D$40</definedName>
    <definedName name="V_TOB_Imin" localSheetId="9">'[1]Spec Entry'!$D$40</definedName>
    <definedName name="V_TOB_Imin">#REF!</definedName>
    <definedName name="V_Undershoot" localSheetId="11">'[1]Spec Entry'!$D$69</definedName>
    <definedName name="V_Undershoot" localSheetId="15">#REF!</definedName>
    <definedName name="V_Undershoot" localSheetId="8">'[1]Spec Entry'!$D$69</definedName>
    <definedName name="V_Undershoot" localSheetId="9">'[1]Spec Entry'!$D$69</definedName>
    <definedName name="V_Undershoot">#REF!</definedName>
    <definedName name="V_VID00" localSheetId="0">'[2]Spec Entry'!#REF!</definedName>
    <definedName name="V_VID00" localSheetId="11">'[4]Spec Entry'!$D$29</definedName>
    <definedName name="V_VID00" localSheetId="1">'[2]Spec Entry'!#REF!</definedName>
    <definedName name="V_VID00" localSheetId="5">'Spec Entry'!#REF!</definedName>
    <definedName name="V_VID00" localSheetId="6">'Spec Entry Example'!#REF!</definedName>
    <definedName name="V_VID00" localSheetId="15">'[3]Spec Entry'!$D$29</definedName>
    <definedName name="V_VID00" localSheetId="8">'[4]Spec Entry'!$D$29</definedName>
    <definedName name="V_VID00" localSheetId="9">'[4]Spec Entry'!$D$29</definedName>
    <definedName name="V_VID00">#REF!</definedName>
    <definedName name="V_VID01" localSheetId="0">'[2]Spec Entry'!#REF!</definedName>
    <definedName name="V_VID01" localSheetId="11">'[4]Spec Entry'!$D$30</definedName>
    <definedName name="V_VID01" localSheetId="1">'[2]Spec Entry'!#REF!</definedName>
    <definedName name="V_VID01" localSheetId="5">'Spec Entry'!#REF!</definedName>
    <definedName name="V_VID01" localSheetId="6">'Spec Entry Example'!#REF!</definedName>
    <definedName name="V_VID01" localSheetId="15">'[3]Spec Entry'!$D$30</definedName>
    <definedName name="V_VID01" localSheetId="8">'[4]Spec Entry'!$D$30</definedName>
    <definedName name="V_VID01" localSheetId="9">'[4]Spec Entry'!$D$30</definedName>
    <definedName name="V_VID01">#REF!</definedName>
    <definedName name="V_VID10" localSheetId="0">'[2]Spec Entry'!#REF!</definedName>
    <definedName name="V_VID10" localSheetId="11">'[4]Spec Entry'!$D$31</definedName>
    <definedName name="V_VID10" localSheetId="1">'[2]Spec Entry'!#REF!</definedName>
    <definedName name="V_VID10" localSheetId="5">'Spec Entry'!#REF!</definedName>
    <definedName name="V_VID10" localSheetId="6">'Spec Entry Example'!#REF!</definedName>
    <definedName name="V_VID10" localSheetId="15">'[3]Spec Entry'!$D$31</definedName>
    <definedName name="V_VID10" localSheetId="8">'[4]Spec Entry'!$D$31</definedName>
    <definedName name="V_VID10" localSheetId="9">'[4]Spec Entry'!$D$31</definedName>
    <definedName name="V_VID10">#REF!</definedName>
    <definedName name="V_VID11" localSheetId="0">'[2]Spec Entry'!#REF!</definedName>
    <definedName name="V_VID11" localSheetId="11">'[4]Spec Entry'!$D$32</definedName>
    <definedName name="V_VID11" localSheetId="1">'[2]Spec Entry'!#REF!</definedName>
    <definedName name="V_VID11" localSheetId="5">'Spec Entry'!#REF!</definedName>
    <definedName name="V_VID11" localSheetId="6">'Spec Entry Example'!#REF!</definedName>
    <definedName name="V_VID11" localSheetId="15">'[3]Spec Entry'!$D$32</definedName>
    <definedName name="V_VID11" localSheetId="8">'[4]Spec Entry'!$D$32</definedName>
    <definedName name="V_VID11" localSheetId="9">'[4]Spec Entry'!$D$32</definedName>
    <definedName name="V_VID11">#REF!</definedName>
    <definedName name="Validation" localSheetId="15">#REF!</definedName>
    <definedName name="Validation">#REF!</definedName>
    <definedName name="VID_1" localSheetId="11">'[1]Spec Entry'!$D$44</definedName>
    <definedName name="VID_1" localSheetId="15">#REF!</definedName>
    <definedName name="VID_1" localSheetId="8">'[1]Spec Entry'!$D$44</definedName>
    <definedName name="VID_1" localSheetId="9">'[1]Spec Entry'!$D$44</definedName>
    <definedName name="VID_1">#REF!</definedName>
    <definedName name="VID_2" localSheetId="11">'[1]Spec Entry'!$D$45</definedName>
    <definedName name="VID_2" localSheetId="15">#REF!</definedName>
    <definedName name="VID_2" localSheetId="8">'[1]Spec Entry'!$D$45</definedName>
    <definedName name="VID_2" localSheetId="9">'[1]Spec Entry'!$D$45</definedName>
    <definedName name="VID_2">#REF!</definedName>
    <definedName name="VID_3" localSheetId="11">'[1]Spec Entry'!$D$46</definedName>
    <definedName name="VID_3" localSheetId="15">#REF!</definedName>
    <definedName name="VID_3" localSheetId="8">'[1]Spec Entry'!$D$46</definedName>
    <definedName name="VID_3" localSheetId="9">'[1]Spec Entry'!$D$46</definedName>
    <definedName name="VID_3">#REF!</definedName>
    <definedName name="VR_TDC" localSheetId="11">'[1]Spec Entry'!$D$35</definedName>
    <definedName name="VR_TDC" localSheetId="15">#REF!</definedName>
    <definedName name="VR_TDC" localSheetId="8">'[1]Spec Entry'!$D$35</definedName>
    <definedName name="VR_TDC" localSheetId="9">'[1]Spec Entry'!$D$35</definedName>
    <definedName name="VR_TDC">#REF!</definedName>
    <definedName name="VR_Ver" localSheetId="15">#REF!</definedName>
    <definedName name="VR_Ver">#REF!</definedName>
    <definedName name="VVID00" localSheetId="0">'[2]Spec Entry'!#REF!</definedName>
    <definedName name="VVID00" localSheetId="1">'[2]Spec Entry'!#REF!</definedName>
    <definedName name="VVID00" localSheetId="5">'Spec Entry'!#REF!</definedName>
    <definedName name="VVID00" localSheetId="6">'Spec Entry Example'!#REF!</definedName>
    <definedName name="VVID00">#REF!</definedName>
    <definedName name="Y_Line" localSheetId="11">'[1]Spec Entry'!$A$15:$A$16</definedName>
    <definedName name="Y_Line" localSheetId="15">#REF!</definedName>
    <definedName name="Y_Line" localSheetId="8">'[1]Spec Entry'!$A$15:$A$16</definedName>
    <definedName name="Y_Line" localSheetId="9">'[1]Spec Entry'!$A$15:$A$16</definedName>
    <definedName name="Y_Line">#REF!</definedName>
    <definedName name="Y_N">'Soft Start &amp; Soft Stop'!$F$45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9" i="42" l="1"/>
  <c r="H19" i="35"/>
  <c r="D24" i="42"/>
  <c r="D23" i="42"/>
  <c r="D46" i="36"/>
  <c r="D48" i="36"/>
  <c r="D13" i="36"/>
  <c r="H11" i="36"/>
  <c r="D11" i="36"/>
  <c r="D30" i="31"/>
  <c r="F11" i="43"/>
  <c r="D13" i="43"/>
  <c r="D11" i="43"/>
  <c r="J19" i="43"/>
  <c r="I19" i="43"/>
  <c r="M18" i="43"/>
  <c r="L18" i="43"/>
  <c r="K18" i="43"/>
  <c r="D9" i="43"/>
  <c r="C13" i="41"/>
  <c r="F78" i="36"/>
  <c r="D82" i="36"/>
  <c r="D80" i="36"/>
  <c r="D78" i="36"/>
  <c r="D34" i="36"/>
  <c r="D68" i="36"/>
  <c r="H46" i="36"/>
  <c r="F46" i="36"/>
  <c r="D44" i="36"/>
  <c r="I53" i="36"/>
  <c r="N53" i="36"/>
  <c r="O53" i="36"/>
  <c r="O60" i="36"/>
  <c r="O59" i="36"/>
  <c r="O58" i="36"/>
  <c r="O57" i="36"/>
  <c r="O56" i="36"/>
  <c r="O55" i="36"/>
  <c r="O54" i="36"/>
  <c r="O20" i="36"/>
  <c r="O21" i="36"/>
  <c r="O22" i="36"/>
  <c r="O23" i="36"/>
  <c r="O24" i="36"/>
  <c r="O25" i="36"/>
  <c r="O19" i="36"/>
  <c r="O18" i="36"/>
  <c r="N18" i="36"/>
  <c r="I18" i="36"/>
  <c r="K19" i="43" l="1"/>
  <c r="P30" i="43" s="1"/>
  <c r="D28" i="31" s="1"/>
  <c r="D9" i="36"/>
  <c r="D36" i="42"/>
  <c r="D38" i="42" s="1"/>
  <c r="D35" i="42"/>
  <c r="D37" i="42" s="1"/>
  <c r="L19" i="43" s="1"/>
  <c r="P31" i="43" s="1"/>
  <c r="D29" i="31" s="1"/>
  <c r="B32" i="42"/>
  <c r="B31" i="42"/>
  <c r="D35" i="34"/>
  <c r="D37" i="34" s="1"/>
  <c r="D36" i="34"/>
  <c r="D38" i="34" s="1"/>
  <c r="M19" i="43" l="1"/>
  <c r="K55" i="36"/>
  <c r="K56" i="36"/>
  <c r="K57" i="36"/>
  <c r="K58" i="36"/>
  <c r="K59" i="36"/>
  <c r="K60" i="36"/>
  <c r="K54" i="36"/>
  <c r="J55" i="36"/>
  <c r="L55" i="36" s="1"/>
  <c r="J56" i="36"/>
  <c r="L56" i="36" s="1"/>
  <c r="J57" i="36"/>
  <c r="L57" i="36" s="1"/>
  <c r="J58" i="36"/>
  <c r="L58" i="36" s="1"/>
  <c r="J59" i="36"/>
  <c r="L59" i="36" s="1"/>
  <c r="J60" i="36"/>
  <c r="L60" i="36" s="1"/>
  <c r="J54" i="36"/>
  <c r="L54" i="36" s="1"/>
  <c r="K20" i="36"/>
  <c r="K21" i="36"/>
  <c r="K22" i="36"/>
  <c r="K23" i="36"/>
  <c r="K24" i="36"/>
  <c r="K25" i="36"/>
  <c r="K19" i="36"/>
  <c r="N19" i="36" s="1"/>
  <c r="E12" i="41"/>
  <c r="E11" i="41"/>
  <c r="E10" i="41"/>
  <c r="N25" i="36" l="1"/>
  <c r="M25" i="36"/>
  <c r="N24" i="36"/>
  <c r="M24" i="36"/>
  <c r="M60" i="36"/>
  <c r="N60" i="36"/>
  <c r="M23" i="36"/>
  <c r="N23" i="36"/>
  <c r="M22" i="36"/>
  <c r="N22" i="36"/>
  <c r="M21" i="36"/>
  <c r="N21" i="36"/>
  <c r="N20" i="36"/>
  <c r="M20" i="36"/>
  <c r="N59" i="36"/>
  <c r="M59" i="36"/>
  <c r="M58" i="36"/>
  <c r="N58" i="36"/>
  <c r="M57" i="36"/>
  <c r="N57" i="36"/>
  <c r="M56" i="36"/>
  <c r="N56" i="36"/>
  <c r="N55" i="36"/>
  <c r="M55" i="36"/>
  <c r="N54" i="36"/>
  <c r="M54" i="36"/>
  <c r="M19" i="36"/>
  <c r="E13" i="41"/>
  <c r="D13" i="41" s="1"/>
  <c r="J19" i="36"/>
  <c r="L19" i="36" s="1"/>
  <c r="H49" i="35"/>
  <c r="H50" i="35"/>
  <c r="H48" i="35"/>
  <c r="H47" i="35"/>
  <c r="H46" i="35"/>
  <c r="H45" i="35"/>
  <c r="E40" i="35" l="1"/>
  <c r="D26" i="31"/>
  <c r="D25" i="31"/>
  <c r="D24" i="31"/>
  <c r="D23" i="31"/>
  <c r="M53" i="36" l="1"/>
  <c r="L53" i="36"/>
  <c r="P66" i="36" s="1"/>
  <c r="J20" i="36"/>
  <c r="L20" i="36" s="1"/>
  <c r="J21" i="36"/>
  <c r="L21" i="36" s="1"/>
  <c r="J22" i="36"/>
  <c r="L22" i="36" s="1"/>
  <c r="J23" i="36"/>
  <c r="L23" i="36" s="1"/>
  <c r="J24" i="36"/>
  <c r="L24" i="36" s="1"/>
  <c r="J25" i="36"/>
  <c r="L25" i="36" s="1"/>
  <c r="M18" i="36"/>
  <c r="L18" i="36"/>
  <c r="P32" i="36" l="1"/>
  <c r="M23" i="29"/>
  <c r="M22" i="29"/>
  <c r="M21" i="29"/>
  <c r="M20" i="29"/>
  <c r="M19" i="29"/>
  <c r="M18" i="29"/>
  <c r="M17" i="29"/>
  <c r="H20" i="35"/>
  <c r="H21" i="35"/>
  <c r="H18" i="35"/>
  <c r="K50" i="29"/>
  <c r="E11" i="35"/>
  <c r="D11" i="31"/>
  <c r="D12" i="31"/>
  <c r="N56" i="29"/>
  <c r="N55" i="29"/>
  <c r="N54" i="29"/>
  <c r="N53" i="29"/>
  <c r="N52" i="29"/>
  <c r="N51" i="29"/>
  <c r="N50" i="29"/>
  <c r="N49" i="29"/>
  <c r="N18" i="29"/>
  <c r="N19" i="29"/>
  <c r="N20" i="29"/>
  <c r="N21" i="29"/>
  <c r="N22" i="29"/>
  <c r="N23" i="29"/>
  <c r="N17" i="29"/>
  <c r="M56" i="29"/>
  <c r="M55" i="29"/>
  <c r="M54" i="29"/>
  <c r="M53" i="29"/>
  <c r="M52" i="29"/>
  <c r="M51" i="29"/>
  <c r="M50" i="29"/>
  <c r="M49" i="29"/>
  <c r="M16" i="29"/>
  <c r="P33" i="36" l="1"/>
  <c r="P34" i="36" s="1"/>
  <c r="P67" i="36"/>
  <c r="P68" i="36" s="1"/>
  <c r="I16" i="29"/>
  <c r="F44" i="29"/>
  <c r="P35" i="36" l="1"/>
  <c r="P69" i="36"/>
  <c r="N16" i="29"/>
  <c r="L51" i="29" l="1"/>
  <c r="L52" i="29"/>
  <c r="L53" i="29"/>
  <c r="L54" i="29"/>
  <c r="L55" i="29"/>
  <c r="L56" i="29"/>
  <c r="L50" i="29"/>
  <c r="K51" i="29"/>
  <c r="K52" i="29"/>
  <c r="K53" i="29"/>
  <c r="K54" i="29"/>
  <c r="K55" i="29"/>
  <c r="K56" i="29"/>
  <c r="K18" i="29"/>
  <c r="K19" i="29"/>
  <c r="K20" i="29"/>
  <c r="K21" i="29"/>
  <c r="K22" i="29"/>
  <c r="K23" i="29"/>
  <c r="K17" i="29"/>
  <c r="B32" i="34" l="1"/>
  <c r="B31" i="34"/>
  <c r="L18" i="29" l="1"/>
  <c r="L19" i="29"/>
  <c r="L20" i="29"/>
  <c r="L21" i="29"/>
  <c r="L22" i="29"/>
  <c r="L23" i="29"/>
  <c r="L17" i="29"/>
  <c r="F75" i="29" l="1"/>
  <c r="K16" i="29"/>
  <c r="O30" i="29"/>
  <c r="D34" i="31"/>
  <c r="D33" i="31"/>
  <c r="D21" i="31"/>
  <c r="D20" i="31"/>
  <c r="D19" i="31"/>
  <c r="D18" i="31"/>
  <c r="D17" i="31"/>
  <c r="D14" i="31"/>
  <c r="D13" i="31"/>
  <c r="D14" i="24"/>
  <c r="K11" i="24"/>
  <c r="C11" i="24"/>
  <c r="D11" i="24" s="1"/>
  <c r="C7" i="24"/>
  <c r="I4" i="24"/>
  <c r="C4" i="24"/>
  <c r="D75" i="29"/>
  <c r="D65" i="29"/>
  <c r="L49" i="29"/>
  <c r="K49" i="29"/>
  <c r="I49" i="29"/>
  <c r="H44" i="29"/>
  <c r="D42" i="29"/>
  <c r="L16" i="29"/>
  <c r="H11" i="29"/>
  <c r="D9" i="29"/>
  <c r="K308" i="16"/>
  <c r="J308" i="16"/>
  <c r="K307" i="16"/>
  <c r="J307" i="16"/>
  <c r="K306" i="16"/>
  <c r="J306" i="16"/>
  <c r="K305" i="16"/>
  <c r="J305" i="16"/>
  <c r="K304" i="16"/>
  <c r="J304" i="16"/>
  <c r="K303" i="16"/>
  <c r="J303" i="16"/>
  <c r="K302" i="16"/>
  <c r="J302" i="16"/>
  <c r="K301" i="16"/>
  <c r="J301" i="16"/>
  <c r="K300" i="16"/>
  <c r="J300" i="16"/>
  <c r="K299" i="16"/>
  <c r="J299" i="16"/>
  <c r="K298" i="16"/>
  <c r="J298" i="16"/>
  <c r="K297" i="16"/>
  <c r="J297" i="16"/>
  <c r="K296" i="16"/>
  <c r="J296" i="16"/>
  <c r="K295" i="16"/>
  <c r="J295" i="16"/>
  <c r="K294" i="16"/>
  <c r="J294" i="16"/>
  <c r="K293" i="16"/>
  <c r="J293" i="16"/>
  <c r="K292" i="16"/>
  <c r="J292" i="16"/>
  <c r="K291" i="16"/>
  <c r="J291" i="16"/>
  <c r="K290" i="16"/>
  <c r="J290" i="16"/>
  <c r="K289" i="16"/>
  <c r="J289" i="16"/>
  <c r="K288" i="16"/>
  <c r="J288" i="16"/>
  <c r="K287" i="16"/>
  <c r="J287" i="16"/>
  <c r="K286" i="16"/>
  <c r="J286" i="16"/>
  <c r="K285" i="16"/>
  <c r="J285" i="16"/>
  <c r="K284" i="16"/>
  <c r="J284" i="16"/>
  <c r="K283" i="16"/>
  <c r="J283" i="16"/>
  <c r="K282" i="16"/>
  <c r="J282" i="16"/>
  <c r="K281" i="16"/>
  <c r="J281" i="16"/>
  <c r="K280" i="16"/>
  <c r="J280" i="16"/>
  <c r="K279" i="16"/>
  <c r="J279" i="16"/>
  <c r="K278" i="16"/>
  <c r="J278" i="16"/>
  <c r="K277" i="16"/>
  <c r="J277" i="16"/>
  <c r="K276" i="16"/>
  <c r="J276" i="16"/>
  <c r="K275" i="16"/>
  <c r="J275" i="16"/>
  <c r="K274" i="16"/>
  <c r="J274" i="16"/>
  <c r="K273" i="16"/>
  <c r="J273" i="16"/>
  <c r="K272" i="16"/>
  <c r="J272" i="16"/>
  <c r="K271" i="16"/>
  <c r="J271" i="16"/>
  <c r="K270" i="16"/>
  <c r="J270" i="16"/>
  <c r="K269" i="16"/>
  <c r="J269" i="16"/>
  <c r="K268" i="16"/>
  <c r="J268" i="16"/>
  <c r="K267" i="16"/>
  <c r="J267" i="16"/>
  <c r="K266" i="16"/>
  <c r="J266" i="16"/>
  <c r="K265" i="16"/>
  <c r="J265" i="16"/>
  <c r="K264" i="16"/>
  <c r="J264" i="16"/>
  <c r="K263" i="16"/>
  <c r="J263" i="16"/>
  <c r="K262" i="16"/>
  <c r="J262" i="16"/>
  <c r="K261" i="16"/>
  <c r="J261" i="16"/>
  <c r="K260" i="16"/>
  <c r="J260" i="16"/>
  <c r="K259" i="16"/>
  <c r="J259" i="16"/>
  <c r="K258" i="16"/>
  <c r="J258" i="16"/>
  <c r="K257" i="16"/>
  <c r="J257" i="16"/>
  <c r="K256" i="16"/>
  <c r="J256" i="16"/>
  <c r="K255" i="16"/>
  <c r="J255" i="16"/>
  <c r="K254" i="16"/>
  <c r="J254" i="16"/>
  <c r="K253" i="16"/>
  <c r="J253" i="16"/>
  <c r="K252" i="16"/>
  <c r="J252" i="16"/>
  <c r="K251" i="16"/>
  <c r="J251" i="16"/>
  <c r="K250" i="16"/>
  <c r="J250" i="16"/>
  <c r="K249" i="16"/>
  <c r="J249" i="16"/>
  <c r="K248" i="16"/>
  <c r="J248" i="16"/>
  <c r="K247" i="16"/>
  <c r="J247" i="16"/>
  <c r="K246" i="16"/>
  <c r="J246" i="16"/>
  <c r="K245" i="16"/>
  <c r="J245" i="16"/>
  <c r="K244" i="16"/>
  <c r="J244" i="16"/>
  <c r="K243" i="16"/>
  <c r="J243" i="16"/>
  <c r="K242" i="16"/>
  <c r="J242" i="16"/>
  <c r="K241" i="16"/>
  <c r="J241" i="16"/>
  <c r="K240" i="16"/>
  <c r="J240" i="16"/>
  <c r="K239" i="16"/>
  <c r="J239" i="16"/>
  <c r="K238" i="16"/>
  <c r="J238" i="16"/>
  <c r="K237" i="16"/>
  <c r="J237" i="16"/>
  <c r="K236" i="16"/>
  <c r="J236" i="16"/>
  <c r="K235" i="16"/>
  <c r="J235" i="16"/>
  <c r="K234" i="16"/>
  <c r="J234" i="16"/>
  <c r="K233" i="16"/>
  <c r="J233" i="16"/>
  <c r="K232" i="16"/>
  <c r="J232" i="16"/>
  <c r="K231" i="16"/>
  <c r="J231" i="16"/>
  <c r="K230" i="16"/>
  <c r="J230" i="16"/>
  <c r="K229" i="16"/>
  <c r="J229" i="16"/>
  <c r="K228" i="16"/>
  <c r="J228" i="16"/>
  <c r="K227" i="16"/>
  <c r="J227" i="16"/>
  <c r="K226" i="16"/>
  <c r="J226" i="16"/>
  <c r="K225" i="16"/>
  <c r="J225" i="16"/>
  <c r="K224" i="16"/>
  <c r="J224" i="16"/>
  <c r="K223" i="16"/>
  <c r="J223" i="16"/>
  <c r="K222" i="16"/>
  <c r="J222" i="16"/>
  <c r="K221" i="16"/>
  <c r="J221" i="16"/>
  <c r="K220" i="16"/>
  <c r="J220" i="16"/>
  <c r="K219" i="16"/>
  <c r="J219" i="16"/>
  <c r="K218" i="16"/>
  <c r="J218" i="16"/>
  <c r="K217" i="16"/>
  <c r="J217" i="16"/>
  <c r="K216" i="16"/>
  <c r="J216" i="16"/>
  <c r="K215" i="16"/>
  <c r="J215" i="16"/>
  <c r="K214" i="16"/>
  <c r="J214" i="16"/>
  <c r="K213" i="16"/>
  <c r="J213" i="16"/>
  <c r="K212" i="16"/>
  <c r="J212" i="16"/>
  <c r="K211" i="16"/>
  <c r="J211" i="16"/>
  <c r="K210" i="16"/>
  <c r="J210" i="16"/>
  <c r="K209" i="16"/>
  <c r="J209" i="16"/>
  <c r="K208" i="16"/>
  <c r="J208" i="16"/>
  <c r="K207" i="16"/>
  <c r="J207" i="16"/>
  <c r="K206" i="16"/>
  <c r="J206" i="16"/>
  <c r="K205" i="16"/>
  <c r="J205" i="16"/>
  <c r="K204" i="16"/>
  <c r="J204" i="16"/>
  <c r="K203" i="16"/>
  <c r="J203" i="16"/>
  <c r="K202" i="16"/>
  <c r="J202" i="16"/>
  <c r="K201" i="16"/>
  <c r="J201" i="16"/>
  <c r="K200" i="16"/>
  <c r="J200" i="16"/>
  <c r="K199" i="16"/>
  <c r="J199" i="16"/>
  <c r="K198" i="16"/>
  <c r="J198" i="16"/>
  <c r="K197" i="16"/>
  <c r="J197" i="16"/>
  <c r="K196" i="16"/>
  <c r="J196" i="16"/>
  <c r="K195" i="16"/>
  <c r="J195" i="16"/>
  <c r="K194" i="16"/>
  <c r="J194" i="16"/>
  <c r="K193" i="16"/>
  <c r="J193" i="16"/>
  <c r="K192" i="16"/>
  <c r="J192" i="16"/>
  <c r="K191" i="16"/>
  <c r="J191" i="16"/>
  <c r="K190" i="16"/>
  <c r="J190" i="16"/>
  <c r="K189" i="16"/>
  <c r="J189" i="16"/>
  <c r="K188" i="16"/>
  <c r="J188" i="16"/>
  <c r="K187" i="16"/>
  <c r="J187" i="16"/>
  <c r="K186" i="16"/>
  <c r="J186" i="16"/>
  <c r="K185" i="16"/>
  <c r="J185" i="16"/>
  <c r="K184" i="16"/>
  <c r="J184" i="16"/>
  <c r="K183" i="16"/>
  <c r="J183" i="16"/>
  <c r="K182" i="16"/>
  <c r="J182" i="16"/>
  <c r="K181" i="16"/>
  <c r="J181" i="16"/>
  <c r="K180" i="16"/>
  <c r="J180" i="16"/>
  <c r="K179" i="16"/>
  <c r="J179" i="16"/>
  <c r="K178" i="16"/>
  <c r="J178" i="16"/>
  <c r="K177" i="16"/>
  <c r="J177" i="16"/>
  <c r="K176" i="16"/>
  <c r="J176" i="16"/>
  <c r="K175" i="16"/>
  <c r="J175" i="16"/>
  <c r="K174" i="16"/>
  <c r="J174" i="16"/>
  <c r="K173" i="16"/>
  <c r="J173" i="16"/>
  <c r="K172" i="16"/>
  <c r="J172" i="16"/>
  <c r="K171" i="16"/>
  <c r="J171" i="16"/>
  <c r="K170" i="16"/>
  <c r="J170" i="16"/>
  <c r="K169" i="16"/>
  <c r="J169" i="16"/>
  <c r="K168" i="16"/>
  <c r="J168" i="16"/>
  <c r="K167" i="16"/>
  <c r="J167" i="16"/>
  <c r="K166" i="16"/>
  <c r="J166" i="16"/>
  <c r="K165" i="16"/>
  <c r="J165" i="16"/>
  <c r="K164" i="16"/>
  <c r="J164" i="16"/>
  <c r="K163" i="16"/>
  <c r="J163" i="16"/>
  <c r="K162" i="16"/>
  <c r="J162" i="16"/>
  <c r="K161" i="16"/>
  <c r="J161" i="16"/>
  <c r="K160" i="16"/>
  <c r="J160" i="16"/>
  <c r="K159" i="16"/>
  <c r="J159" i="16"/>
  <c r="K158" i="16"/>
  <c r="J158" i="16"/>
  <c r="K157" i="16"/>
  <c r="J157" i="16"/>
  <c r="K156" i="16"/>
  <c r="J156" i="16"/>
  <c r="K155" i="16"/>
  <c r="J155" i="16"/>
  <c r="K154" i="16"/>
  <c r="J154" i="16"/>
  <c r="K153" i="16"/>
  <c r="J153" i="16"/>
  <c r="K152" i="16"/>
  <c r="J152" i="16"/>
  <c r="K151" i="16"/>
  <c r="J151" i="16"/>
  <c r="K150" i="16"/>
  <c r="J150" i="16"/>
  <c r="K149" i="16"/>
  <c r="J149" i="16"/>
  <c r="K148" i="16"/>
  <c r="J148" i="16"/>
  <c r="K147" i="16"/>
  <c r="J147" i="16"/>
  <c r="K146" i="16"/>
  <c r="J146" i="16"/>
  <c r="K145" i="16"/>
  <c r="J145" i="16"/>
  <c r="K144" i="16"/>
  <c r="J144" i="16"/>
  <c r="K143" i="16"/>
  <c r="J143" i="16"/>
  <c r="K142" i="16"/>
  <c r="J142" i="16"/>
  <c r="K141" i="16"/>
  <c r="J141" i="16"/>
  <c r="K140" i="16"/>
  <c r="J140" i="16"/>
  <c r="K139" i="16"/>
  <c r="J139" i="16"/>
  <c r="K138" i="16"/>
  <c r="J138" i="16"/>
  <c r="K137" i="16"/>
  <c r="J137" i="16"/>
  <c r="K136" i="16"/>
  <c r="J136" i="16"/>
  <c r="K135" i="16"/>
  <c r="J135" i="16"/>
  <c r="K134" i="16"/>
  <c r="J134" i="16"/>
  <c r="K133" i="16"/>
  <c r="J133" i="16"/>
  <c r="K132" i="16"/>
  <c r="J132" i="16"/>
  <c r="K131" i="16"/>
  <c r="J131" i="16"/>
  <c r="K130" i="16"/>
  <c r="J130" i="16"/>
  <c r="K129" i="16"/>
  <c r="J129" i="16"/>
  <c r="K128" i="16"/>
  <c r="J128" i="16"/>
  <c r="K127" i="16"/>
  <c r="J127" i="16"/>
  <c r="K126" i="16"/>
  <c r="J126" i="16"/>
  <c r="K125" i="16"/>
  <c r="J125" i="16"/>
  <c r="K124" i="16"/>
  <c r="J124" i="16"/>
  <c r="K123" i="16"/>
  <c r="J123" i="16"/>
  <c r="K122" i="16"/>
  <c r="J122" i="16"/>
  <c r="K121" i="16"/>
  <c r="J121" i="16"/>
  <c r="K120" i="16"/>
  <c r="J120" i="16"/>
  <c r="K119" i="16"/>
  <c r="J119" i="16"/>
  <c r="K118" i="16"/>
  <c r="J118" i="16"/>
  <c r="K117" i="16"/>
  <c r="J117" i="16"/>
  <c r="K116" i="16"/>
  <c r="J116" i="16"/>
  <c r="K115" i="16"/>
  <c r="J115" i="16"/>
  <c r="K114" i="16"/>
  <c r="J114" i="16"/>
  <c r="K113" i="16"/>
  <c r="J113" i="16"/>
  <c r="K112" i="16"/>
  <c r="J112" i="16"/>
  <c r="K111" i="16"/>
  <c r="J111" i="16"/>
  <c r="K110" i="16"/>
  <c r="J110" i="16"/>
  <c r="K109" i="16"/>
  <c r="J109" i="16"/>
  <c r="K108" i="16"/>
  <c r="J108" i="16"/>
  <c r="K107" i="16"/>
  <c r="J107" i="16"/>
  <c r="K106" i="16"/>
  <c r="J106" i="16"/>
  <c r="K105" i="16"/>
  <c r="J105" i="16"/>
  <c r="K104" i="16"/>
  <c r="J104" i="16"/>
  <c r="K103" i="16"/>
  <c r="J103" i="16"/>
  <c r="K102" i="16"/>
  <c r="J102" i="16"/>
  <c r="K101" i="16"/>
  <c r="J101" i="16"/>
  <c r="K100" i="16"/>
  <c r="J100" i="16"/>
  <c r="K99" i="16"/>
  <c r="J99" i="16"/>
  <c r="K98" i="16"/>
  <c r="J98" i="16"/>
  <c r="K97" i="16"/>
  <c r="J97" i="16"/>
  <c r="K96" i="16"/>
  <c r="J96" i="16"/>
  <c r="K95" i="16"/>
  <c r="J95" i="16"/>
  <c r="K94" i="16"/>
  <c r="J94" i="16"/>
  <c r="K93" i="16"/>
  <c r="J93" i="16"/>
  <c r="K92" i="16"/>
  <c r="J92" i="16"/>
  <c r="K91" i="16"/>
  <c r="J91" i="16"/>
  <c r="K90" i="16"/>
  <c r="J90" i="16"/>
  <c r="K89" i="16"/>
  <c r="J89" i="16"/>
  <c r="K88" i="16"/>
  <c r="J88" i="16"/>
  <c r="K87" i="16"/>
  <c r="J87" i="16"/>
  <c r="K86" i="16"/>
  <c r="J86" i="16"/>
  <c r="K85" i="16"/>
  <c r="J85" i="16"/>
  <c r="K84" i="16"/>
  <c r="J84" i="16"/>
  <c r="K83" i="16"/>
  <c r="J83" i="16"/>
  <c r="K82" i="16"/>
  <c r="J82" i="16"/>
  <c r="K81" i="16"/>
  <c r="J81" i="16"/>
  <c r="K80" i="16"/>
  <c r="J80" i="16"/>
  <c r="K79" i="16"/>
  <c r="J79" i="16"/>
  <c r="K78" i="16"/>
  <c r="J78" i="16"/>
  <c r="K77" i="16"/>
  <c r="J77" i="16"/>
  <c r="K76" i="16"/>
  <c r="J76" i="16"/>
  <c r="K75" i="16"/>
  <c r="J75" i="16"/>
  <c r="K74" i="16"/>
  <c r="J74" i="16"/>
  <c r="K73" i="16"/>
  <c r="J73" i="16"/>
  <c r="K72" i="16"/>
  <c r="J72" i="16"/>
  <c r="K71" i="16"/>
  <c r="J71" i="16"/>
  <c r="K70" i="16"/>
  <c r="J70" i="16"/>
  <c r="K69" i="16"/>
  <c r="J69" i="16"/>
  <c r="K68" i="16"/>
  <c r="J68" i="16"/>
  <c r="K67" i="16"/>
  <c r="J67" i="16"/>
  <c r="K66" i="16"/>
  <c r="J66" i="16"/>
  <c r="K65" i="16"/>
  <c r="J65" i="16"/>
  <c r="K64" i="16"/>
  <c r="J64" i="16"/>
  <c r="K63" i="16"/>
  <c r="J63" i="16"/>
  <c r="K62" i="16"/>
  <c r="J62" i="16"/>
  <c r="K61" i="16"/>
  <c r="J61" i="16"/>
  <c r="K60" i="16"/>
  <c r="J60" i="16"/>
  <c r="K59" i="16"/>
  <c r="J59" i="16"/>
  <c r="K58" i="16"/>
  <c r="J58" i="16"/>
  <c r="K57" i="16"/>
  <c r="J57" i="16"/>
  <c r="K56" i="16"/>
  <c r="J56" i="16"/>
  <c r="K55" i="16"/>
  <c r="J55" i="16"/>
  <c r="K54" i="16"/>
  <c r="J54" i="16"/>
  <c r="K53" i="16"/>
  <c r="J53" i="16"/>
  <c r="K52" i="16"/>
  <c r="J52" i="16"/>
  <c r="K51" i="16"/>
  <c r="J51" i="16"/>
  <c r="K50" i="16"/>
  <c r="J50" i="16"/>
  <c r="K49" i="16"/>
  <c r="J49" i="16"/>
  <c r="K48" i="16"/>
  <c r="J48" i="16"/>
  <c r="K47" i="16"/>
  <c r="J47" i="16"/>
  <c r="K46" i="16"/>
  <c r="J46" i="16"/>
  <c r="K45" i="16"/>
  <c r="J45" i="16"/>
  <c r="K44" i="16"/>
  <c r="J44" i="16"/>
  <c r="K43" i="16"/>
  <c r="J43" i="16"/>
  <c r="K42" i="16"/>
  <c r="J42" i="16"/>
  <c r="K41" i="16"/>
  <c r="J41" i="16"/>
  <c r="K40" i="16"/>
  <c r="J40" i="16"/>
  <c r="K39" i="16"/>
  <c r="J39" i="16"/>
  <c r="K38" i="16"/>
  <c r="J38" i="16"/>
  <c r="K37" i="16"/>
  <c r="J37" i="16"/>
  <c r="K36" i="16"/>
  <c r="J36" i="16"/>
  <c r="K35" i="16"/>
  <c r="J35" i="16"/>
  <c r="K34" i="16"/>
  <c r="J34" i="16"/>
  <c r="K33" i="16"/>
  <c r="J33" i="16"/>
  <c r="K32" i="16"/>
  <c r="J32" i="16"/>
  <c r="K31" i="16"/>
  <c r="J31" i="16"/>
  <c r="K30" i="16"/>
  <c r="J30" i="16"/>
  <c r="K29" i="16"/>
  <c r="J29" i="16"/>
  <c r="K28" i="16"/>
  <c r="J28" i="16"/>
  <c r="K27" i="16"/>
  <c r="J27" i="16"/>
  <c r="K26" i="16"/>
  <c r="J26" i="16"/>
  <c r="K25" i="16"/>
  <c r="J25" i="16"/>
  <c r="K24" i="16"/>
  <c r="J24" i="16"/>
  <c r="K23" i="16"/>
  <c r="J23" i="16"/>
  <c r="K22" i="16"/>
  <c r="J22" i="16"/>
  <c r="K21" i="16"/>
  <c r="J21" i="16"/>
  <c r="K20" i="16"/>
  <c r="J20" i="16"/>
  <c r="K19" i="16"/>
  <c r="J19" i="16"/>
  <c r="K18" i="16"/>
  <c r="J18" i="16"/>
  <c r="K17" i="16"/>
  <c r="J17" i="16"/>
  <c r="K16" i="16"/>
  <c r="J16" i="16"/>
  <c r="K15" i="16"/>
  <c r="J15" i="16"/>
  <c r="K14" i="16"/>
  <c r="J14" i="16"/>
  <c r="K13" i="16"/>
  <c r="J13" i="16"/>
  <c r="K12" i="16"/>
  <c r="J12" i="16"/>
  <c r="K11" i="16"/>
  <c r="J11" i="16"/>
  <c r="K10" i="16"/>
  <c r="J10" i="16"/>
  <c r="K9" i="16"/>
  <c r="J9" i="16"/>
  <c r="K8" i="16"/>
  <c r="J8" i="16"/>
  <c r="K14" i="15"/>
  <c r="J14" i="15"/>
  <c r="I14" i="15"/>
  <c r="H14" i="15"/>
  <c r="G14" i="15"/>
  <c r="F14" i="15"/>
  <c r="K13" i="15"/>
  <c r="J13" i="15"/>
  <c r="I13" i="15"/>
  <c r="H13" i="15"/>
  <c r="G13" i="15"/>
  <c r="F13" i="15"/>
  <c r="K12" i="15"/>
  <c r="J12" i="15"/>
  <c r="I12" i="15"/>
  <c r="H12" i="15"/>
  <c r="G12" i="15"/>
  <c r="F12" i="15"/>
  <c r="K11" i="15"/>
  <c r="J11" i="15"/>
  <c r="I11" i="15"/>
  <c r="H11" i="15"/>
  <c r="G11" i="15"/>
  <c r="F11" i="15"/>
  <c r="K10" i="15"/>
  <c r="J10" i="15"/>
  <c r="I10" i="15"/>
  <c r="H10" i="15"/>
  <c r="G10" i="15"/>
  <c r="F10" i="15"/>
  <c r="I11" i="13"/>
  <c r="H11" i="13"/>
  <c r="G11" i="13"/>
  <c r="F11" i="13"/>
  <c r="I10" i="13"/>
  <c r="H10" i="13"/>
  <c r="G10" i="13"/>
  <c r="F10" i="13"/>
  <c r="O64" i="29" l="1"/>
  <c r="O63" i="29"/>
  <c r="O31" i="29"/>
  <c r="O32" i="29" s="1"/>
  <c r="O33" i="29" s="1"/>
  <c r="D10" i="31" s="1"/>
  <c r="D11" i="29" l="1"/>
  <c r="D44" i="29"/>
  <c r="D77" i="29"/>
  <c r="D32" i="29" l="1"/>
  <c r="O65" i="29"/>
  <c r="O66" i="29" s="1"/>
  <c r="D16" i="31" s="1"/>
  <c r="D4" i="31" l="1"/>
  <c r="F4" i="31"/>
  <c r="E4" i="31"/>
  <c r="B11" i="24" l="1"/>
  <c r="B4" i="24"/>
</calcChain>
</file>

<file path=xl/sharedStrings.xml><?xml version="1.0" encoding="utf-8"?>
<sst xmlns="http://schemas.openxmlformats.org/spreadsheetml/2006/main" count="2043" uniqueCount="779">
  <si>
    <t>5A</t>
  </si>
  <si>
    <t>Fsw</t>
  </si>
  <si>
    <t>Lout</t>
  </si>
  <si>
    <t>Cout</t>
  </si>
  <si>
    <t>Description</t>
  </si>
  <si>
    <t>Pass</t>
  </si>
  <si>
    <t>Input Ripple</t>
  </si>
  <si>
    <t>Load</t>
  </si>
  <si>
    <t>Vripple +</t>
  </si>
  <si>
    <t>Stability</t>
  </si>
  <si>
    <t>D</t>
  </si>
  <si>
    <t>Power Up &amp; Down Sequence</t>
  </si>
  <si>
    <t>Efficiency</t>
  </si>
  <si>
    <t>Refer the presistant screen captures for the data.</t>
  </si>
  <si>
    <r>
      <t>Description</t>
    </r>
    <r>
      <rPr>
        <sz val="12"/>
        <rFont val="Cambria"/>
        <family val="1"/>
        <scheme val="major"/>
      </rPr>
      <t>:
Measure the pk to pk ripple of the Input</t>
    </r>
  </si>
  <si>
    <t>PERSISTENCE @ 0.1A</t>
  </si>
  <si>
    <t>NO PERSISTENCE @ 0.1A</t>
  </si>
  <si>
    <t>0.1A</t>
  </si>
  <si>
    <t>Vmax
(V2)</t>
  </si>
  <si>
    <t>Vmin
(V1)</t>
  </si>
  <si>
    <t>Vmean
(VALUE)</t>
  </si>
  <si>
    <t>Vripple 
-(%)</t>
  </si>
  <si>
    <t>Vripple
+(%)</t>
  </si>
  <si>
    <t>Vripple
 -</t>
  </si>
  <si>
    <r>
      <t>Description</t>
    </r>
    <r>
      <rPr>
        <sz val="12"/>
        <rFont val="Cambria"/>
        <family val="1"/>
        <scheme val="major"/>
      </rPr>
      <t xml:space="preserve">:
On-time should be stable with various VIN, VOUT and Load.
</t>
    </r>
  </si>
  <si>
    <r>
      <rPr>
        <b/>
        <sz val="12"/>
        <color rgb="FF00B050"/>
        <rFont val="Cambria"/>
        <family val="1"/>
        <scheme val="major"/>
      </rPr>
      <t>PASS</t>
    </r>
    <r>
      <rPr>
        <b/>
        <sz val="12"/>
        <rFont val="Cambria"/>
        <family val="1"/>
        <scheme val="major"/>
      </rPr>
      <t>/</t>
    </r>
    <r>
      <rPr>
        <b/>
        <sz val="12"/>
        <color rgb="FFFF0000"/>
        <rFont val="Cambria"/>
        <family val="1"/>
        <scheme val="major"/>
      </rPr>
      <t xml:space="preserve">FAIL </t>
    </r>
    <r>
      <rPr>
        <b/>
        <sz val="12"/>
        <rFont val="Cambria"/>
        <family val="1"/>
        <scheme val="major"/>
      </rPr>
      <t>Criteria</t>
    </r>
    <r>
      <rPr>
        <sz val="12"/>
        <rFont val="Cambria"/>
        <family val="1"/>
        <scheme val="major"/>
      </rPr>
      <t xml:space="preserve">:
1.Jitter less than 30%
</t>
    </r>
  </si>
  <si>
    <t xml:space="preserve">NO LOAD </t>
  </si>
  <si>
    <t xml:space="preserve">JITTER @ 2.5A LOAD </t>
  </si>
  <si>
    <t xml:space="preserve">JITTER @ 5A LOAD </t>
  </si>
  <si>
    <t>2.5A</t>
  </si>
  <si>
    <t>T-on</t>
  </si>
  <si>
    <t>T-measure</t>
  </si>
  <si>
    <t>T-off min</t>
  </si>
  <si>
    <t>T-jitter</t>
  </si>
  <si>
    <t>T-off max</t>
  </si>
  <si>
    <t>D-max</t>
  </si>
  <si>
    <t>D-min</t>
  </si>
  <si>
    <t>Jitter</t>
  </si>
  <si>
    <t>Jitter target</t>
  </si>
  <si>
    <t>Pass/
Fail</t>
  </si>
  <si>
    <r>
      <t>Description</t>
    </r>
    <r>
      <rPr>
        <sz val="12"/>
        <rFont val="Cambria"/>
        <family val="1"/>
        <scheme val="major"/>
      </rPr>
      <t xml:space="preserve">:
The time slots and voltage values of the </t>
    </r>
    <r>
      <rPr>
        <b/>
        <sz val="12"/>
        <rFont val="Cambria"/>
        <family val="1"/>
        <scheme val="major"/>
      </rPr>
      <t>Power-up-sequence</t>
    </r>
    <r>
      <rPr>
        <sz val="12"/>
        <rFont val="Cambria"/>
        <family val="1"/>
        <scheme val="major"/>
      </rPr>
      <t xml:space="preserve"> should match the system request.</t>
    </r>
  </si>
  <si>
    <r>
      <t xml:space="preserve">Test Method:
</t>
    </r>
    <r>
      <rPr>
        <sz val="12"/>
        <rFont val="Cambria"/>
        <family val="1"/>
        <scheme val="major"/>
      </rPr>
      <t>I.The power-up-sequence of PMIC I/O signals and power rails should meet the sequence as shown in the figure.</t>
    </r>
  </si>
  <si>
    <r>
      <t>Description</t>
    </r>
    <r>
      <rPr>
        <sz val="12"/>
        <rFont val="Cambria"/>
        <family val="1"/>
        <scheme val="major"/>
      </rPr>
      <t>:
Measure switching VR DC-DC conversion efficiency and power loss.</t>
    </r>
  </si>
  <si>
    <t>Output current
In (A)</t>
  </si>
  <si>
    <t>Output voltage
In (V)</t>
  </si>
  <si>
    <t>Vmax</t>
  </si>
  <si>
    <t>Vmin</t>
  </si>
  <si>
    <t>Vmean</t>
  </si>
  <si>
    <r>
      <rPr>
        <b/>
        <sz val="12"/>
        <color rgb="FF00B050"/>
        <rFont val="Cambria"/>
        <family val="1"/>
        <scheme val="major"/>
      </rPr>
      <t>PASS</t>
    </r>
    <r>
      <rPr>
        <b/>
        <sz val="12"/>
        <rFont val="Cambria"/>
        <family val="1"/>
        <scheme val="major"/>
      </rPr>
      <t>/</t>
    </r>
    <r>
      <rPr>
        <b/>
        <sz val="12"/>
        <color rgb="FFFF0000"/>
        <rFont val="Cambria"/>
        <family val="1"/>
        <scheme val="major"/>
      </rPr>
      <t>FAIL</t>
    </r>
    <r>
      <rPr>
        <b/>
        <sz val="12"/>
        <rFont val="Cambria"/>
        <family val="1"/>
        <scheme val="major"/>
      </rPr>
      <t xml:space="preserve"> Criteria</t>
    </r>
    <r>
      <rPr>
        <sz val="12"/>
        <rFont val="Cambria"/>
        <family val="1"/>
        <scheme val="major"/>
      </rPr>
      <t xml:space="preserve">: </t>
    </r>
    <r>
      <rPr>
        <b/>
        <sz val="12"/>
        <color indexed="14"/>
        <rFont val="Cambria"/>
        <family val="1"/>
        <scheme val="major"/>
      </rPr>
      <t xml:space="preserve">
</t>
    </r>
    <r>
      <rPr>
        <sz val="12"/>
        <color rgb="FFFF0000"/>
        <rFont val="Cambria"/>
        <family val="1"/>
        <scheme val="major"/>
      </rPr>
      <t>More than Vin UVLO (SIC530CD Vin UVLO = 4.5V)</t>
    </r>
  </si>
  <si>
    <t>10A</t>
  </si>
  <si>
    <t xml:space="preserve">JITTER @ 10A LOAD </t>
  </si>
  <si>
    <t>A</t>
  </si>
  <si>
    <t>B</t>
  </si>
  <si>
    <t>C</t>
  </si>
  <si>
    <t>20A</t>
  </si>
  <si>
    <t>+VBATA</t>
  </si>
  <si>
    <r>
      <t>Test Condition&amp; Method</t>
    </r>
    <r>
      <rPr>
        <sz val="12"/>
        <rFont val="Cambria"/>
        <family val="1"/>
        <scheme val="major"/>
      </rPr>
      <t>:
1. Stability test condition.
    A. +VBATA: VIN = 19V, IOUT = 20A.</t>
    </r>
  </si>
  <si>
    <t xml:space="preserve">NOTE: 
Probe +VBATA (R3A4.2)
</t>
  </si>
  <si>
    <t>15A</t>
  </si>
  <si>
    <r>
      <t>Test Condition&amp; Method</t>
    </r>
    <r>
      <rPr>
        <sz val="12"/>
        <rFont val="Cambria"/>
        <family val="1"/>
        <scheme val="major"/>
      </rPr>
      <t>:
1. Stability test condition.
    A. +VBATA VIN = 19V, IOUT = 20A.</t>
    </r>
  </si>
  <si>
    <t>Notes: 
Probe L2A1.1</t>
  </si>
  <si>
    <t>NOTE: Probe
Channel 1 - +V_CHGR_EMI_VIN (R1B6.2)
Channel 2 - +V_CHRG_LDO (R2A6.2)
Channel 3 - +VBATA (R3A4.2)
Channel 4 - BC_ACOK_OUT (R7H12.2)</t>
  </si>
  <si>
    <t>NO PERSISTENCE @ 20A</t>
  </si>
  <si>
    <t>PERSISTENCE @ 20A</t>
  </si>
  <si>
    <t xml:space="preserve">JITTER @ 15A LOAD </t>
  </si>
  <si>
    <t xml:space="preserve">JITTER @ 20A LOAD </t>
  </si>
  <si>
    <t>Example</t>
  </si>
  <si>
    <t>Transient</t>
  </si>
  <si>
    <t>Details</t>
  </si>
  <si>
    <t>V</t>
  </si>
  <si>
    <t>mV</t>
  </si>
  <si>
    <t>ns</t>
  </si>
  <si>
    <t>%</t>
  </si>
  <si>
    <t>Voltage</t>
  </si>
  <si>
    <t xml:space="preserve">Does the waveform above demonstrate that the VR has a controlled and stable response to transient load events? </t>
  </si>
  <si>
    <t xml:space="preserve">Does the DroopV waveform above demonstrate that the VR has a controlled and stable response to transient load events? </t>
  </si>
  <si>
    <t xml:space="preserve">Does the Overshoot waveform above demonstrate that the VR has a controlled and stable response to transient load releases? </t>
  </si>
  <si>
    <t>dt</t>
  </si>
  <si>
    <t>MHz</t>
  </si>
  <si>
    <t>(Worst Case)</t>
  </si>
  <si>
    <t>V_Power Supply Set (V)</t>
  </si>
  <si>
    <t>Vin_Measured (V)</t>
  </si>
  <si>
    <t>Vcc_Measured (V)</t>
  </si>
  <si>
    <t>Vout_Measured (V)</t>
  </si>
  <si>
    <t>Does the pq &lt;2mW?</t>
  </si>
  <si>
    <t>Desired Output (V)</t>
  </si>
  <si>
    <t>Load at 100mW</t>
  </si>
  <si>
    <t>Efficiency (%)</t>
  </si>
  <si>
    <r>
      <t xml:space="preserve">Does the output load at 100mW meet efficiency </t>
    </r>
    <r>
      <rPr>
        <sz val="11"/>
        <color theme="1"/>
        <rFont val="Calibri"/>
        <family val="2"/>
      </rPr>
      <t>≥</t>
    </r>
    <r>
      <rPr>
        <sz val="11"/>
        <color theme="1"/>
        <rFont val="Calibri"/>
        <family val="2"/>
        <scheme val="minor"/>
      </rPr>
      <t>80%</t>
    </r>
  </si>
  <si>
    <t>Pq (mW)</t>
  </si>
  <si>
    <t>Vcc Controller (V)</t>
  </si>
  <si>
    <t>Ivcc Controller(A)</t>
  </si>
  <si>
    <t>Vin (V)</t>
  </si>
  <si>
    <t>Iin(A)</t>
  </si>
  <si>
    <t>Power Loss (W)</t>
  </si>
  <si>
    <t>Efficiency(%)</t>
  </si>
  <si>
    <t>Pin(W)</t>
  </si>
  <si>
    <t>Pout(W)</t>
  </si>
  <si>
    <t>INTEL CONFIDENTIAL</t>
  </si>
  <si>
    <t>H Line</t>
  </si>
  <si>
    <t>HVM Validation</t>
  </si>
  <si>
    <t>Color codes:</t>
  </si>
  <si>
    <t>phases</t>
  </si>
  <si>
    <t>Voltage rail being tested</t>
  </si>
  <si>
    <t>Platform under test</t>
  </si>
  <si>
    <t>Vendor</t>
  </si>
  <si>
    <t>xyz</t>
  </si>
  <si>
    <t>ABC1234</t>
  </si>
  <si>
    <t>Stepping</t>
  </si>
  <si>
    <t>A0</t>
  </si>
  <si>
    <t>Spec Entry from Design Guide</t>
  </si>
  <si>
    <t>Voltage Rail Parameters from Table in Design Guide</t>
  </si>
  <si>
    <t>Variables</t>
  </si>
  <si>
    <t>Values</t>
  </si>
  <si>
    <t>Units</t>
  </si>
  <si>
    <t>These values are available in the Platform Design Guide. Refer to the Power Delivery chapter for voltage and current requirements</t>
  </si>
  <si>
    <t>TDC</t>
  </si>
  <si>
    <t>Iccmax</t>
  </si>
  <si>
    <t>di</t>
  </si>
  <si>
    <t>μs</t>
  </si>
  <si>
    <t>Duty cycle_low</t>
  </si>
  <si>
    <t>Duty cycle_high</t>
  </si>
  <si>
    <t>VNNAON</t>
  </si>
  <si>
    <t>MTL-P</t>
  </si>
  <si>
    <t>VID/Voltage level being tested</t>
  </si>
  <si>
    <t>Input Voltage</t>
  </si>
  <si>
    <t>Switching Frequency</t>
  </si>
  <si>
    <t>Inductance</t>
  </si>
  <si>
    <t>uF</t>
  </si>
  <si>
    <r>
      <rPr>
        <sz val="10"/>
        <color indexed="12"/>
        <rFont val="Calibri"/>
        <family val="2"/>
      </rPr>
      <t>µ</t>
    </r>
    <r>
      <rPr>
        <sz val="10"/>
        <color indexed="12"/>
        <rFont val="Tahoma"/>
        <family val="2"/>
      </rPr>
      <t>H</t>
    </r>
  </si>
  <si>
    <t>Y/N</t>
  </si>
  <si>
    <t>Yes</t>
  </si>
  <si>
    <t>No</t>
  </si>
  <si>
    <t>Transient Current Load Step (Step1)</t>
  </si>
  <si>
    <t>Insert scope capture of transient response at 300Hz here
(Scope Capture1)</t>
  </si>
  <si>
    <t>Insert scope capture of worst case transient response frequency with infinite persistance
(Scope Capture2)</t>
  </si>
  <si>
    <t>Insert scope capture of voltage droop during worst case transient response (No persistance)
(Scope Capture3)</t>
  </si>
  <si>
    <t>Insert scope capture of voltage overshoot during worst case transient response (No persistance)
(Scope Capture4)</t>
  </si>
  <si>
    <t>Current step low</t>
  </si>
  <si>
    <t>Current step high</t>
  </si>
  <si>
    <t>Rise Time</t>
  </si>
  <si>
    <t>IccMin</t>
  </si>
  <si>
    <t>IccMax</t>
  </si>
  <si>
    <t>Duty Cycle</t>
  </si>
  <si>
    <t>Frequency</t>
  </si>
  <si>
    <t>Sweep to 1MHz</t>
  </si>
  <si>
    <t>Freq (kHz)</t>
  </si>
  <si>
    <t>Note</t>
  </si>
  <si>
    <t>Required</t>
  </si>
  <si>
    <t>User Defined</t>
  </si>
  <si>
    <t>Worst case frequency and results. Can refer to FDIM</t>
  </si>
  <si>
    <t>Instructions:</t>
  </si>
  <si>
    <t>Is Vmin margin positive (meets spec)?</t>
  </si>
  <si>
    <t>Is Vmax margin positive (meets spec)?</t>
  </si>
  <si>
    <t>Does the overall transient test meet requirements?</t>
  </si>
  <si>
    <t>VR continuous output current</t>
  </si>
  <si>
    <t>VR design output current</t>
  </si>
  <si>
    <t xml:space="preserve">Output Capacitance (on validation board) </t>
  </si>
  <si>
    <t>Vin / VBATA</t>
  </si>
  <si>
    <r>
      <t xml:space="preserve">NOTE: Use Efficiency Automation Tools 
Paste the result in this tab and plot the graph
</t>
    </r>
    <r>
      <rPr>
        <b/>
        <sz val="12"/>
        <color rgb="FF00B0F0"/>
        <rFont val="Cambria"/>
        <family val="1"/>
        <scheme val="major"/>
      </rPr>
      <t>For internal reference used. No requirement for PCL.</t>
    </r>
  </si>
  <si>
    <t>Overcurrent Protection Test</t>
  </si>
  <si>
    <t>Nominal voltage</t>
  </si>
  <si>
    <t>Starting Current</t>
  </si>
  <si>
    <t>Ending Current</t>
  </si>
  <si>
    <t>300Hz</t>
  </si>
  <si>
    <t>Does VR shut down at a level consistent with the Overcurrent design?</t>
  </si>
  <si>
    <t>At No load (0A)</t>
  </si>
  <si>
    <t>At 100mW</t>
  </si>
  <si>
    <t>Vin_Current (A)</t>
  </si>
  <si>
    <t>Vcc_Measured (A)</t>
  </si>
  <si>
    <t>Iout measured (A)</t>
  </si>
  <si>
    <t>Summary</t>
  </si>
  <si>
    <t>Yes/Pass</t>
  </si>
  <si>
    <t>No/Fail</t>
  </si>
  <si>
    <t>Not Addressed</t>
  </si>
  <si>
    <t>FDIM check done (optional)</t>
  </si>
  <si>
    <t>Transient Load Current Step1</t>
  </si>
  <si>
    <t>Transient Load Current Step2</t>
  </si>
  <si>
    <t>Athena Open Lab</t>
  </si>
  <si>
    <t>Voltage, Nominal</t>
  </si>
  <si>
    <t>Voltage (Nominal)</t>
  </si>
  <si>
    <t>Voltage Tolerance (AC+DC+Ripple to 1MHz), Positive</t>
  </si>
  <si>
    <t>V_TOB (Positive)</t>
  </si>
  <si>
    <t>Voltage Tolerence (AC+DC+Ripple to 1MHz), Negative</t>
  </si>
  <si>
    <t>V_TOB (Negative)</t>
  </si>
  <si>
    <t>Thermal Design Current</t>
  </si>
  <si>
    <t>Max current that needs to be supported by the voltage regulator for 10ms</t>
  </si>
  <si>
    <t>Transient measurement current step (percentage of Iccmax)</t>
  </si>
  <si>
    <t>Transient measurement current step time</t>
  </si>
  <si>
    <t>Voltage regulator part number</t>
  </si>
  <si>
    <t xml:space="preserve">Rest of Platform (ROP) Voltage Regulator Test Plan </t>
  </si>
  <si>
    <t>Intel Confidential</t>
  </si>
  <si>
    <t>Document Number: 729382</t>
  </si>
  <si>
    <r>
      <rPr>
        <b/>
        <sz val="9"/>
        <rFont val="Verdana"/>
        <family val="2"/>
      </rPr>
      <t xml:space="preserve">
You may not use or facilitate the use of this document in connection with any infringement or other legal analysis concerning Intel products described herein. You agree to grant Intel a non-exclusive, royalty-free license to any patent claim thereafter drafted which includes subject matter disclosed herein.
No license (express or implied, by estoppel or otherwise) to any intellectual property rights is granted by this document.
Intel technologies’ features and benefits depend on system configuration and may require enabled hardware, software or service activation. Performance varies depending on system configuration. No computer system can be absolutely secure. Check with your system manufacturer or retailer or learn more at intel.com.
Intel technologies may require enabled hardware, specific software, or services activation. Check with your system manufacturer or retailer.
The products described may contain design defects or errors known as errata which may cause the product to deviate from published specifications. Current characterized errata are available on request.
Intel disclaims all express and implied warranties, including without limitation, the implied warranties of merchantability, fitness for a particular purpose, and non-infringement, as well as any warranty arising from course of performance, course of dealing, or usage in trade.
All information provided here is subject to change without notice. Contact your Intel representative to obtain the latest Intel product specifications and roadmaps
Copies of documents which have an order number and are referenced in this document may be obtained by calling 1-800-548-4725 or visit www.intel.com/design/literature.htm.
Intel and the Intel logo are trademarks of Intel Corporation in the U.S. and/or other countries. 
*Other names and brands may be claimed as the property of others.
© 2022 Intel Corporation. All rights reserved</t>
    </r>
    <r>
      <rPr>
        <b/>
        <sz val="11"/>
        <rFont val="Verdana"/>
        <family val="2"/>
      </rPr>
      <t>.</t>
    </r>
  </si>
  <si>
    <t>Revision History</t>
  </si>
  <si>
    <t>Document 
Number</t>
  </si>
  <si>
    <t>Revision 
Number</t>
  </si>
  <si>
    <t>Initial Release</t>
  </si>
  <si>
    <t>1.0</t>
  </si>
  <si>
    <t>Design Information</t>
  </si>
  <si>
    <t>It is needed for thermal</t>
  </si>
  <si>
    <t>1. Use scope to measure Vmean at 0A and set the offset voltage at the Vmean value. For better resolution of waveform captured, the loading waveform must not &gt;2 cycle.
2. Start transient measurement with current load at 300Hz. Attach scope capture at Scope Capture1.
3. Next, sweep the frequencies until worst case scenario is hit. Attach scope capture of worst case result.
4. Use infinite persistence to check worst case result with samples of at least N=10000.
5. The passing criteria below will be filled out automatically. Using the drop down settings will override the automated results.</t>
  </si>
  <si>
    <t>AC+Ripple to 1MHz (Positive)</t>
  </si>
  <si>
    <t>AC+Ripple to 1MHz (Negative)</t>
  </si>
  <si>
    <t>Transient Current Load Step (Step2)</t>
  </si>
  <si>
    <t>V_OVS_MAX</t>
  </si>
  <si>
    <t>T_OVS_MAX</t>
  </si>
  <si>
    <t>Max Overshoot Allowance from IccMAX</t>
  </si>
  <si>
    <t>Max Overshoot Time from IccMAX</t>
  </si>
  <si>
    <t xml:space="preserve">Does the Voltage Droop waveform above demonstrate that the VR has a controlled and stable response to transient load releases? </t>
  </si>
  <si>
    <t xml:space="preserve">Does the 300Hz waveform above demonstrate that the VR has a controlled and stable response to transient load events? </t>
  </si>
  <si>
    <t xml:space="preserve">Does the worst case transient response waveform above demonstrate that the VR has a controlled and stable response to transient load events? </t>
  </si>
  <si>
    <t xml:space="preserve">Does the Vdroop waveform above demonstrate that the VR has a controlled and stable response to transient load releases? </t>
  </si>
  <si>
    <t>Test Case</t>
  </si>
  <si>
    <t>Does the overall test meet requirements?</t>
  </si>
  <si>
    <t>Vout normal?</t>
  </si>
  <si>
    <t>PGood normal?</t>
  </si>
  <si>
    <t>Is Vout is normal for overall test?</t>
  </si>
  <si>
    <t>Is PGood is normal for overall test?</t>
  </si>
  <si>
    <t>Vout Expectation</t>
  </si>
  <si>
    <t>PGood Expectation</t>
  </si>
  <si>
    <t>LOW</t>
  </si>
  <si>
    <t>HIGH</t>
  </si>
  <si>
    <t>Test Pass/Fail</t>
  </si>
  <si>
    <t>Comment for any abnormality</t>
  </si>
  <si>
    <t>Does any abnormality on each voltage/signal?</t>
  </si>
  <si>
    <t xml:space="preserve">DCM </t>
  </si>
  <si>
    <t xml:space="preserve">low </t>
  </si>
  <si>
    <t>CCM</t>
  </si>
  <si>
    <t>High</t>
  </si>
  <si>
    <t>Vout  at DCM as Vmean for UVS</t>
  </si>
  <si>
    <t>Vout at CCM as a Vmean for OVS</t>
  </si>
  <si>
    <t>Low</t>
  </si>
  <si>
    <t>UVS  &amp; OVS margin is high</t>
  </si>
  <si>
    <t>UVS &amp; OVS margin is low</t>
  </si>
  <si>
    <t>Voltage (Max)</t>
  </si>
  <si>
    <t>Voltage (Min)</t>
  </si>
  <si>
    <t>Voltage, Max</t>
  </si>
  <si>
    <t>Voltage, Min</t>
  </si>
  <si>
    <t>- VR Output Accuracy Parameter added and conditional formula change
- Added Soft Start &amp; Soft Stop Test</t>
  </si>
  <si>
    <t>Soft Start &amp; Soft Stop</t>
  </si>
  <si>
    <t>Case 1 : VCC=VIN</t>
  </si>
  <si>
    <r>
      <t>Case 2 : VCC</t>
    </r>
    <r>
      <rPr>
        <b/>
        <sz val="10"/>
        <rFont val="Calibri"/>
        <family val="2"/>
      </rPr>
      <t>≠VIN</t>
    </r>
  </si>
  <si>
    <t>Soft Start / Soft Stop (Case 1 : VCC=VIN)</t>
  </si>
  <si>
    <t>VIN toggles HIGH, Enable remains LOW</t>
  </si>
  <si>
    <t>Enable toggles HIGH, VIN remains HIGH</t>
  </si>
  <si>
    <t>VIN toggles HIGH, Enable remains HIGH</t>
  </si>
  <si>
    <t>Enable toggles LOW, VIN remains HIGH</t>
  </si>
  <si>
    <t>Insert scope capture of VIN toggles HIGH, Enable remains LOW here
(Scope Capture1)</t>
  </si>
  <si>
    <t>Insert scope capture of Enable toggles HIGH, VIN remains HIGH here
(Scope Capture2)</t>
  </si>
  <si>
    <t>Insert scope capture of VIN toggles HIGH, Enable remains HIGH here
(Scope Capture3)</t>
  </si>
  <si>
    <t>Enable toggles from Enable toggles LOW, VIN remains HIGH 
(Scope Capture4)</t>
  </si>
  <si>
    <t>1. Capture scope signals; CH1=VIN, CH2=VCC, CH3=Enable, CH4=Vout, CH5=Pgood</t>
  </si>
  <si>
    <r>
      <t>Soft Start / Soft Stop (Case 2 : VCC</t>
    </r>
    <r>
      <rPr>
        <b/>
        <sz val="12"/>
        <color indexed="9"/>
        <rFont val="Calibri"/>
        <family val="2"/>
      </rPr>
      <t>≠</t>
    </r>
    <r>
      <rPr>
        <b/>
        <sz val="12"/>
        <color indexed="9"/>
        <rFont val="Arial"/>
        <family val="2"/>
      </rPr>
      <t>VIN)</t>
    </r>
  </si>
  <si>
    <t>Enable toggles LOW, VIN remains HIGH, VCC remains HIGH</t>
  </si>
  <si>
    <t>VIN toggles High, VCC remains HIGH, Enable remains LOW</t>
  </si>
  <si>
    <t>VCC toggles High, VIN remains HIGH, Enable remains LOW</t>
  </si>
  <si>
    <t>Enable toggles High, VCC remains HIGH, Enable remains HIGH</t>
  </si>
  <si>
    <t>VIN toggles High, VCC remains HIGH, Enable remains HIGH</t>
  </si>
  <si>
    <t>VCC toggles High, VIN remains HIGH, Enable remains HIGH</t>
  </si>
  <si>
    <t>Insert scope capture of VIN toggles High, VCC remains HIGH, Enable remains LOW here
(Scope Capture1)</t>
  </si>
  <si>
    <t>Insert scope capture of VCC toggles High, VIN remains HIGH, Enable remains LOW here
(Scope Capture2)</t>
  </si>
  <si>
    <t>Insert scope capture of Enable toggles High, VCC remains HIGH, Enable remains HIGH here
(Scope Capture3)</t>
  </si>
  <si>
    <t>Insert scope capture of VCC toggles High, VIN remains HIGH, Enable remains HIGH here
(Scope Capture5)</t>
  </si>
  <si>
    <t>Insert scope capture of VIN toggles High, VCC remains HIGH, Enable remains HIGH here
(Scope Capture4)</t>
  </si>
  <si>
    <t>Insert scope capture of Enable toggles LOW, VIN remains HIGH, VCC remains HIGH here
(Scope Capture6)</t>
  </si>
  <si>
    <t>2. Check for any abnormality for all voltage/signal, put comment if any</t>
  </si>
  <si>
    <t>Is VCC = VIN?</t>
  </si>
  <si>
    <t>Nominal Value</t>
  </si>
  <si>
    <t>|Max Deviation|</t>
  </si>
  <si>
    <t>VREF (V)</t>
  </si>
  <si>
    <r>
      <t>R1 (</t>
    </r>
    <r>
      <rPr>
        <sz val="11"/>
        <color theme="1"/>
        <rFont val="Calibri"/>
        <family val="2"/>
      </rPr>
      <t>Ω)</t>
    </r>
  </si>
  <si>
    <r>
      <t>R2 (</t>
    </r>
    <r>
      <rPr>
        <sz val="11"/>
        <color theme="1"/>
        <rFont val="Calibri"/>
        <family val="2"/>
      </rPr>
      <t>Ω)</t>
    </r>
  </si>
  <si>
    <t>VOUT (V)</t>
  </si>
  <si>
    <t>Vnom at 0A</t>
  </si>
  <si>
    <t>Vdroop (Vnom-Vmin)</t>
  </si>
  <si>
    <t>Vovs (Vmax-Vnom)</t>
  </si>
  <si>
    <t>Disclaimer: Please check with supplier on tolerance value.</t>
  </si>
  <si>
    <r>
      <t xml:space="preserve">This color for user input as per </t>
    </r>
    <r>
      <rPr>
        <b/>
        <sz val="10"/>
        <color rgb="FF000000"/>
        <rFont val="Tahoma"/>
        <family val="2"/>
      </rPr>
      <t>PDG requirement</t>
    </r>
  </si>
  <si>
    <r>
      <t xml:space="preserve">This color for user input as per </t>
    </r>
    <r>
      <rPr>
        <b/>
        <sz val="10"/>
        <rFont val="Arial"/>
        <family val="2"/>
      </rPr>
      <t>design parameter</t>
    </r>
  </si>
  <si>
    <r>
      <t xml:space="preserve">This color is </t>
    </r>
    <r>
      <rPr>
        <b/>
        <sz val="10"/>
        <rFont val="Arial"/>
        <family val="2"/>
      </rPr>
      <t>calculated value</t>
    </r>
  </si>
  <si>
    <t>VR Design Dependent Test Parameters</t>
  </si>
  <si>
    <t>Calculated parameters</t>
  </si>
  <si>
    <t>DC Tolerance</t>
  </si>
  <si>
    <t>Voltage Tolerance for DC</t>
  </si>
  <si>
    <t>DC Setpoint Tolerance Estimator</t>
  </si>
  <si>
    <t>Example of Transient Parameter</t>
  </si>
  <si>
    <t>Revision-1.0</t>
  </si>
  <si>
    <t>Release Date</t>
  </si>
  <si>
    <t>NA</t>
  </si>
  <si>
    <t>Refer VCCPRIM_IO Load Profiles</t>
  </si>
  <si>
    <t>"N/A"</t>
  </si>
  <si>
    <t>VCCPRIM_IO MULTI LOAD PROFILES</t>
  </si>
  <si>
    <t>Insert scope capture for reference
(Scope Capture1)</t>
  </si>
  <si>
    <t>VCCPRIM_IO Multi Load Profiles</t>
  </si>
  <si>
    <r>
      <rPr>
        <sz val="12"/>
        <rFont val="Arial"/>
        <family val="2"/>
      </rPr>
      <t>1. Start Gen5 software. Copy the VCCIO_Multi_Load_Profiles.py into C:\GEN5\PythonScripts.
2. Open VCCI_Multi_Load_Profiles.py in C:\GEN5\PythonScripts folder using Python IDE.
3. Run the script and fill in Vmean at 0V, Vmin and Vmax into the spreadsheet.
    *Always use latest update of Vmin/Vmax from the Gen5 scope.</t>
    </r>
    <r>
      <rPr>
        <sz val="10"/>
        <rFont val="Arial"/>
        <family val="2"/>
      </rPr>
      <t xml:space="preserve">
</t>
    </r>
  </si>
  <si>
    <t>Does Vmin meet the requirements?</t>
  </si>
  <si>
    <t>Does Vmax meet the requirements?</t>
  </si>
  <si>
    <t>1.1</t>
  </si>
  <si>
    <t>- Added Multi Load Profiles Test for VCCPRIM_IO or VCCIO rail</t>
  </si>
  <si>
    <t>LNL-MX</t>
  </si>
  <si>
    <t>REA</t>
  </si>
  <si>
    <t>RAA225019</t>
  </si>
  <si>
    <t>VNNAONLV</t>
  </si>
  <si>
    <t>0.66V</t>
  </si>
  <si>
    <t>TBD</t>
  </si>
  <si>
    <t>Not designed to start in this scenario</t>
  </si>
  <si>
    <t>10khz (Undershoot; Vmin); 300 hz (Overshoot; Vmax)</t>
  </si>
  <si>
    <t>70 KHZ (undershoot, Vmin); 60 khz (Overshoot, Vmax)</t>
  </si>
  <si>
    <t>A2</t>
  </si>
  <si>
    <t>E-load = 10mA</t>
  </si>
  <si>
    <t>REG ADDRESS</t>
  </si>
  <si>
    <t>REG NAME</t>
  </si>
  <si>
    <t>VALUE</t>
  </si>
  <si>
    <t>0x00</t>
  </si>
  <si>
    <t>0x00  I2C_SLV_ADDR</t>
  </si>
  <si>
    <t>0x33</t>
  </si>
  <si>
    <t>0x01</t>
  </si>
  <si>
    <t>0x01	 SVID1_ADDR</t>
  </si>
  <si>
    <t>0x03</t>
  </si>
  <si>
    <t>0x02</t>
  </si>
  <si>
    <t>0x02 	DEVICE_ID</t>
  </si>
  <si>
    <t>0x03 	REV_ID</t>
  </si>
  <si>
    <t>0x04</t>
  </si>
  <si>
    <t>0x04 	PMIC_TEMP</t>
  </si>
  <si>
    <t>0x05</t>
  </si>
  <si>
    <t>0x05	 FAULT_EVENT1</t>
  </si>
  <si>
    <t>0x06</t>
  </si>
  <si>
    <t>0x06  FAULT_EVENT2</t>
  </si>
  <si>
    <t>0x07</t>
  </si>
  <si>
    <t>0x07  FAULT_MASK1</t>
  </si>
  <si>
    <t>0x08</t>
  </si>
  <si>
    <t>0x08	 FAULT_MASK2</t>
  </si>
  <si>
    <t>0x09</t>
  </si>
  <si>
    <t>0x09	 ADC1</t>
  </si>
  <si>
    <t>0x0A</t>
  </si>
  <si>
    <t>0x0A  ADC2</t>
  </si>
  <si>
    <t>0x0B</t>
  </si>
  <si>
    <t>0x0B  PG_PIN_CONFIG</t>
  </si>
  <si>
    <t>0x0C</t>
  </si>
  <si>
    <t>0x0C  SUPER_V_MODE</t>
  </si>
  <si>
    <t>0x0D</t>
  </si>
  <si>
    <t>0x0D  SVID2_ADDR</t>
  </si>
  <si>
    <t>0x0E</t>
  </si>
  <si>
    <t>0x0E   BK3_ADDR</t>
  </si>
  <si>
    <t>0x10</t>
  </si>
  <si>
    <t>0x10	 SVID1_VBOOT</t>
  </si>
  <si>
    <t>0x11</t>
  </si>
  <si>
    <t>0x11  SVID1_FSEL</t>
  </si>
  <si>
    <t>0x12</t>
  </si>
  <si>
    <t>0x12  SVID1_CBC_PHGROUP_1</t>
  </si>
  <si>
    <t>0x13</t>
  </si>
  <si>
    <t>0x13  SVID1_OV_UV</t>
  </si>
  <si>
    <t>0x14</t>
  </si>
  <si>
    <t>0x14  SVID1_PG_DIS_DLY</t>
  </si>
  <si>
    <t>0x15</t>
  </si>
  <si>
    <t>0x15  SVID1_DCLL</t>
  </si>
  <si>
    <t>0x3C</t>
  </si>
  <si>
    <t>0x16</t>
  </si>
  <si>
    <t>0x16 	SVID1_SSC</t>
  </si>
  <si>
    <t>0x17</t>
  </si>
  <si>
    <t>0x17	 SVID1_CTRL2</t>
  </si>
  <si>
    <t>0x2D</t>
  </si>
  <si>
    <t>0x18</t>
  </si>
  <si>
    <t>0x18	  SVID1_ADD_PH2</t>
  </si>
  <si>
    <t>0x1E</t>
  </si>
  <si>
    <t>0x19</t>
  </si>
  <si>
    <t>0x19	 SVID1_DROP_PH2</t>
  </si>
  <si>
    <t>0x1C</t>
  </si>
  <si>
    <t>0x1A</t>
  </si>
  <si>
    <t>0x1A  SVID1_ADD_ALLPH</t>
  </si>
  <si>
    <t>0x21</t>
  </si>
  <si>
    <t>0x1B</t>
  </si>
  <si>
    <t>0x1B	 SVID1_DROP_ALLPH</t>
  </si>
  <si>
    <t>0x1F</t>
  </si>
  <si>
    <t>0x1C 	SVID1_PHAD_TIME</t>
  </si>
  <si>
    <t>0x1D</t>
  </si>
  <si>
    <t>0x1D  SVID1_TOCP_OV_LIMIT</t>
  </si>
  <si>
    <t>0xCF</t>
  </si>
  <si>
    <t>0x1E 	SVID1_CTRL3</t>
  </si>
  <si>
    <t>0xFD</t>
  </si>
  <si>
    <t>0x1F	 SVID1_CBC_PHGROUP_2</t>
  </si>
  <si>
    <t>0x20</t>
  </si>
  <si>
    <t>0x20	 SVID2_VBOOT</t>
  </si>
  <si>
    <t>0x53</t>
  </si>
  <si>
    <t>0x21	 SVID2_FSEL</t>
  </si>
  <si>
    <t>0x22</t>
  </si>
  <si>
    <t>0x22 	SVID2_CBC_PHGROUP_1</t>
  </si>
  <si>
    <t>0x23</t>
  </si>
  <si>
    <t>0x23 	SVID2_OV_UV</t>
  </si>
  <si>
    <t>0x24</t>
  </si>
  <si>
    <t>0x24 	SVID2_PG_DIS_DLY</t>
  </si>
  <si>
    <t>0x25</t>
  </si>
  <si>
    <t>0x25 	SVID2_DCLL</t>
  </si>
  <si>
    <t>0x26</t>
  </si>
  <si>
    <t>0x26 	SVID2_SSC</t>
  </si>
  <si>
    <t>0x27</t>
  </si>
  <si>
    <t>0x27 	SVID2_CTRL2</t>
  </si>
  <si>
    <t>0x28</t>
  </si>
  <si>
    <t>0x28 	SVID2_ADD_PH2</t>
  </si>
  <si>
    <t>0x29</t>
  </si>
  <si>
    <t>0x29 	SVID2_DROP_PH2</t>
  </si>
  <si>
    <t>0x2C</t>
  </si>
  <si>
    <t>0x2C 	SVID2_PHAD_TIME</t>
  </si>
  <si>
    <t>0x2D 	SVID2_TOCP_OV_LIMIT</t>
  </si>
  <si>
    <t>0xB3</t>
  </si>
  <si>
    <t>0x2E</t>
  </si>
  <si>
    <t>0x2E 		SVID2_CTRL3</t>
  </si>
  <si>
    <t>0xBC</t>
  </si>
  <si>
    <t>0x2F</t>
  </si>
  <si>
    <t>0x2F	 	SVID2_CBC_PHGROUP_2</t>
  </si>
  <si>
    <t>0x30</t>
  </si>
  <si>
    <t>0x30  	BK3_VNOM</t>
  </si>
  <si>
    <t>0x31</t>
  </si>
  <si>
    <t>0x31	  BK3_CBC_PHGROUP_1</t>
  </si>
  <si>
    <t>0x32</t>
  </si>
  <si>
    <t>0x32	  BK3_FSEL</t>
  </si>
  <si>
    <t>0x33	  BK3_OV_UV</t>
  </si>
  <si>
    <t>0x34</t>
  </si>
  <si>
    <t>0x34  	BK3_PG_DIS_DLY</t>
  </si>
  <si>
    <t>0x35</t>
  </si>
  <si>
    <t>0x35 	 BK3_SSC</t>
  </si>
  <si>
    <t>0x36</t>
  </si>
  <si>
    <t>0x36   BK3_CTRL2</t>
  </si>
  <si>
    <t>0x65</t>
  </si>
  <si>
    <t>0x37</t>
  </si>
  <si>
    <t>0x37 	 BK3_ADD_PH2</t>
  </si>
  <si>
    <t>0x38</t>
  </si>
  <si>
    <t>0x38  	BK3_DROP_PH2</t>
  </si>
  <si>
    <t>0x39</t>
  </si>
  <si>
    <t>0x39  	BK3_TOCP_OV_LIMIT</t>
  </si>
  <si>
    <t>0xB2</t>
  </si>
  <si>
    <t>0x3A</t>
  </si>
  <si>
    <t>0x3A	 BK3_CBC_PHGROUP_2</t>
  </si>
  <si>
    <t>0x3B</t>
  </si>
  <si>
    <t>0x3B 	BK3_COMP</t>
  </si>
  <si>
    <t>0x3C  BK3_ZCD_PRESET</t>
  </si>
  <si>
    <t>0x40</t>
  </si>
  <si>
    <t>0x3D</t>
  </si>
  <si>
    <t>0x3D	 BK3_PCBC_CNT</t>
  </si>
  <si>
    <t>0x3E</t>
  </si>
  <si>
    <t>0x3E  BK3_DAC</t>
  </si>
  <si>
    <t>0x3F</t>
  </si>
  <si>
    <t>0x3F	 BK3_CTRL3</t>
  </si>
  <si>
    <t>0x40  PG_SLEW</t>
  </si>
  <si>
    <t>0x4D</t>
  </si>
  <si>
    <t>0x4D 	PROG1</t>
  </si>
  <si>
    <t>0x4E</t>
  </si>
  <si>
    <t>0x4E 	PROG2</t>
  </si>
  <si>
    <t>0x4F</t>
  </si>
  <si>
    <t>0x4F 	PROG3</t>
  </si>
  <si>
    <t>0x50</t>
  </si>
  <si>
    <t>0x50	 SVID1_IMON</t>
  </si>
  <si>
    <t>0x51</t>
  </si>
  <si>
    <t>0x51	 SVID2_IMON</t>
  </si>
  <si>
    <t>0x52</t>
  </si>
  <si>
    <t>0x52 	BK3_IMON</t>
  </si>
  <si>
    <t>0x54</t>
  </si>
  <si>
    <t>0x54 	SVID1_COMP</t>
  </si>
  <si>
    <t>0xA3</t>
  </si>
  <si>
    <t>0x55</t>
  </si>
  <si>
    <t>0x55 	SVID1_ZCD_PRESET</t>
  </si>
  <si>
    <t>0x43</t>
  </si>
  <si>
    <t>0x56</t>
  </si>
  <si>
    <t>0x56 	SVID1_SWCAP</t>
  </si>
  <si>
    <t>0x57</t>
  </si>
  <si>
    <t>0x57 	SVID1_ANR</t>
  </si>
  <si>
    <t>0x58</t>
  </si>
  <si>
    <t>0x58 	SVID1_EN2RDY_LAT</t>
  </si>
  <si>
    <t>0x88</t>
  </si>
  <si>
    <t>0x59</t>
  </si>
  <si>
    <t>0x59 	SVID1_PS3_LAT</t>
  </si>
  <si>
    <t>0x4A</t>
  </si>
  <si>
    <t>0x5A</t>
  </si>
  <si>
    <t>0x5A 	SVID1_PS4_LAT</t>
  </si>
  <si>
    <t>0x7A</t>
  </si>
  <si>
    <t>0x5B</t>
  </si>
  <si>
    <t>0x5B 	SVID1_PCBC_CNT</t>
  </si>
  <si>
    <t>0x5C</t>
  </si>
  <si>
    <t>0x5C 	SVID1_PHASE_NUM</t>
  </si>
  <si>
    <t>0x5D</t>
  </si>
  <si>
    <t>0x5D 	SVID1_DAC</t>
  </si>
  <si>
    <t>0x64</t>
  </si>
  <si>
    <t>0x64	 SVID2_COMP</t>
  </si>
  <si>
    <t>0x2A</t>
  </si>
  <si>
    <t>0x65	 SVID2_ZCD_PRESET</t>
  </si>
  <si>
    <t>0x66</t>
  </si>
  <si>
    <t>0x66	 SVID2_SWCAP</t>
  </si>
  <si>
    <t>0x67</t>
  </si>
  <si>
    <t>0x67	 SVID2_ANR</t>
  </si>
  <si>
    <t>0x68</t>
  </si>
  <si>
    <t>0x68	 SVID2_EN2RDY_LAT</t>
  </si>
  <si>
    <t>0x69</t>
  </si>
  <si>
    <t xml:space="preserve">0x69	 SVID2_PS3_LAT
</t>
  </si>
  <si>
    <t>0x6A</t>
  </si>
  <si>
    <t xml:space="preserve">0x6A	 SVID2_PS4_LAT
</t>
  </si>
  <si>
    <t>0x6B</t>
  </si>
  <si>
    <t xml:space="preserve">0x6B	 SVID2_PCBC_CNT
</t>
  </si>
  <si>
    <t>0x6D</t>
  </si>
  <si>
    <t>0x6D	 SVID2_DAC</t>
  </si>
  <si>
    <t>0x70</t>
  </si>
  <si>
    <t>0x70	 CLK_CTRL</t>
  </si>
  <si>
    <t>0x71</t>
  </si>
  <si>
    <t>0x71	 PS_DT</t>
  </si>
  <si>
    <t>0x72</t>
  </si>
  <si>
    <t>0x72	 SVID1_FLL_WV_MAX_MIN</t>
  </si>
  <si>
    <t>0x73</t>
  </si>
  <si>
    <t>0x73	 SVID1_FLL_F0123_WVDFLT</t>
  </si>
  <si>
    <t>0xCC</t>
  </si>
  <si>
    <t>0x74</t>
  </si>
  <si>
    <t>0x74	 SVID1_FLL_F4567_WVDFLT</t>
  </si>
  <si>
    <t>0x75</t>
  </si>
  <si>
    <t>0x75	 SVID1_FLL_MISC</t>
  </si>
  <si>
    <t>0x80</t>
  </si>
  <si>
    <t>0x76</t>
  </si>
  <si>
    <t>0x76	  SVID2_FLL_WV_MAX_MIN</t>
  </si>
  <si>
    <t>0x77</t>
  </si>
  <si>
    <t>0x77	 SVID2_FLL_F0123_WVDFLT</t>
  </si>
  <si>
    <t>0xA8</t>
  </si>
  <si>
    <t>0x78</t>
  </si>
  <si>
    <t>0x78	 SVID2_FLL_F4567_WVDFLT</t>
  </si>
  <si>
    <t>0x79</t>
  </si>
  <si>
    <t>0x79	 SVID2_FLL_MISC</t>
  </si>
  <si>
    <t>0x7A	  BK3_FLL_WV_MAX_MIN</t>
  </si>
  <si>
    <t>0x7B</t>
  </si>
  <si>
    <t>0x7B 	BK3_FLL_F0123_WVDFLT</t>
  </si>
  <si>
    <t>0xB9</t>
  </si>
  <si>
    <t>0x7C</t>
  </si>
  <si>
    <t>0x7C 	BK3_FLL_F4567_WVDFLT</t>
  </si>
  <si>
    <t>0x7D</t>
  </si>
  <si>
    <t>0x7D	 BK3_FLL_MISC</t>
  </si>
  <si>
    <t>0x7E</t>
  </si>
  <si>
    <t>0x7E	 SVID_PHAD_TRIGGER_DIS</t>
  </si>
  <si>
    <t>0x7F</t>
  </si>
  <si>
    <t xml:space="preserve">0x7F  I2C_DRIVE_STRENGTH	 </t>
  </si>
  <si>
    <t>0x83</t>
  </si>
  <si>
    <t>0x83 	TRIMA_SVID1_0</t>
  </si>
  <si>
    <t>0xC8</t>
  </si>
  <si>
    <t>0x84</t>
  </si>
  <si>
    <t>0x84 	TRIMA_SVID1_1</t>
  </si>
  <si>
    <t>0x85</t>
  </si>
  <si>
    <t>0x85  TRIMA_SVID1_2</t>
  </si>
  <si>
    <t>0xA4</t>
  </si>
  <si>
    <t>0x86</t>
  </si>
  <si>
    <t>0x86  TRIMA_SVID1_3</t>
  </si>
  <si>
    <t>0x87</t>
  </si>
  <si>
    <t>0x87  TRIMA_SVID1_4</t>
  </si>
  <si>
    <t>0x88  TRIMA_SVID1_5</t>
  </si>
  <si>
    <t>0x89</t>
  </si>
  <si>
    <t>0x89  TRIMA_SVID1_6</t>
  </si>
  <si>
    <t>0x8A</t>
  </si>
  <si>
    <t>0x8A  TRIMA_SVID1_7</t>
  </si>
  <si>
    <t>0x8B</t>
  </si>
  <si>
    <t>0x8B 	TRIMA_SVID1_8</t>
  </si>
  <si>
    <t>0x8C</t>
  </si>
  <si>
    <t>0x8C	 TRIMA_SVID1_9</t>
  </si>
  <si>
    <t>0x6F</t>
  </si>
  <si>
    <t>0x8D</t>
  </si>
  <si>
    <t>0x8D	 TRIMA_SVID1_1</t>
  </si>
  <si>
    <t>0x60</t>
  </si>
  <si>
    <t>0x8E</t>
  </si>
  <si>
    <t>0x8E	 TRIMA_SVID2_0</t>
  </si>
  <si>
    <t>0xE8</t>
  </si>
  <si>
    <t>0x8F</t>
  </si>
  <si>
    <t>0x8F	 TRIMA_SVID2_1</t>
  </si>
  <si>
    <t>0x90</t>
  </si>
  <si>
    <t>0x90	 TRIMA_SVID2_2</t>
  </si>
  <si>
    <t>0x91</t>
  </si>
  <si>
    <t>0x91 	TRIMA_SVID2_3</t>
  </si>
  <si>
    <t>0xD2</t>
  </si>
  <si>
    <t>0x92</t>
  </si>
  <si>
    <t>0x92	 TRIMA_SVID2_4</t>
  </si>
  <si>
    <t>0x93</t>
  </si>
  <si>
    <t>0x93 	TRIMA_SVID2_5</t>
  </si>
  <si>
    <t>0x94</t>
  </si>
  <si>
    <t>0x94  TRIMA_SVID2_6</t>
  </si>
  <si>
    <t>0x95</t>
  </si>
  <si>
    <t>0x95  TRIMA_SVID2_7</t>
  </si>
  <si>
    <t>0x96</t>
  </si>
  <si>
    <t>0x96  TRIMA_BK3_0</t>
  </si>
  <si>
    <t>0x97</t>
  </si>
  <si>
    <t>0x97  TRIMA_BK3_1</t>
  </si>
  <si>
    <t>0x98</t>
  </si>
  <si>
    <t>0x98  TRIMA_BK3_2</t>
  </si>
  <si>
    <t>0x99</t>
  </si>
  <si>
    <t>0x99  TRIMA_BK3_3</t>
  </si>
  <si>
    <t>0x9A</t>
  </si>
  <si>
    <t>0x9A  TRIMA_BK3_4</t>
  </si>
  <si>
    <t>0x9B</t>
  </si>
  <si>
    <t>0x9B  TRIMA_BK3_5</t>
  </si>
  <si>
    <t>0x9C</t>
  </si>
  <si>
    <t>0x9C  TRIMA_BK3_6</t>
  </si>
  <si>
    <t>0x0F</t>
  </si>
  <si>
    <t>0x9D</t>
  </si>
  <si>
    <t>0x9D  TRIMA_BK3_7</t>
  </si>
  <si>
    <t>0xA0</t>
  </si>
  <si>
    <t>0xA0 	TRIM_00</t>
  </si>
  <si>
    <t>0xA1</t>
  </si>
  <si>
    <t>0xA1 	TRIM_01</t>
  </si>
  <si>
    <t>0xA2</t>
  </si>
  <si>
    <t>0xA2	 TRIM_02</t>
  </si>
  <si>
    <t>0xA3	 TRIM_03</t>
  </si>
  <si>
    <t>0xA4  TRIM_04</t>
  </si>
  <si>
    <t>0xA5</t>
  </si>
  <si>
    <t>0xA5	 TRIM_05</t>
  </si>
  <si>
    <t>0xA6</t>
  </si>
  <si>
    <t>0xA6	 TRIM_06</t>
  </si>
  <si>
    <t>0xA7</t>
  </si>
  <si>
    <t>0xA7  TRIM_07</t>
  </si>
  <si>
    <t>0xA8 	TRIM_08</t>
  </si>
  <si>
    <t>0xA9</t>
  </si>
  <si>
    <t>0xA9	 TRIM_09</t>
  </si>
  <si>
    <t>0xAA</t>
  </si>
  <si>
    <t>0xAA	 TRIM_0A</t>
  </si>
  <si>
    <t>0xAB</t>
  </si>
  <si>
    <t>0xAB	 TRIM_0B</t>
  </si>
  <si>
    <t>0xAC</t>
  </si>
  <si>
    <t>0xAC 	TRIM_0C</t>
  </si>
  <si>
    <t>0xAD</t>
  </si>
  <si>
    <t>0xAD 	TRIM_0D</t>
  </si>
  <si>
    <t>0xAE</t>
  </si>
  <si>
    <t>0xAE	 TRIM_0E</t>
  </si>
  <si>
    <t>0x82</t>
  </si>
  <si>
    <t>0xAF</t>
  </si>
  <si>
    <t>0xAF  TRIM_0F</t>
  </si>
  <si>
    <t>0xB0</t>
  </si>
  <si>
    <t>0xB0 	TRIM_10</t>
  </si>
  <si>
    <t>0x81</t>
  </si>
  <si>
    <t>0xB1</t>
  </si>
  <si>
    <t>0xB1 	TRIM_11</t>
  </si>
  <si>
    <t>0xB2	 TRIM_12</t>
  </si>
  <si>
    <t>0xB3 	TRIM_13</t>
  </si>
  <si>
    <t>0xB4</t>
  </si>
  <si>
    <t>0xB4 	TRIM_14</t>
  </si>
  <si>
    <t>0xB5</t>
  </si>
  <si>
    <t>0xB5 	TRIM_15</t>
  </si>
  <si>
    <t>0x6C</t>
  </si>
  <si>
    <t>0xB6</t>
  </si>
  <si>
    <t>0xB6 	TRIM_SVID1_0</t>
  </si>
  <si>
    <t>0xB7</t>
  </si>
  <si>
    <t>0xB7 	TRIM_SVID1_1</t>
  </si>
  <si>
    <t>0xB8</t>
  </si>
  <si>
    <t>0xB8 	TRIM_SVID1_2</t>
  </si>
  <si>
    <t>0xB9 	TRIM_SVID1_3</t>
  </si>
  <si>
    <t>0xBA</t>
  </si>
  <si>
    <t>0xBA 	TRIM_SVID1_4</t>
  </si>
  <si>
    <t>0xBB</t>
  </si>
  <si>
    <t>0xBB 	TRIM_SVID1_5</t>
  </si>
  <si>
    <t>0xBC 	TRIM_SVID2_0</t>
  </si>
  <si>
    <t>0xBD</t>
  </si>
  <si>
    <t>0xBD 	TRIM_SVID2_1</t>
  </si>
  <si>
    <t>0xBE</t>
  </si>
  <si>
    <t>0xBE 	TRIM_SVID2_2</t>
  </si>
  <si>
    <t>0xBF</t>
  </si>
  <si>
    <t>0xBF 	TRIM_SVID2_3</t>
  </si>
  <si>
    <t>0xC0</t>
  </si>
  <si>
    <t>0xC0 	TRIM_SVID2_4</t>
  </si>
  <si>
    <t>0xC1</t>
  </si>
  <si>
    <t>0xC1 	TRIM_SVID2_5</t>
  </si>
  <si>
    <t>0xC2</t>
  </si>
  <si>
    <t>0xC2 	TRIM_BK3_0</t>
  </si>
  <si>
    <t>0xC3</t>
  </si>
  <si>
    <t>0xC3 	TRIM_BK3_1</t>
  </si>
  <si>
    <t>0xC4</t>
  </si>
  <si>
    <t>0xC4 	TRIM_BK3_2</t>
  </si>
  <si>
    <t>0xC5</t>
  </si>
  <si>
    <t>0xC5 	TRIM_CBC</t>
  </si>
  <si>
    <t>0xCA</t>
  </si>
  <si>
    <t>0xCA 	DIE_ID0</t>
  </si>
  <si>
    <t>0xCB</t>
  </si>
  <si>
    <t>0xCB 	DIE_ID1</t>
  </si>
  <si>
    <t>0xCC 	DIE_ID2</t>
  </si>
  <si>
    <t>0xCD</t>
  </si>
  <si>
    <t>0xCD 	DIE_ID3</t>
  </si>
  <si>
    <t>0xCE</t>
  </si>
  <si>
    <t>0xCE 	DIE_ID4</t>
  </si>
  <si>
    <t>0xCF	 DIE_ID5</t>
  </si>
  <si>
    <t>0x4B</t>
  </si>
  <si>
    <t>0xD0</t>
  </si>
  <si>
    <t>0xD0	 TESTA_00</t>
  </si>
  <si>
    <t>0xD1</t>
  </si>
  <si>
    <t>0xD1	 TESTA_01</t>
  </si>
  <si>
    <t>0xD2	 TESTA_02</t>
  </si>
  <si>
    <t>0xD3</t>
  </si>
  <si>
    <t>0xD3	 TESTA_03</t>
  </si>
  <si>
    <t>0xD4</t>
  </si>
  <si>
    <t>0xD4	 TESTA_04</t>
  </si>
  <si>
    <t>0xD5</t>
  </si>
  <si>
    <t>0xD5	 TESTA_05</t>
  </si>
  <si>
    <t>0xD6</t>
  </si>
  <si>
    <t>0xD6	 TESTA_06</t>
  </si>
  <si>
    <t>0xD7</t>
  </si>
  <si>
    <t>0xD7	 TESTA_07</t>
  </si>
  <si>
    <t>0xD8</t>
  </si>
  <si>
    <t>0xD8	 TESTA_08</t>
  </si>
  <si>
    <t>0xD9</t>
  </si>
  <si>
    <t>0xD9	 TESTA_09</t>
  </si>
  <si>
    <t>0xDA</t>
  </si>
  <si>
    <t>0xDA	 TESTA_0A</t>
  </si>
  <si>
    <t>0xDB</t>
  </si>
  <si>
    <t>0xDB	 TESTA_0B</t>
  </si>
  <si>
    <t>0xDC</t>
  </si>
  <si>
    <t>0xDC	 TESTA_0C</t>
  </si>
  <si>
    <t>0xDD</t>
  </si>
  <si>
    <t>0xDD	 TESTA_0D</t>
  </si>
  <si>
    <t>0xDE</t>
  </si>
  <si>
    <t>0xDE  TESTA_0E</t>
  </si>
  <si>
    <t>0xDF</t>
  </si>
  <si>
    <t>0xDF	 TESTA_0F</t>
  </si>
  <si>
    <t>0xE0</t>
  </si>
  <si>
    <t>0xE0  TESTA_10</t>
  </si>
  <si>
    <t>0xE1</t>
  </si>
  <si>
    <t>0xE1	 TESTA_11</t>
  </si>
  <si>
    <t>0xE2</t>
  </si>
  <si>
    <t>0xE2 	TESTA_12</t>
  </si>
  <si>
    <t>0xE3</t>
  </si>
  <si>
    <t>0xE3 	TESTA_13</t>
  </si>
  <si>
    <t>0xE4</t>
  </si>
  <si>
    <t>0xE4	 TESTA_14</t>
  </si>
  <si>
    <t>0xE5</t>
  </si>
  <si>
    <t>0xE5	 TESTD_0</t>
  </si>
  <si>
    <t>0xE6</t>
  </si>
  <si>
    <t>0xE6	 TESTD_1</t>
  </si>
  <si>
    <t>0xE7</t>
  </si>
  <si>
    <t>0xE7	 TESTD_2</t>
  </si>
  <si>
    <t>0xE8	 TESTD_3</t>
  </si>
  <si>
    <t>0xE9</t>
  </si>
  <si>
    <t>0xE9	 SCAN_MODE</t>
  </si>
  <si>
    <t>0xEA</t>
  </si>
  <si>
    <t>0xEA 	TEST_MUX_OUT_SEL01</t>
  </si>
  <si>
    <t>0xEB</t>
  </si>
  <si>
    <t>0xEB 	TEST_MUX_OUT_SEL23</t>
  </si>
  <si>
    <t>0xEC</t>
  </si>
  <si>
    <t>0xEC 	TEST_MUX_I2C_SEL</t>
  </si>
  <si>
    <t>0xED</t>
  </si>
  <si>
    <t>0xED 	TEST_MUX_I2C_OUT</t>
  </si>
  <si>
    <t>0xEF</t>
  </si>
  <si>
    <t>0xEF 	TESTMODE</t>
  </si>
  <si>
    <t>0xF0</t>
  </si>
  <si>
    <t>0xF0 	OTP_ADDR</t>
  </si>
  <si>
    <t>0xF1</t>
  </si>
  <si>
    <t>0xF1	 OTP_DATA</t>
  </si>
  <si>
    <t>0xF2</t>
  </si>
  <si>
    <t>0xF2 	OTP_RD_WR</t>
  </si>
  <si>
    <t>0xF3</t>
  </si>
  <si>
    <t>0xF3	 OTP_CONFIG</t>
  </si>
  <si>
    <t>0xF4</t>
  </si>
  <si>
    <t>0xF4	 OTP_ADDR_MSB</t>
  </si>
  <si>
    <t>0xF5</t>
  </si>
  <si>
    <t>0xF5	 OTP_MR_READ1_MSB</t>
  </si>
  <si>
    <t>0xF6</t>
  </si>
  <si>
    <t>0xF6  OTP_MR_READ1_LSB</t>
  </si>
  <si>
    <t>0xF7</t>
  </si>
  <si>
    <t>0xF7 	OTP_MREF_READ1_MSB</t>
  </si>
  <si>
    <t>0xF8</t>
  </si>
  <si>
    <t>0xF8	 OTP_MREF_READ1_LSB</t>
  </si>
  <si>
    <t>0xF9</t>
  </si>
  <si>
    <t>0xF9	 OTP_MR_READ2_MSB</t>
  </si>
  <si>
    <t>0xFA</t>
  </si>
  <si>
    <t>0xFA	 OTP_MR_READ2_LSB</t>
  </si>
  <si>
    <t>0xFB</t>
  </si>
  <si>
    <t>0xFB	 OTP_MREF_READ2_MSB</t>
  </si>
  <si>
    <t>0xFC</t>
  </si>
  <si>
    <t>0xFC	 OTP_MREF_READ2_LSB</t>
  </si>
  <si>
    <t>0xFD	 OTP_SOAK_CNT</t>
  </si>
  <si>
    <t>0xFE</t>
  </si>
  <si>
    <t>0xFE	 OTP_STATUS</t>
  </si>
  <si>
    <t>WRITE_I2C:0x064:0x2A //SVID2_COMP 44pF 265kohms</t>
  </si>
  <si>
    <t>WRITE_I2C:0x095:0x00 //SVID2 GmEA 61uS</t>
  </si>
  <si>
    <t>E-lLoad = 50mA</t>
  </si>
  <si>
    <t>0x42</t>
  </si>
  <si>
    <t>Did NOT trip even at 8A.</t>
  </si>
  <si>
    <t>0xFF</t>
  </si>
  <si>
    <t>0x9E</t>
  </si>
  <si>
    <t>Vnominal measured with FCCM disabled, at 50mA load</t>
  </si>
  <si>
    <t>Vnominal measured with FCCM enabled, zero load</t>
  </si>
  <si>
    <t>No response droop or overshoot extremes observed.  300Hz is as bad as any other.</t>
  </si>
  <si>
    <t>Load Transient (CRB) Worksheet - RegDump</t>
  </si>
  <si>
    <t>Soft Start (eval3z) Worksheet - RegDump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</si>
</sst>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7">
    <numFmt numFmtId="164" formatCode="0.000"/>
    <numFmt numFmtId="165" formatCode="0.000000"/>
    <numFmt numFmtId="166" formatCode="0.0000"/>
    <numFmt numFmtId="167" formatCode="0.0000E+00"/>
    <numFmt numFmtId="168" formatCode="0.00\V"/>
    <numFmt numFmtId="169" formatCode="0.00\A"/>
    <numFmt numFmtId="170" formatCode="#.###0\ &quot;V&quot;"/>
    <numFmt numFmtId="171" formatCode="0.00000\ \V"/>
    <numFmt numFmtId="172" formatCode="0.000\ \V"/>
    <numFmt numFmtId="173" formatCode="\ 0\ &quot;A&quot;"/>
    <numFmt numFmtId="174" formatCode="0\ &quot;ns&quot;"/>
    <numFmt numFmtId="175" formatCode="0\ &quot;A/us&quot;"/>
    <numFmt numFmtId="176" formatCode="0\ &quot;mV&quot;"/>
    <numFmt numFmtId="177" formatCode="0\ &quot;us&quot;"/>
    <numFmt numFmtId="178" formatCode="0.0\ &quot;us&quot;"/>
    <numFmt numFmtId="179" formatCode="0.0000_ "/>
    <numFmt numFmtId="180" formatCode="0.0\ \A"/>
    <numFmt numFmtId="181" formatCode="0\V"/>
    <numFmt numFmtId="182" formatCode="_([$€-2]* #,##0.00_);_([$€-2]* \(#,##0.00\);_([$€-2]* &quot;-&quot;??_)"/>
    <numFmt numFmtId="183" formatCode="mmm\-yyyy"/>
    <numFmt numFmtId="184" formatCode="0.0000\V"/>
    <numFmt numFmtId="185" formatCode="0.0000&quot;mV&quot;"/>
    <numFmt numFmtId="186" formatCode="0.00\ \A"/>
    <numFmt numFmtId="187" formatCode="\ 0.000\ &quot;A&quot;"/>
    <numFmt numFmtId="188" formatCode="0.000\ &quot;A&quot;"/>
    <numFmt numFmtId="189" formatCode="0.0\ &quot;mV&quot;"/>
    <numFmt numFmtId="190" formatCode="\ 0.00\ &quot;A&quot;"/>
  </numFmts>
  <fonts count="66">
    <font>
      <sz val="11"/>
      <color theme="1"/>
      <name val="Calibri"/>
      <family val="2"/>
      <scheme val="minor"/>
    </font>
    <font>
      <sz val="12"/>
      <color theme="1"/>
      <name val="Calibri"/>
      <family val="2"/>
      <charset val="136"/>
      <scheme val="minor"/>
    </font>
    <font>
      <b/>
      <sz val="12"/>
      <name val="Arial"/>
      <family val="2"/>
    </font>
    <font>
      <sz val="12"/>
      <name val="新細明體"/>
      <family val="1"/>
      <charset val="136"/>
    </font>
    <font>
      <u/>
      <sz val="12"/>
      <color indexed="12"/>
      <name val="新細明體"/>
      <family val="1"/>
      <charset val="136"/>
    </font>
    <font>
      <sz val="11"/>
      <color indexed="8"/>
      <name val="宋体"/>
      <family val="3"/>
      <charset val="136"/>
    </font>
    <font>
      <b/>
      <sz val="14"/>
      <name val="Cambria"/>
      <family val="1"/>
      <scheme val="major"/>
    </font>
    <font>
      <sz val="14"/>
      <name val="Cambria"/>
      <family val="1"/>
      <scheme val="major"/>
    </font>
    <font>
      <b/>
      <sz val="12"/>
      <name val="Cambria"/>
      <family val="1"/>
      <scheme val="major"/>
    </font>
    <font>
      <sz val="12"/>
      <name val="Cambria"/>
      <family val="1"/>
      <scheme val="major"/>
    </font>
    <font>
      <b/>
      <sz val="12"/>
      <color indexed="45"/>
      <name val="Cambria"/>
      <family val="1"/>
      <scheme val="major"/>
    </font>
    <font>
      <b/>
      <sz val="12"/>
      <color indexed="14"/>
      <name val="Cambria"/>
      <family val="1"/>
      <scheme val="major"/>
    </font>
    <font>
      <sz val="11"/>
      <color theme="1"/>
      <name val="Cambria"/>
      <family val="1"/>
      <scheme val="major"/>
    </font>
    <font>
      <b/>
      <sz val="11"/>
      <color theme="1"/>
      <name val="Cambria"/>
      <family val="1"/>
      <scheme val="major"/>
    </font>
    <font>
      <sz val="12"/>
      <color rgb="FFFF0000"/>
      <name val="Cambria"/>
      <family val="1"/>
      <scheme val="major"/>
    </font>
    <font>
      <b/>
      <sz val="12"/>
      <color rgb="FF00B050"/>
      <name val="Cambria"/>
      <family val="1"/>
      <scheme val="major"/>
    </font>
    <font>
      <b/>
      <sz val="12"/>
      <color rgb="FFFF0000"/>
      <name val="Cambria"/>
      <family val="1"/>
      <scheme val="major"/>
    </font>
    <font>
      <sz val="12"/>
      <color theme="1"/>
      <name val="Calibri"/>
      <family val="2"/>
      <scheme val="minor"/>
    </font>
    <font>
      <b/>
      <sz val="12"/>
      <color theme="1"/>
      <name val="Calibri"/>
      <family val="2"/>
      <scheme val="minor"/>
    </font>
    <font>
      <b/>
      <sz val="12"/>
      <color theme="1"/>
      <name val="Cambria"/>
      <family val="1"/>
      <scheme val="major"/>
    </font>
    <font>
      <sz val="11"/>
      <color rgb="FF009900"/>
      <name val="Cambria"/>
      <family val="1"/>
      <scheme val="major"/>
    </font>
    <font>
      <b/>
      <sz val="11"/>
      <color theme="1"/>
      <name val="Calibri"/>
      <family val="2"/>
      <scheme val="minor"/>
    </font>
    <font>
      <sz val="12"/>
      <color theme="0"/>
      <name val="Calibri"/>
      <family val="2"/>
      <scheme val="minor"/>
    </font>
    <font>
      <sz val="11"/>
      <color theme="1"/>
      <name val="Calibri"/>
      <family val="2"/>
    </font>
    <font>
      <b/>
      <sz val="12"/>
      <color rgb="FF00B0F0"/>
      <name val="Cambria"/>
      <family val="1"/>
      <scheme val="major"/>
    </font>
    <font>
      <sz val="11"/>
      <color theme="1"/>
      <name val="Calibri"/>
      <family val="2"/>
      <scheme val="minor"/>
    </font>
    <font>
      <sz val="10"/>
      <name val="Arial"/>
      <family val="2"/>
    </font>
    <font>
      <sz val="10"/>
      <name val="Arial"/>
      <family val="2"/>
    </font>
    <font>
      <sz val="14"/>
      <color indexed="9"/>
      <name val="Tahoma"/>
      <family val="2"/>
    </font>
    <font>
      <sz val="10"/>
      <color theme="0"/>
      <name val="Arial"/>
      <family val="2"/>
    </font>
    <font>
      <b/>
      <sz val="10"/>
      <name val="Arial"/>
      <family val="2"/>
    </font>
    <font>
      <sz val="10"/>
      <color indexed="8"/>
      <name val="Tahoma"/>
      <family val="2"/>
    </font>
    <font>
      <sz val="10"/>
      <color indexed="12"/>
      <name val="Arial"/>
      <family val="2"/>
    </font>
    <font>
      <sz val="10"/>
      <color indexed="9"/>
      <name val="Tahoma"/>
      <family val="2"/>
    </font>
    <font>
      <sz val="10"/>
      <color indexed="12"/>
      <name val="Tahoma"/>
      <family val="2"/>
    </font>
    <font>
      <sz val="8"/>
      <color indexed="18"/>
      <name val="Tahoma"/>
      <family val="2"/>
    </font>
    <font>
      <sz val="10"/>
      <color theme="0"/>
      <name val="Tahoma"/>
      <family val="2"/>
    </font>
    <font>
      <sz val="10"/>
      <name val="Tahoma"/>
      <family val="2"/>
    </font>
    <font>
      <sz val="10"/>
      <color rgb="FF0000FF"/>
      <name val="Tahoma"/>
      <family val="2"/>
    </font>
    <font>
      <sz val="10"/>
      <color indexed="12"/>
      <name val="Calibri"/>
      <family val="2"/>
    </font>
    <font>
      <sz val="20"/>
      <name val="Tahoma"/>
      <family val="2"/>
    </font>
    <font>
      <b/>
      <sz val="14"/>
      <color indexed="10"/>
      <name val="Tahoma"/>
      <family val="2"/>
    </font>
    <font>
      <sz val="10"/>
      <color indexed="9"/>
      <name val="Arial"/>
      <family val="2"/>
    </font>
    <font>
      <sz val="8"/>
      <name val="Arial"/>
      <family val="2"/>
    </font>
    <font>
      <b/>
      <sz val="10"/>
      <name val="Tahoma"/>
      <family val="2"/>
    </font>
    <font>
      <b/>
      <sz val="10"/>
      <color indexed="9"/>
      <name val="Arial"/>
      <family val="2"/>
    </font>
    <font>
      <b/>
      <sz val="10"/>
      <color indexed="9"/>
      <name val="Tahoma"/>
      <family val="2"/>
    </font>
    <font>
      <b/>
      <sz val="12"/>
      <color indexed="9"/>
      <name val="Arial"/>
      <family val="2"/>
    </font>
    <font>
      <sz val="10"/>
      <color indexed="8"/>
      <name val="Arial"/>
      <family val="2"/>
    </font>
    <font>
      <b/>
      <sz val="9"/>
      <name val="Arial"/>
      <family val="2"/>
    </font>
    <font>
      <sz val="8"/>
      <color indexed="8"/>
      <name val="Arial"/>
      <family val="2"/>
    </font>
    <font>
      <b/>
      <u/>
      <sz val="16"/>
      <name val="Arial"/>
      <family val="2"/>
    </font>
    <font>
      <b/>
      <u/>
      <sz val="10"/>
      <name val="Arial"/>
      <family val="2"/>
    </font>
    <font>
      <b/>
      <sz val="14"/>
      <color indexed="9"/>
      <name val="Verdana"/>
      <family val="2"/>
    </font>
    <font>
      <b/>
      <sz val="10"/>
      <name val="Verdana"/>
      <family val="2"/>
    </font>
    <font>
      <b/>
      <sz val="11"/>
      <name val="Verdana"/>
      <family val="2"/>
    </font>
    <font>
      <b/>
      <sz val="9"/>
      <name val="Verdana"/>
      <family val="2"/>
    </font>
    <font>
      <b/>
      <sz val="10"/>
      <color theme="0"/>
      <name val="Verdana"/>
      <family val="2"/>
    </font>
    <font>
      <b/>
      <sz val="11"/>
      <color theme="0"/>
      <name val="Verdana"/>
      <family val="2"/>
    </font>
    <font>
      <b/>
      <sz val="10"/>
      <name val="Calibri"/>
      <family val="2"/>
    </font>
    <font>
      <b/>
      <sz val="12"/>
      <color indexed="9"/>
      <name val="Calibri"/>
      <family val="2"/>
    </font>
    <font>
      <b/>
      <sz val="10"/>
      <color rgb="FF000000"/>
      <name val="Tahoma"/>
      <family val="2"/>
    </font>
    <font>
      <b/>
      <sz val="11"/>
      <color rgb="FFFF0000"/>
      <name val="Verdana"/>
      <family val="2"/>
    </font>
    <font>
      <sz val="12"/>
      <name val="Arial"/>
      <family val="2"/>
    </font>
    <font>
      <b/>
      <sz val="12"/>
      <color indexed="56"/>
      <name val="Calibri"/>
      <family val="2"/>
    </font>
    <font>
      <sz val="10"/>
      <color theme="1"/>
      <name val="Calibri"/>
      <family val="2"/>
    </font>
  </fonts>
  <fills count="25">
    <fill>
      <patternFill patternType="none"/>
    </fill>
    <fill>
      <patternFill patternType="gray125"/>
    </fill>
    <fill>
      <patternFill patternType="solid">
        <fgColor theme="6" tint="0.39997558519241921"/>
        <bgColor indexed="64"/>
      </patternFill>
    </fill>
    <fill>
      <patternFill patternType="solid">
        <fgColor theme="8" tint="0.59999389629810485"/>
        <bgColor indexed="64"/>
      </patternFill>
    </fill>
    <fill>
      <patternFill patternType="solid">
        <fgColor theme="8" tint="-0.249977111117893"/>
        <bgColor indexed="64"/>
      </patternFill>
    </fill>
    <fill>
      <patternFill patternType="solid">
        <fgColor theme="8" tint="0.79998168889431442"/>
        <bgColor indexed="64"/>
      </patternFill>
    </fill>
    <fill>
      <patternFill patternType="solid">
        <fgColor theme="0"/>
        <bgColor indexed="64"/>
      </patternFill>
    </fill>
    <fill>
      <patternFill patternType="solid">
        <fgColor indexed="47"/>
        <bgColor indexed="64"/>
      </patternFill>
    </fill>
    <fill>
      <patternFill patternType="solid">
        <fgColor theme="9" tint="0.79998168889431442"/>
        <bgColor indexed="64"/>
      </patternFill>
    </fill>
    <fill>
      <patternFill patternType="solid">
        <fgColor rgb="FF92D050"/>
        <bgColor indexed="64"/>
      </patternFill>
    </fill>
    <fill>
      <patternFill patternType="solid">
        <fgColor indexed="14"/>
        <bgColor indexed="64"/>
      </patternFill>
    </fill>
    <fill>
      <patternFill patternType="solid">
        <fgColor indexed="40"/>
        <bgColor indexed="64"/>
      </patternFill>
    </fill>
    <fill>
      <patternFill patternType="solid">
        <fgColor indexed="12"/>
        <bgColor indexed="64"/>
      </patternFill>
    </fill>
    <fill>
      <patternFill patternType="solid">
        <fgColor indexed="42"/>
        <bgColor indexed="64"/>
      </patternFill>
    </fill>
    <fill>
      <patternFill patternType="solid">
        <fgColor indexed="61"/>
        <bgColor indexed="64"/>
      </patternFill>
    </fill>
    <fill>
      <patternFill patternType="solid">
        <fgColor rgb="FF993366"/>
        <bgColor indexed="64"/>
      </patternFill>
    </fill>
    <fill>
      <patternFill patternType="solid">
        <fgColor rgb="FF0000FF"/>
        <bgColor indexed="64"/>
      </patternFill>
    </fill>
    <fill>
      <patternFill patternType="solid">
        <fgColor rgb="FFFFFF99"/>
        <bgColor indexed="64"/>
      </patternFill>
    </fill>
    <fill>
      <patternFill patternType="solid">
        <fgColor rgb="FFFFC000"/>
        <bgColor indexed="64"/>
      </patternFill>
    </fill>
    <fill>
      <patternFill patternType="solid">
        <fgColor rgb="FF00CCFF"/>
        <bgColor indexed="64"/>
      </patternFill>
    </fill>
    <fill>
      <patternFill patternType="solid">
        <fgColor rgb="FF305496"/>
        <bgColor indexed="64"/>
      </patternFill>
    </fill>
    <fill>
      <patternFill patternType="solid">
        <fgColor rgb="FFCCFFCC"/>
        <bgColor indexed="64"/>
      </patternFill>
    </fill>
    <fill>
      <patternFill patternType="solid">
        <fgColor rgb="FFCCCCFF"/>
        <bgColor indexed="64"/>
      </patternFill>
    </fill>
    <fill>
      <patternFill patternType="solid">
        <fgColor rgb="FFFFFFFF"/>
        <bgColor indexed="64"/>
      </patternFill>
    </fill>
    <fill>
      <patternFill patternType="solid">
        <fgColor rgb="FFFFFF00"/>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style="thin">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ck">
        <color rgb="FF000006"/>
      </left>
      <right style="thin">
        <color rgb="FF000000"/>
      </right>
      <top style="thick">
        <color rgb="FF000006"/>
      </top>
      <bottom style="thick">
        <color rgb="FF000006"/>
      </bottom>
      <diagonal/>
    </border>
    <border>
      <left style="thin">
        <color rgb="FF000000"/>
      </left>
      <right style="thin">
        <color rgb="FF000000"/>
      </right>
      <top style="thick">
        <color rgb="FF000006"/>
      </top>
      <bottom style="thick">
        <color rgb="FF000006"/>
      </bottom>
      <diagonal/>
    </border>
    <border>
      <left style="thin">
        <color rgb="FF000000"/>
      </left>
      <right style="thick">
        <color rgb="FF000006"/>
      </right>
      <top style="thick">
        <color rgb="FF000006"/>
      </top>
      <bottom style="thick">
        <color rgb="FF000006"/>
      </bottom>
      <diagonal/>
    </border>
    <border>
      <left style="thick">
        <color rgb="FF000006"/>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6"/>
      </right>
      <top style="thin">
        <color rgb="FF000000"/>
      </top>
      <bottom style="thin">
        <color rgb="FF000000"/>
      </bottom>
      <diagonal/>
    </border>
    <border>
      <left style="thick">
        <color rgb="FF000006"/>
      </left>
      <right style="thin">
        <color rgb="FF000000"/>
      </right>
      <top style="thin">
        <color rgb="FF000000"/>
      </top>
      <bottom style="thick">
        <color rgb="FF000006"/>
      </bottom>
      <diagonal/>
    </border>
    <border>
      <left style="thin">
        <color rgb="FF000000"/>
      </left>
      <right style="thin">
        <color rgb="FF000000"/>
      </right>
      <top style="thin">
        <color rgb="FF000000"/>
      </top>
      <bottom style="thick">
        <color rgb="FF000006"/>
      </bottom>
      <diagonal/>
    </border>
    <border>
      <left style="thin">
        <color rgb="FF000000"/>
      </left>
      <right style="thick">
        <color rgb="FF000006"/>
      </right>
      <top style="thin">
        <color rgb="FF000000"/>
      </top>
      <bottom style="thick">
        <color rgb="FF000006"/>
      </bottom>
      <diagonal/>
    </border>
  </borders>
  <cellStyleXfs count="17">
    <xf numFmtId="0" fontId="0" fillId="0" borderId="0"/>
    <xf numFmtId="0" fontId="1" fillId="0" borderId="0">
      <alignment vertical="center"/>
    </xf>
    <xf numFmtId="0" fontId="3" fillId="0" borderId="0"/>
    <xf numFmtId="0" fontId="3" fillId="0" borderId="0"/>
    <xf numFmtId="0" fontId="4" fillId="0" borderId="0" applyNumberFormat="0" applyFill="0" applyBorder="0" applyAlignment="0" applyProtection="0">
      <alignment vertical="top"/>
      <protection locked="0"/>
    </xf>
    <xf numFmtId="0" fontId="5" fillId="0" borderId="0"/>
    <xf numFmtId="9" fontId="25" fillId="0" borderId="0" applyFont="0" applyFill="0" applyBorder="0" applyAlignment="0" applyProtection="0"/>
    <xf numFmtId="0" fontId="26" fillId="0" borderId="0"/>
    <xf numFmtId="0" fontId="27" fillId="0" borderId="0"/>
    <xf numFmtId="0" fontId="25" fillId="0" borderId="0"/>
    <xf numFmtId="0" fontId="27" fillId="0" borderId="0"/>
    <xf numFmtId="0" fontId="27" fillId="0" borderId="0"/>
    <xf numFmtId="182" fontId="27" fillId="0" borderId="0"/>
    <xf numFmtId="0" fontId="27" fillId="0" borderId="0"/>
    <xf numFmtId="0" fontId="27" fillId="0" borderId="0"/>
    <xf numFmtId="0" fontId="26" fillId="0" borderId="0"/>
    <xf numFmtId="0" fontId="26" fillId="0" borderId="0"/>
  </cellStyleXfs>
  <cellXfs count="362">
    <xf numFmtId="0" fontId="0" fillId="0" borderId="0" xfId="0"/>
    <xf numFmtId="0" fontId="0" fillId="0" borderId="1" xfId="0" applyBorder="1"/>
    <xf numFmtId="0" fontId="17" fillId="0" borderId="0" xfId="0" applyFont="1"/>
    <xf numFmtId="0" fontId="18" fillId="3" borderId="1" xfId="0" applyFont="1" applyFill="1" applyBorder="1" applyAlignment="1">
      <alignment horizontal="center" vertical="center" wrapText="1"/>
    </xf>
    <xf numFmtId="0" fontId="17" fillId="0" borderId="1" xfId="0" applyFont="1" applyBorder="1" applyAlignment="1">
      <alignment horizontal="center" vertical="center" wrapText="1"/>
    </xf>
    <xf numFmtId="164" fontId="17" fillId="0" borderId="1" xfId="0" applyNumberFormat="1" applyFont="1" applyBorder="1" applyAlignment="1">
      <alignment horizontal="center" vertical="center"/>
    </xf>
    <xf numFmtId="0" fontId="15" fillId="0" borderId="0" xfId="0" applyFont="1" applyAlignment="1">
      <alignment horizontal="center"/>
    </xf>
    <xf numFmtId="0" fontId="13" fillId="0" borderId="1" xfId="0" applyFont="1" applyBorder="1" applyAlignment="1">
      <alignment horizontal="left" vertical="center" wrapText="1"/>
    </xf>
    <xf numFmtId="11" fontId="13" fillId="0" borderId="1" xfId="0" applyNumberFormat="1" applyFont="1" applyBorder="1" applyAlignment="1">
      <alignment horizontal="left" vertical="center" wrapText="1"/>
    </xf>
    <xf numFmtId="2" fontId="13" fillId="0" borderId="1" xfId="0" applyNumberFormat="1" applyFont="1" applyBorder="1" applyAlignment="1">
      <alignment horizontal="left" vertical="center" wrapText="1"/>
    </xf>
    <xf numFmtId="0" fontId="12" fillId="0" borderId="1" xfId="0" applyFont="1" applyBorder="1" applyAlignment="1">
      <alignment horizontal="left" vertical="center"/>
    </xf>
    <xf numFmtId="11" fontId="12" fillId="0" borderId="1" xfId="0" applyNumberFormat="1" applyFont="1" applyBorder="1" applyAlignment="1">
      <alignment horizontal="left" vertical="center"/>
    </xf>
    <xf numFmtId="165" fontId="12" fillId="0" borderId="1" xfId="0" applyNumberFormat="1" applyFont="1" applyBorder="1" applyAlignment="1">
      <alignment horizontal="left" vertical="center"/>
    </xf>
    <xf numFmtId="0" fontId="20" fillId="2" borderId="1" xfId="0" applyFont="1" applyFill="1" applyBorder="1" applyAlignment="1">
      <alignment horizontal="left" vertical="center"/>
    </xf>
    <xf numFmtId="2" fontId="12" fillId="0" borderId="1" xfId="0" applyNumberFormat="1" applyFont="1" applyBorder="1" applyAlignment="1">
      <alignment horizontal="left" vertical="center"/>
    </xf>
    <xf numFmtId="0" fontId="13" fillId="5" borderId="1" xfId="0" applyFont="1" applyFill="1" applyBorder="1" applyAlignment="1">
      <alignment horizontal="center" vertical="center" wrapText="1"/>
    </xf>
    <xf numFmtId="0" fontId="17" fillId="0" borderId="0" xfId="0" quotePrefix="1" applyFont="1"/>
    <xf numFmtId="0" fontId="0" fillId="8" borderId="14" xfId="0" applyFill="1" applyBorder="1" applyAlignment="1">
      <alignment horizontal="center"/>
    </xf>
    <xf numFmtId="0" fontId="0" fillId="8" borderId="15" xfId="0" applyFill="1" applyBorder="1" applyAlignment="1">
      <alignment horizontal="center"/>
    </xf>
    <xf numFmtId="0" fontId="0" fillId="8" borderId="16" xfId="0" applyFill="1" applyBorder="1" applyAlignment="1">
      <alignment horizontal="center"/>
    </xf>
    <xf numFmtId="0" fontId="0" fillId="8" borderId="17" xfId="0" applyFill="1" applyBorder="1" applyAlignment="1">
      <alignment horizontal="center"/>
    </xf>
    <xf numFmtId="0" fontId="0" fillId="8" borderId="20" xfId="0" applyFill="1" applyBorder="1" applyAlignment="1">
      <alignment horizontal="center"/>
    </xf>
    <xf numFmtId="0" fontId="0" fillId="0" borderId="7" xfId="0" applyBorder="1"/>
    <xf numFmtId="0" fontId="27" fillId="0" borderId="0" xfId="7" applyFont="1" applyAlignment="1">
      <alignment horizontal="left"/>
    </xf>
    <xf numFmtId="0" fontId="26" fillId="0" borderId="0" xfId="7"/>
    <xf numFmtId="0" fontId="29" fillId="0" borderId="0" xfId="7" applyFont="1" applyAlignment="1">
      <alignment horizontal="left"/>
    </xf>
    <xf numFmtId="0" fontId="27" fillId="0" borderId="0" xfId="7" applyFont="1"/>
    <xf numFmtId="0" fontId="29" fillId="0" borderId="0" xfId="7" applyFont="1" applyAlignment="1">
      <alignment horizontal="left" wrapText="1"/>
    </xf>
    <xf numFmtId="0" fontId="30" fillId="0" borderId="0" xfId="7" applyFont="1"/>
    <xf numFmtId="0" fontId="26" fillId="0" borderId="0" xfId="7" applyAlignment="1">
      <alignment horizontal="center"/>
    </xf>
    <xf numFmtId="0" fontId="32" fillId="0" borderId="0" xfId="7" applyFont="1" applyAlignment="1">
      <alignment horizontal="center"/>
    </xf>
    <xf numFmtId="170" fontId="27" fillId="0" borderId="0" xfId="7" applyNumberFormat="1" applyFont="1" applyAlignment="1">
      <alignment vertical="center" wrapText="1"/>
    </xf>
    <xf numFmtId="0" fontId="35" fillId="0" borderId="1" xfId="7" applyFont="1" applyBorder="1" applyAlignment="1">
      <alignment horizontal="right"/>
    </xf>
    <xf numFmtId="0" fontId="35" fillId="0" borderId="1" xfId="7" applyFont="1" applyBorder="1" applyAlignment="1">
      <alignment horizontal="right" wrapText="1"/>
    </xf>
    <xf numFmtId="0" fontId="35" fillId="0" borderId="1" xfId="7" quotePrefix="1" applyFont="1" applyBorder="1" applyAlignment="1">
      <alignment horizontal="right"/>
    </xf>
    <xf numFmtId="0" fontId="36" fillId="0" borderId="0" xfId="7" applyFont="1" applyAlignment="1">
      <alignment horizontal="left"/>
    </xf>
    <xf numFmtId="0" fontId="33" fillId="0" borderId="0" xfId="7" applyFont="1" applyAlignment="1">
      <alignment horizontal="right"/>
    </xf>
    <xf numFmtId="0" fontId="33" fillId="0" borderId="0" xfId="7" applyFont="1" applyAlignment="1">
      <alignment horizontal="center"/>
    </xf>
    <xf numFmtId="0" fontId="34" fillId="0" borderId="0" xfId="7" applyFont="1" applyAlignment="1">
      <alignment horizontal="center"/>
    </xf>
    <xf numFmtId="0" fontId="37" fillId="0" borderId="0" xfId="7" applyFont="1"/>
    <xf numFmtId="0" fontId="31" fillId="11" borderId="1" xfId="7" applyFont="1" applyFill="1" applyBorder="1" applyAlignment="1">
      <alignment horizontal="center"/>
    </xf>
    <xf numFmtId="0" fontId="37" fillId="0" borderId="0" xfId="7" applyFont="1" applyAlignment="1">
      <alignment horizontal="left"/>
    </xf>
    <xf numFmtId="2" fontId="37" fillId="0" borderId="0" xfId="7" applyNumberFormat="1" applyFont="1" applyAlignment="1">
      <alignment horizontal="left"/>
    </xf>
    <xf numFmtId="2" fontId="27" fillId="0" borderId="0" xfId="7" applyNumberFormat="1" applyFont="1" applyAlignment="1">
      <alignment horizontal="left"/>
    </xf>
    <xf numFmtId="0" fontId="40" fillId="0" borderId="0" xfId="7" applyFont="1" applyAlignment="1">
      <alignment horizontal="center"/>
    </xf>
    <xf numFmtId="0" fontId="37" fillId="0" borderId="0" xfId="7" applyFont="1" applyAlignment="1">
      <alignment horizontal="center"/>
    </xf>
    <xf numFmtId="0" fontId="28" fillId="10" borderId="0" xfId="8" applyFont="1" applyFill="1" applyAlignment="1">
      <alignment horizontal="center" vertical="center"/>
    </xf>
    <xf numFmtId="0" fontId="27" fillId="0" borderId="0" xfId="8"/>
    <xf numFmtId="0" fontId="41" fillId="0" borderId="0" xfId="8" applyFont="1" applyAlignment="1">
      <alignment horizontal="center" vertical="center"/>
    </xf>
    <xf numFmtId="0" fontId="42" fillId="0" borderId="0" xfId="8" applyFont="1"/>
    <xf numFmtId="0" fontId="43" fillId="0" borderId="0" xfId="8" applyFont="1" applyAlignment="1">
      <alignment horizontal="center"/>
    </xf>
    <xf numFmtId="0" fontId="43" fillId="0" borderId="0" xfId="8" applyFont="1" applyAlignment="1">
      <alignment wrapText="1"/>
    </xf>
    <xf numFmtId="0" fontId="43" fillId="0" borderId="0" xfId="8" applyFont="1" applyAlignment="1">
      <alignment horizontal="center" wrapText="1"/>
    </xf>
    <xf numFmtId="0" fontId="27" fillId="14" borderId="0" xfId="8" applyFill="1"/>
    <xf numFmtId="0" fontId="43" fillId="14" borderId="0" xfId="8" applyFont="1" applyFill="1" applyAlignment="1">
      <alignment horizontal="center"/>
    </xf>
    <xf numFmtId="0" fontId="43" fillId="14" borderId="0" xfId="8" applyFont="1" applyFill="1" applyAlignment="1">
      <alignment wrapText="1"/>
    </xf>
    <xf numFmtId="0" fontId="43" fillId="14" borderId="0" xfId="8" applyFont="1" applyFill="1" applyAlignment="1">
      <alignment horizontal="center" wrapText="1"/>
    </xf>
    <xf numFmtId="0" fontId="44" fillId="14" borderId="0" xfId="8" applyFont="1" applyFill="1"/>
    <xf numFmtId="0" fontId="27" fillId="15" borderId="0" xfId="8" applyFill="1"/>
    <xf numFmtId="0" fontId="45" fillId="0" borderId="0" xfId="8" applyFont="1"/>
    <xf numFmtId="0" fontId="27" fillId="0" borderId="0" xfId="8" applyAlignment="1">
      <alignment horizontal="center"/>
    </xf>
    <xf numFmtId="0" fontId="46" fillId="0" borderId="0" xfId="8" applyFont="1"/>
    <xf numFmtId="0" fontId="2" fillId="0" borderId="0" xfId="8" applyFont="1" applyAlignment="1">
      <alignment horizontal="center" vertical="center"/>
    </xf>
    <xf numFmtId="0" fontId="27" fillId="13" borderId="7" xfId="8" applyFill="1" applyBorder="1" applyAlignment="1" applyProtection="1">
      <alignment horizontal="center" vertical="center" wrapText="1"/>
      <protection hidden="1"/>
    </xf>
    <xf numFmtId="0" fontId="27" fillId="0" borderId="23" xfId="8" applyBorder="1" applyAlignment="1" applyProtection="1">
      <alignment horizontal="center" vertical="center" wrapText="1"/>
      <protection hidden="1"/>
    </xf>
    <xf numFmtId="0" fontId="27" fillId="0" borderId="0" xfId="8" applyAlignment="1" applyProtection="1">
      <alignment horizontal="center" vertical="center" wrapText="1"/>
      <protection hidden="1"/>
    </xf>
    <xf numFmtId="171" fontId="27" fillId="13" borderId="18" xfId="8" applyNumberFormat="1" applyFill="1" applyBorder="1" applyAlignment="1">
      <alignment horizontal="center" vertical="center" wrapText="1"/>
    </xf>
    <xf numFmtId="172" fontId="27" fillId="0" borderId="13" xfId="8" applyNumberFormat="1" applyBorder="1" applyAlignment="1">
      <alignment horizontal="center" vertical="center" wrapText="1"/>
    </xf>
    <xf numFmtId="173" fontId="27" fillId="13" borderId="18" xfId="8" applyNumberFormat="1" applyFill="1" applyBorder="1" applyAlignment="1" applyProtection="1">
      <alignment horizontal="center" vertical="center" wrapText="1"/>
      <protection hidden="1"/>
    </xf>
    <xf numFmtId="173" fontId="27" fillId="0" borderId="0" xfId="8" applyNumberFormat="1" applyAlignment="1" applyProtection="1">
      <alignment horizontal="center" vertical="center" wrapText="1"/>
      <protection hidden="1"/>
    </xf>
    <xf numFmtId="173" fontId="27" fillId="0" borderId="0" xfId="8" applyNumberFormat="1" applyAlignment="1">
      <alignment horizontal="center" vertical="center" wrapText="1"/>
    </xf>
    <xf numFmtId="0" fontId="27" fillId="13" borderId="7" xfId="8" applyFill="1" applyBorder="1" applyAlignment="1">
      <alignment horizontal="center" vertical="center" wrapText="1"/>
    </xf>
    <xf numFmtId="174" fontId="27" fillId="13" borderId="18" xfId="8" applyNumberFormat="1" applyFill="1" applyBorder="1" applyAlignment="1">
      <alignment horizontal="center" vertical="center" wrapText="1"/>
    </xf>
    <xf numFmtId="175" fontId="27" fillId="13" borderId="7" xfId="8" applyNumberFormat="1" applyFill="1" applyBorder="1" applyAlignment="1">
      <alignment horizontal="center" vertical="center" wrapText="1"/>
    </xf>
    <xf numFmtId="0" fontId="27" fillId="0" borderId="13" xfId="8" applyBorder="1" applyAlignment="1">
      <alignment horizontal="center" vertical="center" wrapText="1"/>
    </xf>
    <xf numFmtId="9" fontId="27" fillId="13" borderId="22" xfId="8" applyNumberFormat="1" applyFill="1" applyBorder="1" applyAlignment="1">
      <alignment horizontal="center" vertical="center" wrapText="1"/>
    </xf>
    <xf numFmtId="175" fontId="27" fillId="0" borderId="0" xfId="8" applyNumberFormat="1" applyAlignment="1">
      <alignment horizontal="center" vertical="center" wrapText="1"/>
    </xf>
    <xf numFmtId="0" fontId="27" fillId="0" borderId="0" xfId="8" applyAlignment="1">
      <alignment horizontal="center" vertical="center"/>
    </xf>
    <xf numFmtId="9" fontId="27" fillId="13" borderId="18" xfId="8" applyNumberFormat="1" applyFill="1" applyBorder="1" applyAlignment="1">
      <alignment horizontal="center" vertical="center" wrapText="1"/>
    </xf>
    <xf numFmtId="173" fontId="30" fillId="0" borderId="1" xfId="8" applyNumberFormat="1" applyFont="1" applyBorder="1" applyAlignment="1" applyProtection="1">
      <alignment horizontal="center" vertical="center" wrapText="1"/>
      <protection hidden="1"/>
    </xf>
    <xf numFmtId="0" fontId="30" fillId="0" borderId="1" xfId="8" applyFont="1" applyBorder="1" applyAlignment="1">
      <alignment horizontal="center" vertical="center" wrapText="1"/>
    </xf>
    <xf numFmtId="170" fontId="30" fillId="0" borderId="1" xfId="8" applyNumberFormat="1" applyFont="1" applyBorder="1" applyAlignment="1">
      <alignment horizontal="center" vertical="center" wrapText="1"/>
    </xf>
    <xf numFmtId="0" fontId="30" fillId="0" borderId="1" xfId="8" applyFont="1" applyBorder="1"/>
    <xf numFmtId="0" fontId="43" fillId="0" borderId="0" xfId="8" applyFont="1" applyAlignment="1">
      <alignment horizontal="center" vertical="center" wrapText="1"/>
    </xf>
    <xf numFmtId="0" fontId="27" fillId="11" borderId="1" xfId="8" applyFill="1" applyBorder="1" applyAlignment="1">
      <alignment horizontal="center" vertical="center" wrapText="1"/>
    </xf>
    <xf numFmtId="177" fontId="27" fillId="0" borderId="1" xfId="8" applyNumberFormat="1" applyBorder="1" applyAlignment="1" applyProtection="1">
      <alignment vertical="center" wrapText="1"/>
      <protection hidden="1"/>
    </xf>
    <xf numFmtId="0" fontId="27" fillId="0" borderId="1" xfId="8" applyBorder="1"/>
    <xf numFmtId="0" fontId="27" fillId="0" borderId="0" xfId="8" applyAlignment="1">
      <alignment vertical="center" wrapText="1"/>
    </xf>
    <xf numFmtId="0" fontId="27" fillId="0" borderId="0" xfId="8" applyAlignment="1">
      <alignment horizontal="center" vertical="center" wrapText="1"/>
    </xf>
    <xf numFmtId="178" fontId="27" fillId="0" borderId="0" xfId="8" applyNumberFormat="1"/>
    <xf numFmtId="0" fontId="27" fillId="0" borderId="1" xfId="8" applyBorder="1" applyAlignment="1">
      <alignment wrapText="1"/>
    </xf>
    <xf numFmtId="170" fontId="27" fillId="0" borderId="0" xfId="8" applyNumberFormat="1" applyAlignment="1">
      <alignment horizontal="center" vertical="center" wrapText="1"/>
    </xf>
    <xf numFmtId="177" fontId="27" fillId="0" borderId="0" xfId="8" applyNumberFormat="1"/>
    <xf numFmtId="170" fontId="48" fillId="0" borderId="0" xfId="8" applyNumberFormat="1" applyFont="1" applyAlignment="1">
      <alignment horizontal="center" vertical="center" wrapText="1"/>
    </xf>
    <xf numFmtId="0" fontId="2" fillId="0" borderId="0" xfId="8" applyFont="1" applyAlignment="1">
      <alignment vertical="center"/>
    </xf>
    <xf numFmtId="0" fontId="30" fillId="0" borderId="0" xfId="8" applyFont="1"/>
    <xf numFmtId="179" fontId="27" fillId="0" borderId="0" xfId="8" applyNumberFormat="1"/>
    <xf numFmtId="179" fontId="27" fillId="0" borderId="0" xfId="8" applyNumberFormat="1" applyAlignment="1">
      <alignment horizontal="center"/>
    </xf>
    <xf numFmtId="0" fontId="49" fillId="7" borderId="3" xfId="8" applyFont="1" applyFill="1" applyBorder="1" applyAlignment="1">
      <alignment horizontal="left"/>
    </xf>
    <xf numFmtId="0" fontId="49" fillId="7" borderId="4" xfId="8" applyFont="1" applyFill="1" applyBorder="1" applyAlignment="1">
      <alignment horizontal="left"/>
    </xf>
    <xf numFmtId="0" fontId="49" fillId="11" borderId="1" xfId="8" applyFont="1" applyFill="1" applyBorder="1" applyAlignment="1">
      <alignment horizontal="center"/>
    </xf>
    <xf numFmtId="0" fontId="49" fillId="0" borderId="0" xfId="8" applyFont="1" applyAlignment="1">
      <alignment horizontal="center"/>
    </xf>
    <xf numFmtId="0" fontId="49" fillId="11" borderId="4" xfId="8" applyFont="1" applyFill="1" applyBorder="1" applyAlignment="1">
      <alignment horizontal="center"/>
    </xf>
    <xf numFmtId="0" fontId="30" fillId="0" borderId="0" xfId="8" applyFont="1" applyAlignment="1">
      <alignment horizontal="center"/>
    </xf>
    <xf numFmtId="0" fontId="27" fillId="14" borderId="0" xfId="8" applyFill="1" applyAlignment="1">
      <alignment horizontal="center"/>
    </xf>
    <xf numFmtId="0" fontId="12" fillId="0" borderId="0" xfId="0" applyFont="1" applyAlignment="1">
      <alignment horizontal="center" vertical="center" wrapText="1"/>
    </xf>
    <xf numFmtId="0" fontId="47" fillId="12" borderId="0" xfId="8" applyFont="1" applyFill="1" applyAlignment="1" applyProtection="1">
      <alignment horizontal="center" vertical="center" wrapText="1"/>
      <protection hidden="1"/>
    </xf>
    <xf numFmtId="0" fontId="30" fillId="0" borderId="1" xfId="8" applyFont="1" applyBorder="1" applyAlignment="1">
      <alignment horizontal="center" wrapText="1"/>
    </xf>
    <xf numFmtId="170" fontId="27" fillId="11" borderId="1" xfId="8" applyNumberFormat="1" applyFill="1" applyBorder="1" applyAlignment="1">
      <alignment horizontal="center" vertical="center" wrapText="1"/>
    </xf>
    <xf numFmtId="177" fontId="27" fillId="11" borderId="1" xfId="8" applyNumberFormat="1" applyFill="1" applyBorder="1" applyAlignment="1">
      <alignment horizontal="center" vertical="center" wrapText="1"/>
    </xf>
    <xf numFmtId="0" fontId="27" fillId="0" borderId="7" xfId="8" applyBorder="1" applyAlignment="1" applyProtection="1">
      <alignment horizontal="center" vertical="center" wrapText="1"/>
      <protection hidden="1"/>
    </xf>
    <xf numFmtId="0" fontId="27" fillId="13" borderId="23" xfId="8" applyFill="1" applyBorder="1" applyAlignment="1" applyProtection="1">
      <alignment horizontal="center" vertical="center" wrapText="1"/>
      <protection hidden="1"/>
    </xf>
    <xf numFmtId="0" fontId="43" fillId="0" borderId="0" xfId="8" applyFont="1" applyAlignment="1" applyProtection="1">
      <alignment horizontal="center" vertical="center" wrapText="1"/>
      <protection hidden="1"/>
    </xf>
    <xf numFmtId="0" fontId="43" fillId="0" borderId="24" xfId="8" applyFont="1" applyBorder="1" applyAlignment="1" applyProtection="1">
      <alignment vertical="center" wrapText="1"/>
      <protection hidden="1"/>
    </xf>
    <xf numFmtId="0" fontId="43" fillId="0" borderId="0" xfId="8" applyFont="1" applyAlignment="1" applyProtection="1">
      <alignment vertical="center" wrapText="1"/>
      <protection hidden="1"/>
    </xf>
    <xf numFmtId="172" fontId="27" fillId="0" borderId="22" xfId="8" applyNumberFormat="1" applyBorder="1" applyAlignment="1">
      <alignment horizontal="center" vertical="center" wrapText="1"/>
    </xf>
    <xf numFmtId="180" fontId="27" fillId="13" borderId="1" xfId="8" applyNumberFormat="1" applyFill="1" applyBorder="1" applyAlignment="1" applyProtection="1">
      <alignment horizontal="center" vertical="center" wrapText="1"/>
      <protection hidden="1"/>
    </xf>
    <xf numFmtId="173" fontId="27" fillId="11" borderId="1" xfId="8" applyNumberFormat="1" applyFill="1" applyBorder="1" applyAlignment="1" applyProtection="1">
      <alignment horizontal="center" vertical="center" wrapText="1"/>
      <protection hidden="1"/>
    </xf>
    <xf numFmtId="173" fontId="43" fillId="0" borderId="0" xfId="8" applyNumberFormat="1" applyFont="1" applyAlignment="1" applyProtection="1">
      <alignment horizontal="center" vertical="center" wrapText="1"/>
      <protection hidden="1"/>
    </xf>
    <xf numFmtId="175" fontId="27" fillId="0" borderId="13" xfId="8" applyNumberFormat="1" applyBorder="1" applyAlignment="1">
      <alignment horizontal="center" vertical="center" wrapText="1"/>
    </xf>
    <xf numFmtId="170" fontId="43" fillId="0" borderId="0" xfId="8" applyNumberFormat="1" applyFont="1" applyAlignment="1">
      <alignment horizontal="center" vertical="center" wrapText="1"/>
    </xf>
    <xf numFmtId="173" fontId="43" fillId="0" borderId="0" xfId="8" applyNumberFormat="1" applyFont="1" applyAlignment="1" applyProtection="1">
      <alignment vertical="center" wrapText="1"/>
      <protection hidden="1"/>
    </xf>
    <xf numFmtId="0" fontId="27" fillId="0" borderId="0" xfId="8" applyAlignment="1" applyProtection="1">
      <alignment vertical="center" wrapText="1"/>
      <protection hidden="1"/>
    </xf>
    <xf numFmtId="0" fontId="43" fillId="0" borderId="0" xfId="8" applyFont="1" applyAlignment="1">
      <alignment vertical="center" wrapText="1"/>
    </xf>
    <xf numFmtId="9" fontId="27" fillId="13" borderId="18" xfId="6" applyFont="1" applyFill="1" applyBorder="1" applyAlignment="1">
      <alignment horizontal="center" vertical="center" wrapText="1"/>
    </xf>
    <xf numFmtId="170" fontId="50" fillId="0" borderId="0" xfId="8" applyNumberFormat="1" applyFont="1" applyAlignment="1">
      <alignment horizontal="center" vertical="center" wrapText="1"/>
    </xf>
    <xf numFmtId="170" fontId="43" fillId="0" borderId="0" xfId="8" applyNumberFormat="1" applyFont="1" applyAlignment="1" applyProtection="1">
      <alignment horizontal="center" vertical="center" wrapText="1"/>
      <protection hidden="1"/>
    </xf>
    <xf numFmtId="1" fontId="27" fillId="0" borderId="0" xfId="8" applyNumberFormat="1" applyAlignment="1">
      <alignment horizontal="center"/>
    </xf>
    <xf numFmtId="0" fontId="49" fillId="0" borderId="0" xfId="8" applyFont="1" applyAlignment="1">
      <alignment vertical="center" wrapText="1"/>
    </xf>
    <xf numFmtId="0" fontId="21" fillId="0" borderId="0" xfId="0" applyFont="1"/>
    <xf numFmtId="166" fontId="0" fillId="0" borderId="28" xfId="0" applyNumberFormat="1" applyBorder="1" applyAlignment="1">
      <alignment horizontal="center"/>
    </xf>
    <xf numFmtId="169" fontId="27" fillId="13" borderId="6" xfId="8" applyNumberFormat="1" applyFill="1" applyBorder="1" applyAlignment="1" applyProtection="1">
      <alignment horizontal="center" vertical="center" wrapText="1"/>
      <protection hidden="1"/>
    </xf>
    <xf numFmtId="181" fontId="27" fillId="13" borderId="5" xfId="8" applyNumberFormat="1" applyFill="1" applyBorder="1" applyAlignment="1" applyProtection="1">
      <alignment horizontal="center" vertical="center" wrapText="1"/>
      <protection hidden="1"/>
    </xf>
    <xf numFmtId="168" fontId="27" fillId="13" borderId="6" xfId="8" applyNumberFormat="1" applyFill="1" applyBorder="1" applyAlignment="1" applyProtection="1">
      <alignment horizontal="center" vertical="center" wrapText="1"/>
      <protection hidden="1"/>
    </xf>
    <xf numFmtId="0" fontId="27" fillId="11" borderId="6" xfId="8" applyFill="1" applyBorder="1" applyAlignment="1">
      <alignment horizontal="center" vertical="center" wrapText="1"/>
    </xf>
    <xf numFmtId="10" fontId="0" fillId="0" borderId="28" xfId="0" applyNumberFormat="1" applyBorder="1" applyAlignment="1">
      <alignment horizontal="center"/>
    </xf>
    <xf numFmtId="167" fontId="0" fillId="0" borderId="0" xfId="0" applyNumberFormat="1"/>
    <xf numFmtId="0" fontId="52" fillId="0" borderId="0" xfId="10" applyFont="1" applyAlignment="1">
      <alignment horizontal="center" wrapText="1"/>
    </xf>
    <xf numFmtId="0" fontId="27" fillId="0" borderId="0" xfId="10"/>
    <xf numFmtId="0" fontId="30" fillId="9" borderId="0" xfId="10" applyFont="1" applyFill="1" applyAlignment="1">
      <alignment horizontal="center"/>
    </xf>
    <xf numFmtId="0" fontId="30" fillId="0" borderId="0" xfId="10" applyFont="1" applyAlignment="1">
      <alignment horizontal="center"/>
    </xf>
    <xf numFmtId="0" fontId="30" fillId="17" borderId="0" xfId="10" applyFont="1" applyFill="1" applyAlignment="1">
      <alignment horizontal="center"/>
    </xf>
    <xf numFmtId="0" fontId="51" fillId="0" borderId="0" xfId="10" applyFont="1"/>
    <xf numFmtId="0" fontId="30" fillId="0" borderId="0" xfId="10" applyFont="1" applyAlignment="1">
      <alignment vertical="top"/>
    </xf>
    <xf numFmtId="0" fontId="27" fillId="0" borderId="0" xfId="10" applyAlignment="1">
      <alignment horizontal="left" vertical="top" indent="1"/>
    </xf>
    <xf numFmtId="0" fontId="27" fillId="0" borderId="0" xfId="10" applyAlignment="1">
      <alignment vertical="top"/>
    </xf>
    <xf numFmtId="0" fontId="27" fillId="0" borderId="0" xfId="10" applyAlignment="1">
      <alignment horizontal="left" vertical="top" wrapText="1" indent="1"/>
    </xf>
    <xf numFmtId="0" fontId="27" fillId="0" borderId="0" xfId="10" applyAlignment="1">
      <alignment vertical="top" wrapText="1"/>
    </xf>
    <xf numFmtId="0" fontId="30" fillId="0" borderId="0" xfId="10" applyFont="1" applyAlignment="1">
      <alignment horizontal="left" vertical="top" wrapText="1"/>
    </xf>
    <xf numFmtId="11" fontId="27" fillId="11" borderId="6" xfId="8" applyNumberFormat="1" applyFill="1" applyBorder="1" applyAlignment="1">
      <alignment horizontal="center" vertical="center" wrapText="1"/>
    </xf>
    <xf numFmtId="176" fontId="27" fillId="18" borderId="1" xfId="8" applyNumberFormat="1" applyFill="1" applyBorder="1" applyAlignment="1" applyProtection="1">
      <alignment vertical="center" wrapText="1"/>
      <protection hidden="1"/>
    </xf>
    <xf numFmtId="0" fontId="53" fillId="12" borderId="29" xfId="11" applyFont="1" applyFill="1" applyBorder="1" applyAlignment="1">
      <alignment horizontal="center" vertical="center" wrapText="1"/>
    </xf>
    <xf numFmtId="0" fontId="54" fillId="11" borderId="29" xfId="11" applyFont="1" applyFill="1" applyBorder="1" applyAlignment="1">
      <alignment horizontal="center" vertical="center"/>
    </xf>
    <xf numFmtId="183" fontId="54" fillId="11" borderId="29" xfId="12" applyNumberFormat="1" applyFont="1" applyFill="1" applyBorder="1" applyAlignment="1">
      <alignment horizontal="center" vertical="center"/>
    </xf>
    <xf numFmtId="17" fontId="54" fillId="11" borderId="29" xfId="12" applyNumberFormat="1" applyFont="1" applyFill="1" applyBorder="1" applyAlignment="1">
      <alignment horizontal="center" vertical="center"/>
    </xf>
    <xf numFmtId="17" fontId="54" fillId="6" borderId="29" xfId="12" applyNumberFormat="1" applyFont="1" applyFill="1" applyBorder="1" applyAlignment="1">
      <alignment horizontal="center" vertical="center"/>
    </xf>
    <xf numFmtId="0" fontId="55" fillId="11" borderId="30" xfId="11" applyFont="1" applyFill="1" applyBorder="1" applyAlignment="1">
      <alignment vertical="center" wrapText="1"/>
    </xf>
    <xf numFmtId="0" fontId="57" fillId="20" borderId="1" xfId="7" applyFont="1" applyFill="1" applyBorder="1" applyAlignment="1">
      <alignment horizontal="center" vertical="center"/>
    </xf>
    <xf numFmtId="0" fontId="27" fillId="0" borderId="0" xfId="14" applyAlignment="1">
      <alignment vertical="top"/>
    </xf>
    <xf numFmtId="0" fontId="57" fillId="20" borderId="1" xfId="7" applyFont="1" applyFill="1" applyBorder="1" applyAlignment="1">
      <alignment horizontal="center" vertical="center" wrapText="1"/>
    </xf>
    <xf numFmtId="0" fontId="26" fillId="0" borderId="1" xfId="7" applyBorder="1" applyAlignment="1">
      <alignment horizontal="center" vertical="center"/>
    </xf>
    <xf numFmtId="0" fontId="27" fillId="0" borderId="1" xfId="14" applyBorder="1" applyAlignment="1">
      <alignment horizontal="left" vertical="center" wrapText="1"/>
    </xf>
    <xf numFmtId="0" fontId="26" fillId="0" borderId="1" xfId="7" quotePrefix="1" applyBorder="1" applyAlignment="1">
      <alignment horizontal="center"/>
    </xf>
    <xf numFmtId="0" fontId="34" fillId="13" borderId="1" xfId="7" applyFont="1" applyFill="1" applyBorder="1" applyAlignment="1">
      <alignment horizontal="center"/>
    </xf>
    <xf numFmtId="0" fontId="47" fillId="16" borderId="0" xfId="8" applyFont="1" applyFill="1" applyAlignment="1" applyProtection="1">
      <alignment horizontal="center" vertical="center" wrapText="1"/>
      <protection hidden="1"/>
    </xf>
    <xf numFmtId="2" fontId="31" fillId="11" borderId="1" xfId="7" applyNumberFormat="1" applyFont="1" applyFill="1" applyBorder="1" applyAlignment="1">
      <alignment horizontal="center"/>
    </xf>
    <xf numFmtId="0" fontId="26" fillId="11" borderId="1" xfId="8" applyFont="1" applyFill="1" applyBorder="1" applyAlignment="1">
      <alignment horizontal="center" vertical="center" wrapText="1"/>
    </xf>
    <xf numFmtId="0" fontId="49" fillId="11" borderId="0" xfId="8" applyFont="1" applyFill="1" applyAlignment="1">
      <alignment horizontal="center"/>
    </xf>
    <xf numFmtId="184" fontId="27" fillId="11" borderId="1" xfId="8" applyNumberFormat="1" applyFill="1" applyBorder="1" applyAlignment="1">
      <alignment horizontal="center" vertical="center" wrapText="1"/>
    </xf>
    <xf numFmtId="0" fontId="26" fillId="0" borderId="0" xfId="10" applyFont="1" applyAlignment="1">
      <alignment horizontal="left" vertical="top" wrapText="1" indent="1"/>
    </xf>
    <xf numFmtId="172" fontId="27" fillId="0" borderId="0" xfId="8" applyNumberFormat="1" applyAlignment="1">
      <alignment horizontal="center" vertical="center" wrapText="1"/>
    </xf>
    <xf numFmtId="9" fontId="27" fillId="0" borderId="0" xfId="8" applyNumberFormat="1" applyAlignment="1">
      <alignment horizontal="center" vertical="center" wrapText="1"/>
    </xf>
    <xf numFmtId="0" fontId="49" fillId="7" borderId="2" xfId="8" applyFont="1" applyFill="1" applyBorder="1" applyAlignment="1">
      <alignment horizontal="left"/>
    </xf>
    <xf numFmtId="0" fontId="26" fillId="11" borderId="1" xfId="8" applyFont="1" applyFill="1" applyBorder="1" applyAlignment="1">
      <alignment horizontal="left" vertical="center" wrapText="1"/>
    </xf>
    <xf numFmtId="177" fontId="26" fillId="11" borderId="1" xfId="8" applyNumberFormat="1" applyFont="1" applyFill="1" applyBorder="1" applyAlignment="1">
      <alignment horizontal="center" vertical="center" wrapText="1"/>
    </xf>
    <xf numFmtId="0" fontId="30" fillId="0" borderId="0" xfId="10" applyFont="1" applyAlignment="1">
      <alignment horizontal="left" vertical="top" wrapText="1" indent="1"/>
    </xf>
    <xf numFmtId="176" fontId="26" fillId="18" borderId="1" xfId="8" applyNumberFormat="1" applyFont="1" applyFill="1" applyBorder="1" applyAlignment="1" applyProtection="1">
      <alignment horizontal="center" vertical="center" wrapText="1"/>
      <protection hidden="1"/>
    </xf>
    <xf numFmtId="0" fontId="30" fillId="0" borderId="1" xfId="8" applyFont="1" applyBorder="1" applyAlignment="1">
      <alignment horizontal="center" vertical="center"/>
    </xf>
    <xf numFmtId="0" fontId="27" fillId="0" borderId="1" xfId="8" applyBorder="1" applyAlignment="1">
      <alignment horizontal="center" vertical="center"/>
    </xf>
    <xf numFmtId="165" fontId="0" fillId="0" borderId="0" xfId="0" applyNumberFormat="1"/>
    <xf numFmtId="185" fontId="27" fillId="21" borderId="1" xfId="8" applyNumberFormat="1" applyFill="1" applyBorder="1" applyAlignment="1">
      <alignment horizontal="center" vertical="center" wrapText="1"/>
    </xf>
    <xf numFmtId="0" fontId="26" fillId="0" borderId="1" xfId="7" quotePrefix="1" applyBorder="1" applyAlignment="1">
      <alignment wrapText="1"/>
    </xf>
    <xf numFmtId="0" fontId="26" fillId="0" borderId="1" xfId="8" applyFont="1" applyBorder="1" applyAlignment="1">
      <alignment horizontal="center" vertical="center"/>
    </xf>
    <xf numFmtId="0" fontId="26" fillId="0" borderId="0" xfId="8" applyFont="1" applyAlignment="1">
      <alignment horizontal="left" vertical="center" wrapText="1"/>
    </xf>
    <xf numFmtId="0" fontId="2" fillId="0" borderId="0" xfId="8" applyFont="1" applyAlignment="1">
      <alignment horizontal="center" vertical="center" wrapText="1"/>
    </xf>
    <xf numFmtId="0" fontId="28" fillId="0" borderId="0" xfId="8" applyFont="1" applyAlignment="1">
      <alignment horizontal="center" vertical="center"/>
    </xf>
    <xf numFmtId="0" fontId="27" fillId="0" borderId="0" xfId="7" applyFont="1" applyAlignment="1">
      <alignment horizontal="center" vertical="center"/>
    </xf>
    <xf numFmtId="0" fontId="31" fillId="21" borderId="1" xfId="7" applyFont="1" applyFill="1" applyBorder="1" applyAlignment="1">
      <alignment horizontal="center"/>
    </xf>
    <xf numFmtId="0" fontId="0" fillId="0" borderId="0" xfId="0" applyAlignment="1">
      <alignment horizontal="center"/>
    </xf>
    <xf numFmtId="0" fontId="23" fillId="0" borderId="0" xfId="0" applyFont="1"/>
    <xf numFmtId="0" fontId="35" fillId="0" borderId="0" xfId="7" applyFont="1" applyAlignment="1">
      <alignment horizontal="right"/>
    </xf>
    <xf numFmtId="0" fontId="34" fillId="13" borderId="8" xfId="0" applyFont="1" applyFill="1" applyBorder="1" applyAlignment="1">
      <alignment horizontal="center"/>
    </xf>
    <xf numFmtId="0" fontId="34" fillId="13" borderId="9" xfId="0" applyFont="1" applyFill="1" applyBorder="1" applyAlignment="1">
      <alignment horizontal="center"/>
    </xf>
    <xf numFmtId="0" fontId="34" fillId="13" borderId="10" xfId="0" applyFont="1" applyFill="1" applyBorder="1" applyAlignment="1">
      <alignment horizontal="center"/>
    </xf>
    <xf numFmtId="0" fontId="31" fillId="0" borderId="0" xfId="7" applyFont="1" applyAlignment="1">
      <alignment horizontal="center"/>
    </xf>
    <xf numFmtId="0" fontId="35" fillId="0" borderId="0" xfId="7" quotePrefix="1" applyFont="1" applyAlignment="1">
      <alignment horizontal="right"/>
    </xf>
    <xf numFmtId="0" fontId="35" fillId="0" borderId="0" xfId="7" quotePrefix="1" applyFont="1" applyAlignment="1" applyProtection="1">
      <alignment horizontal="center"/>
      <protection locked="0"/>
    </xf>
    <xf numFmtId="0" fontId="35" fillId="0" borderId="5" xfId="7" applyFont="1" applyBorder="1" applyAlignment="1">
      <alignment horizontal="right"/>
    </xf>
    <xf numFmtId="0" fontId="35" fillId="0" borderId="6" xfId="7" applyFont="1" applyBorder="1" applyAlignment="1">
      <alignment horizontal="right"/>
    </xf>
    <xf numFmtId="0" fontId="31" fillId="21" borderId="6" xfId="7" applyFont="1" applyFill="1" applyBorder="1" applyAlignment="1">
      <alignment horizontal="center"/>
    </xf>
    <xf numFmtId="0" fontId="34" fillId="0" borderId="34" xfId="7" applyFont="1" applyBorder="1" applyAlignment="1">
      <alignment horizontal="center"/>
    </xf>
    <xf numFmtId="0" fontId="34" fillId="13" borderId="35" xfId="0" applyFont="1" applyFill="1" applyBorder="1" applyAlignment="1">
      <alignment horizontal="center"/>
    </xf>
    <xf numFmtId="0" fontId="31" fillId="22" borderId="1" xfId="7" applyFont="1" applyFill="1" applyBorder="1" applyAlignment="1">
      <alignment horizontal="center"/>
    </xf>
    <xf numFmtId="2" fontId="27" fillId="22" borderId="1" xfId="8" applyNumberFormat="1" applyFill="1" applyBorder="1" applyAlignment="1" applyProtection="1">
      <alignment horizontal="center" vertical="center" wrapText="1"/>
      <protection hidden="1"/>
    </xf>
    <xf numFmtId="0" fontId="35" fillId="0" borderId="36" xfId="7" applyFont="1" applyBorder="1" applyAlignment="1">
      <alignment horizontal="right"/>
    </xf>
    <xf numFmtId="0" fontId="34" fillId="0" borderId="37" xfId="7" applyFont="1" applyBorder="1" applyAlignment="1">
      <alignment horizontal="center"/>
    </xf>
    <xf numFmtId="0" fontId="34" fillId="13" borderId="36" xfId="7" applyFont="1" applyFill="1" applyBorder="1" applyAlignment="1">
      <alignment horizontal="center"/>
    </xf>
    <xf numFmtId="0" fontId="34" fillId="13" borderId="37" xfId="7" applyFont="1" applyFill="1" applyBorder="1" applyAlignment="1">
      <alignment horizontal="center"/>
    </xf>
    <xf numFmtId="0" fontId="38" fillId="0" borderId="37" xfId="7" applyFont="1" applyBorder="1" applyAlignment="1">
      <alignment horizontal="center"/>
    </xf>
    <xf numFmtId="0" fontId="31" fillId="11" borderId="6" xfId="7" applyFont="1" applyFill="1" applyBorder="1" applyAlignment="1">
      <alignment horizontal="center"/>
    </xf>
    <xf numFmtId="2" fontId="27" fillId="22" borderId="6" xfId="8" applyNumberFormat="1" applyFill="1" applyBorder="1" applyAlignment="1" applyProtection="1">
      <alignment horizontal="center" vertical="center" wrapText="1"/>
      <protection hidden="1"/>
    </xf>
    <xf numFmtId="0" fontId="38" fillId="0" borderId="34" xfId="7" applyFont="1" applyBorder="1" applyAlignment="1">
      <alignment horizontal="center"/>
    </xf>
    <xf numFmtId="0" fontId="0" fillId="21" borderId="1" xfId="0" applyFill="1" applyBorder="1"/>
    <xf numFmtId="0" fontId="0" fillId="21" borderId="1" xfId="0" applyFill="1" applyBorder="1" applyAlignment="1">
      <alignment horizontal="center"/>
    </xf>
    <xf numFmtId="0" fontId="0" fillId="0" borderId="38" xfId="0" applyBorder="1"/>
    <xf numFmtId="0" fontId="0" fillId="0" borderId="39" xfId="0" applyBorder="1"/>
    <xf numFmtId="0" fontId="0" fillId="0" borderId="39" xfId="0" applyBorder="1" applyAlignment="1">
      <alignment horizontal="center"/>
    </xf>
    <xf numFmtId="0" fontId="0" fillId="0" borderId="40" xfId="0" applyBorder="1" applyAlignment="1">
      <alignment horizontal="center"/>
    </xf>
    <xf numFmtId="0" fontId="0" fillId="0" borderId="36" xfId="0" applyBorder="1"/>
    <xf numFmtId="164" fontId="0" fillId="22" borderId="37" xfId="0" applyNumberFormat="1" applyFill="1" applyBorder="1" applyAlignment="1">
      <alignment horizontal="center"/>
    </xf>
    <xf numFmtId="0" fontId="0" fillId="0" borderId="5" xfId="0" applyBorder="1"/>
    <xf numFmtId="0" fontId="0" fillId="22" borderId="6" xfId="0" applyFill="1" applyBorder="1"/>
    <xf numFmtId="2" fontId="0" fillId="22" borderId="6" xfId="0" applyNumberFormat="1" applyFill="1" applyBorder="1" applyAlignment="1">
      <alignment horizontal="center"/>
    </xf>
    <xf numFmtId="164" fontId="0" fillId="22" borderId="34" xfId="0" applyNumberFormat="1" applyFill="1" applyBorder="1" applyAlignment="1">
      <alignment horizontal="center"/>
    </xf>
    <xf numFmtId="0" fontId="28" fillId="0" borderId="0" xfId="7" applyFont="1" applyAlignment="1">
      <alignment horizontal="center" vertical="center"/>
    </xf>
    <xf numFmtId="0" fontId="62" fillId="12" borderId="29" xfId="11" applyFont="1" applyFill="1" applyBorder="1" applyAlignment="1">
      <alignment horizontal="center" vertical="center"/>
    </xf>
    <xf numFmtId="173" fontId="26" fillId="13" borderId="18" xfId="8" applyNumberFormat="1" applyFont="1" applyFill="1" applyBorder="1" applyAlignment="1" applyProtection="1">
      <alignment horizontal="center" vertical="center" wrapText="1"/>
      <protection hidden="1"/>
    </xf>
    <xf numFmtId="175" fontId="26" fillId="13" borderId="7" xfId="8" applyNumberFormat="1" applyFont="1" applyFill="1" applyBorder="1" applyAlignment="1">
      <alignment horizontal="center" vertical="center" wrapText="1"/>
    </xf>
    <xf numFmtId="9" fontId="26" fillId="13" borderId="18" xfId="8" applyNumberFormat="1" applyFont="1" applyFill="1" applyBorder="1" applyAlignment="1">
      <alignment horizontal="center" vertical="center" wrapText="1"/>
    </xf>
    <xf numFmtId="176" fontId="27" fillId="18" borderId="1" xfId="8" applyNumberFormat="1" applyFill="1" applyBorder="1" applyAlignment="1" applyProtection="1">
      <alignment horizontal="center" vertical="center" wrapText="1"/>
      <protection hidden="1"/>
    </xf>
    <xf numFmtId="17" fontId="27" fillId="0" borderId="1" xfId="14" applyNumberFormat="1" applyBorder="1" applyAlignment="1">
      <alignment horizontal="center" vertical="center"/>
    </xf>
    <xf numFmtId="186" fontId="27" fillId="13" borderId="1" xfId="8" applyNumberFormat="1" applyFill="1" applyBorder="1" applyAlignment="1" applyProtection="1">
      <alignment horizontal="center" vertical="center" wrapText="1"/>
      <protection hidden="1"/>
    </xf>
    <xf numFmtId="187" fontId="27" fillId="13" borderId="18" xfId="8" applyNumberFormat="1" applyFill="1" applyBorder="1" applyAlignment="1" applyProtection="1">
      <alignment horizontal="center" vertical="center" wrapText="1"/>
      <protection hidden="1"/>
    </xf>
    <xf numFmtId="188" fontId="27" fillId="13" borderId="18" xfId="8" applyNumberFormat="1" applyFill="1" applyBorder="1" applyAlignment="1" applyProtection="1">
      <alignment horizontal="center" vertical="center" wrapText="1"/>
      <protection hidden="1"/>
    </xf>
    <xf numFmtId="189" fontId="27" fillId="18" borderId="1" xfId="8" applyNumberFormat="1" applyFill="1" applyBorder="1" applyAlignment="1" applyProtection="1">
      <alignment vertical="center" wrapText="1"/>
      <protection hidden="1"/>
    </xf>
    <xf numFmtId="0" fontId="26" fillId="0" borderId="0" xfId="8" applyFont="1"/>
    <xf numFmtId="173" fontId="43" fillId="0" borderId="0" xfId="8" applyNumberFormat="1" applyFont="1" applyAlignment="1" applyProtection="1">
      <alignment horizontal="center" vertical="center"/>
      <protection hidden="1"/>
    </xf>
    <xf numFmtId="170" fontId="43" fillId="0" borderId="0" xfId="8" applyNumberFormat="1" applyFont="1" applyAlignment="1">
      <alignment horizontal="center" vertical="center"/>
    </xf>
    <xf numFmtId="173" fontId="43" fillId="0" borderId="0" xfId="8" applyNumberFormat="1" applyFont="1" applyAlignment="1" applyProtection="1">
      <alignment vertical="center"/>
      <protection hidden="1"/>
    </xf>
    <xf numFmtId="0" fontId="26" fillId="0" borderId="0" xfId="8" quotePrefix="1" applyFont="1"/>
    <xf numFmtId="190" fontId="27" fillId="11" borderId="1" xfId="8" applyNumberFormat="1" applyFill="1" applyBorder="1" applyAlignment="1" applyProtection="1">
      <alignment horizontal="center" vertical="center" wrapText="1"/>
      <protection hidden="1"/>
    </xf>
    <xf numFmtId="170" fontId="26" fillId="11" borderId="1" xfId="8" applyNumberFormat="1" applyFont="1" applyFill="1" applyBorder="1" applyAlignment="1">
      <alignment horizontal="center" vertical="center" wrapText="1"/>
    </xf>
    <xf numFmtId="0" fontId="64" fillId="23" borderId="41" xfId="0" applyFont="1" applyFill="1" applyBorder="1" applyAlignment="1">
      <alignment horizontal="center" vertical="top"/>
    </xf>
    <xf numFmtId="0" fontId="64" fillId="23" borderId="42" xfId="0" applyFont="1" applyFill="1" applyBorder="1" applyAlignment="1">
      <alignment horizontal="left" vertical="top"/>
    </xf>
    <xf numFmtId="0" fontId="64" fillId="23" borderId="43" xfId="0" applyFont="1" applyFill="1" applyBorder="1" applyAlignment="1">
      <alignment horizontal="center" vertical="top"/>
    </xf>
    <xf numFmtId="0" fontId="65" fillId="23" borderId="44" xfId="0" applyFont="1" applyFill="1" applyBorder="1" applyAlignment="1">
      <alignment horizontal="center" vertical="top"/>
    </xf>
    <xf numFmtId="0" fontId="65" fillId="23" borderId="45" xfId="0" applyFont="1" applyFill="1" applyBorder="1" applyAlignment="1">
      <alignment horizontal="left" vertical="top"/>
    </xf>
    <xf numFmtId="0" fontId="65" fillId="23" borderId="46" xfId="0" applyFont="1" applyFill="1" applyBorder="1" applyAlignment="1">
      <alignment horizontal="center" vertical="top"/>
    </xf>
    <xf numFmtId="0" fontId="0" fillId="23" borderId="44" xfId="0" applyFill="1" applyBorder="1"/>
    <xf numFmtId="0" fontId="0" fillId="23" borderId="45" xfId="0" applyFill="1" applyBorder="1" applyAlignment="1">
      <alignment horizontal="left" vertical="top"/>
    </xf>
    <xf numFmtId="0" fontId="0" fillId="23" borderId="46" xfId="0" applyFill="1" applyBorder="1"/>
    <xf numFmtId="0" fontId="0" fillId="23" borderId="47" xfId="0" applyFill="1" applyBorder="1"/>
    <xf numFmtId="0" fontId="0" fillId="23" borderId="48" xfId="0" applyFill="1" applyBorder="1" applyAlignment="1">
      <alignment horizontal="left" vertical="top"/>
    </xf>
    <xf numFmtId="0" fontId="0" fillId="23" borderId="49" xfId="0" applyFill="1" applyBorder="1"/>
    <xf numFmtId="184" fontId="26" fillId="0" borderId="1" xfId="8" applyNumberFormat="1" applyFont="1" applyBorder="1" applyAlignment="1">
      <alignment horizontal="center" vertical="center" wrapText="1"/>
    </xf>
    <xf numFmtId="0" fontId="58" fillId="20" borderId="1" xfId="13" applyFont="1" applyFill="1" applyBorder="1" applyAlignment="1">
      <alignment horizontal="center" vertical="center"/>
    </xf>
    <xf numFmtId="0" fontId="27" fillId="0" borderId="1" xfId="14" applyBorder="1" applyAlignment="1">
      <alignment horizontal="center" vertical="center"/>
    </xf>
    <xf numFmtId="0" fontId="17" fillId="4" borderId="0" xfId="0" applyFont="1" applyFill="1" applyAlignment="1">
      <alignment horizontal="center"/>
    </xf>
    <xf numFmtId="0" fontId="6" fillId="4" borderId="1" xfId="1" applyFont="1" applyFill="1" applyBorder="1">
      <alignment vertical="center"/>
    </xf>
    <xf numFmtId="0" fontId="7" fillId="4" borderId="1" xfId="1" applyFont="1" applyFill="1" applyBorder="1">
      <alignment vertical="center"/>
    </xf>
    <xf numFmtId="0" fontId="8" fillId="0" borderId="2" xfId="1" applyFont="1" applyBorder="1" applyAlignment="1">
      <alignment horizontal="left" vertical="top" wrapText="1"/>
    </xf>
    <xf numFmtId="0" fontId="9" fillId="0" borderId="3" xfId="1" applyFont="1" applyBorder="1" applyAlignment="1">
      <alignment horizontal="left" vertical="top" wrapText="1"/>
    </xf>
    <xf numFmtId="0" fontId="9" fillId="0" borderId="4" xfId="1" applyFont="1" applyBorder="1" applyAlignment="1">
      <alignment horizontal="left" vertical="top" wrapText="1"/>
    </xf>
    <xf numFmtId="0" fontId="10" fillId="0" borderId="2" xfId="1" applyFont="1" applyBorder="1" applyAlignment="1">
      <alignment horizontal="left" vertical="top" wrapText="1"/>
    </xf>
    <xf numFmtId="0" fontId="9" fillId="0" borderId="3" xfId="1" applyFont="1" applyBorder="1" applyAlignment="1">
      <alignment horizontal="left" vertical="top"/>
    </xf>
    <xf numFmtId="0" fontId="9" fillId="0" borderId="4" xfId="1" applyFont="1" applyBorder="1" applyAlignment="1">
      <alignment horizontal="left" vertical="top"/>
    </xf>
    <xf numFmtId="0" fontId="17" fillId="4" borderId="0" xfId="0" quotePrefix="1" applyFont="1" applyFill="1" applyAlignment="1">
      <alignment horizontal="center"/>
    </xf>
    <xf numFmtId="0" fontId="6" fillId="4" borderId="2" xfId="1" applyFont="1" applyFill="1" applyBorder="1">
      <alignment vertical="center"/>
    </xf>
    <xf numFmtId="0" fontId="6" fillId="4" borderId="3" xfId="1" applyFont="1" applyFill="1" applyBorder="1">
      <alignment vertical="center"/>
    </xf>
    <xf numFmtId="0" fontId="6" fillId="4" borderId="4" xfId="1" applyFont="1" applyFill="1" applyBorder="1">
      <alignment vertical="center"/>
    </xf>
    <xf numFmtId="0" fontId="8" fillId="0" borderId="3" xfId="1" applyFont="1" applyBorder="1" applyAlignment="1">
      <alignment horizontal="left" vertical="top" wrapText="1"/>
    </xf>
    <xf numFmtId="0" fontId="8" fillId="0" borderId="4" xfId="1" applyFont="1" applyBorder="1" applyAlignment="1">
      <alignment horizontal="left" vertical="top" wrapText="1"/>
    </xf>
    <xf numFmtId="0" fontId="10" fillId="0" borderId="3" xfId="1" applyFont="1" applyBorder="1" applyAlignment="1">
      <alignment horizontal="left" vertical="top" wrapText="1"/>
    </xf>
    <xf numFmtId="0" fontId="10" fillId="0" borderId="4" xfId="1" applyFont="1" applyBorder="1" applyAlignment="1">
      <alignment horizontal="left" vertical="top" wrapText="1"/>
    </xf>
    <xf numFmtId="0" fontId="8" fillId="0" borderId="2" xfId="1" applyFont="1" applyBorder="1" applyAlignment="1">
      <alignment vertical="top" wrapText="1"/>
    </xf>
    <xf numFmtId="0" fontId="8" fillId="0" borderId="3" xfId="1" applyFont="1" applyBorder="1" applyAlignment="1">
      <alignment vertical="top" wrapText="1"/>
    </xf>
    <xf numFmtId="0" fontId="8" fillId="0" borderId="4" xfId="1" applyFont="1" applyBorder="1" applyAlignment="1">
      <alignment vertical="top" wrapText="1"/>
    </xf>
    <xf numFmtId="0" fontId="19" fillId="0" borderId="1" xfId="0" applyFont="1" applyBorder="1" applyAlignment="1">
      <alignment horizontal="left" vertical="center" wrapText="1"/>
    </xf>
    <xf numFmtId="0" fontId="19" fillId="0" borderId="1" xfId="0" applyFont="1" applyBorder="1" applyAlignment="1">
      <alignment horizontal="left" vertical="center"/>
    </xf>
    <xf numFmtId="0" fontId="8" fillId="0" borderId="2" xfId="1" applyFont="1" applyBorder="1" applyAlignment="1">
      <alignment horizontal="left" vertical="center" wrapText="1"/>
    </xf>
    <xf numFmtId="0" fontId="9" fillId="0" borderId="3" xfId="1" applyFont="1" applyBorder="1" applyAlignment="1">
      <alignment horizontal="left" vertical="center" wrapText="1"/>
    </xf>
    <xf numFmtId="0" fontId="9" fillId="0" borderId="4" xfId="1" applyFont="1" applyBorder="1" applyAlignment="1">
      <alignment horizontal="left" vertical="center" wrapText="1"/>
    </xf>
    <xf numFmtId="0" fontId="34" fillId="13" borderId="1" xfId="7" applyFont="1" applyFill="1" applyBorder="1" applyAlignment="1">
      <alignment horizontal="center"/>
    </xf>
    <xf numFmtId="0" fontId="28" fillId="10" borderId="0" xfId="7" applyFont="1" applyFill="1" applyAlignment="1">
      <alignment horizontal="center" vertical="center"/>
    </xf>
    <xf numFmtId="0" fontId="31" fillId="11" borderId="1" xfId="7" applyFont="1" applyFill="1" applyBorder="1" applyAlignment="1">
      <alignment horizontal="center"/>
    </xf>
    <xf numFmtId="0" fontId="26" fillId="21" borderId="1" xfId="7" applyFill="1" applyBorder="1" applyAlignment="1">
      <alignment horizontal="center"/>
    </xf>
    <xf numFmtId="0" fontId="26" fillId="22" borderId="1" xfId="7" applyFill="1" applyBorder="1" applyAlignment="1">
      <alignment horizontal="center"/>
    </xf>
    <xf numFmtId="0" fontId="33" fillId="12" borderId="1" xfId="7" applyFont="1" applyFill="1" applyBorder="1" applyAlignment="1">
      <alignment horizontal="center"/>
    </xf>
    <xf numFmtId="0" fontId="33" fillId="12" borderId="38" xfId="7" applyFont="1" applyFill="1" applyBorder="1" applyAlignment="1">
      <alignment horizontal="center"/>
    </xf>
    <xf numFmtId="0" fontId="33" fillId="12" borderId="39" xfId="7" applyFont="1" applyFill="1" applyBorder="1" applyAlignment="1">
      <alignment horizontal="center"/>
    </xf>
    <xf numFmtId="0" fontId="33" fillId="12" borderId="40" xfId="7" applyFont="1" applyFill="1" applyBorder="1" applyAlignment="1">
      <alignment horizontal="center"/>
    </xf>
    <xf numFmtId="0" fontId="37" fillId="7" borderId="8" xfId="7" applyFont="1" applyFill="1" applyBorder="1" applyAlignment="1">
      <alignment horizontal="center" vertical="center" wrapText="1"/>
    </xf>
    <xf numFmtId="0" fontId="37" fillId="7" borderId="9" xfId="7" applyFont="1" applyFill="1" applyBorder="1" applyAlignment="1">
      <alignment horizontal="center" vertical="center" wrapText="1"/>
    </xf>
    <xf numFmtId="0" fontId="37" fillId="7" borderId="10" xfId="7" applyFont="1" applyFill="1" applyBorder="1" applyAlignment="1">
      <alignment horizontal="center" vertical="center" wrapText="1"/>
    </xf>
    <xf numFmtId="0" fontId="37" fillId="7" borderId="11" xfId="7" applyFont="1" applyFill="1" applyBorder="1" applyAlignment="1">
      <alignment horizontal="center" vertical="center" wrapText="1"/>
    </xf>
    <xf numFmtId="0" fontId="37" fillId="7" borderId="0" xfId="7" applyFont="1" applyFill="1" applyAlignment="1">
      <alignment horizontal="center" vertical="center" wrapText="1"/>
    </xf>
    <xf numFmtId="0" fontId="37" fillId="7" borderId="12" xfId="7" applyFont="1" applyFill="1" applyBorder="1" applyAlignment="1">
      <alignment horizontal="center" vertical="center" wrapText="1"/>
    </xf>
    <xf numFmtId="0" fontId="37" fillId="7" borderId="31" xfId="7" applyFont="1" applyFill="1" applyBorder="1" applyAlignment="1">
      <alignment horizontal="center" vertical="center" wrapText="1"/>
    </xf>
    <xf numFmtId="0" fontId="37" fillId="7" borderId="32" xfId="7" applyFont="1" applyFill="1" applyBorder="1" applyAlignment="1">
      <alignment horizontal="center" vertical="center" wrapText="1"/>
    </xf>
    <xf numFmtId="0" fontId="37" fillId="7" borderId="33" xfId="7" applyFont="1" applyFill="1" applyBorder="1" applyAlignment="1">
      <alignment horizontal="center" vertical="center" wrapText="1"/>
    </xf>
    <xf numFmtId="0" fontId="26" fillId="0" borderId="0" xfId="7" applyAlignment="1">
      <alignment horizontal="center" vertical="center"/>
    </xf>
    <xf numFmtId="0" fontId="27" fillId="0" borderId="0" xfId="7" applyFont="1" applyAlignment="1">
      <alignment horizontal="center" vertical="center"/>
    </xf>
    <xf numFmtId="0" fontId="35" fillId="19" borderId="2" xfId="7" applyFont="1" applyFill="1" applyBorder="1" applyAlignment="1">
      <alignment horizontal="center"/>
    </xf>
    <xf numFmtId="0" fontId="35" fillId="19" borderId="3" xfId="7" applyFont="1" applyFill="1" applyBorder="1" applyAlignment="1">
      <alignment horizontal="center"/>
    </xf>
    <xf numFmtId="0" fontId="35" fillId="19" borderId="4" xfId="7" applyFont="1" applyFill="1" applyBorder="1" applyAlignment="1">
      <alignment horizontal="center"/>
    </xf>
    <xf numFmtId="0" fontId="35" fillId="19" borderId="2" xfId="7" quotePrefix="1" applyFont="1" applyFill="1" applyBorder="1" applyAlignment="1" applyProtection="1">
      <alignment horizontal="center"/>
      <protection locked="0"/>
    </xf>
    <xf numFmtId="0" fontId="35" fillId="19" borderId="3" xfId="7" quotePrefix="1" applyFont="1" applyFill="1" applyBorder="1" applyAlignment="1" applyProtection="1">
      <alignment horizontal="center"/>
      <protection locked="0"/>
    </xf>
    <xf numFmtId="0" fontId="35" fillId="19" borderId="4" xfId="7" quotePrefix="1" applyFont="1" applyFill="1" applyBorder="1" applyAlignment="1" applyProtection="1">
      <alignment horizontal="center"/>
      <protection locked="0"/>
    </xf>
    <xf numFmtId="0" fontId="47" fillId="12" borderId="13" xfId="8" applyFont="1" applyFill="1" applyBorder="1" applyAlignment="1" applyProtection="1">
      <alignment horizontal="center" vertical="center" wrapText="1"/>
      <protection hidden="1"/>
    </xf>
    <xf numFmtId="0" fontId="47" fillId="12" borderId="0" xfId="8" applyFont="1" applyFill="1" applyAlignment="1" applyProtection="1">
      <alignment horizontal="center" vertical="center" wrapText="1"/>
      <protection hidden="1"/>
    </xf>
    <xf numFmtId="0" fontId="0" fillId="0" borderId="0" xfId="0" applyAlignment="1">
      <alignment wrapText="1"/>
    </xf>
    <xf numFmtId="0" fontId="0" fillId="0" borderId="0" xfId="0"/>
    <xf numFmtId="0" fontId="49" fillId="7" borderId="13" xfId="8" applyFont="1" applyFill="1" applyBorder="1" applyAlignment="1">
      <alignment horizontal="center" vertical="center" wrapText="1"/>
    </xf>
    <xf numFmtId="0" fontId="49" fillId="7" borderId="0" xfId="8" applyFont="1" applyFill="1" applyAlignment="1">
      <alignment horizontal="center" vertical="center" wrapText="1"/>
    </xf>
    <xf numFmtId="0" fontId="49" fillId="7" borderId="19" xfId="8" applyFont="1" applyFill="1" applyBorder="1" applyAlignment="1">
      <alignment horizontal="center" vertical="center" wrapText="1"/>
    </xf>
    <xf numFmtId="0" fontId="49" fillId="7" borderId="27" xfId="8" applyFont="1" applyFill="1" applyBorder="1" applyAlignment="1">
      <alignment horizontal="center" vertical="center" wrapText="1"/>
    </xf>
    <xf numFmtId="0" fontId="49" fillId="7" borderId="1" xfId="8" applyFont="1" applyFill="1" applyBorder="1" applyAlignment="1">
      <alignment horizontal="left"/>
    </xf>
    <xf numFmtId="0" fontId="49" fillId="7" borderId="2" xfId="8" applyFont="1" applyFill="1" applyBorder="1" applyAlignment="1">
      <alignment horizontal="left"/>
    </xf>
    <xf numFmtId="0" fontId="28" fillId="10" borderId="13" xfId="8" applyFont="1" applyFill="1" applyBorder="1" applyAlignment="1">
      <alignment horizontal="center" vertical="center"/>
    </xf>
    <xf numFmtId="0" fontId="28" fillId="10" borderId="0" xfId="8" applyFont="1" applyFill="1" applyAlignment="1">
      <alignment horizontal="center" vertical="center"/>
    </xf>
    <xf numFmtId="0" fontId="2" fillId="0" borderId="23" xfId="8" applyFont="1" applyBorder="1" applyAlignment="1">
      <alignment horizontal="center" vertical="center" wrapText="1"/>
    </xf>
    <xf numFmtId="0" fontId="2" fillId="0" borderId="24" xfId="8" applyFont="1" applyBorder="1" applyAlignment="1">
      <alignment horizontal="center" vertical="center" wrapText="1"/>
    </xf>
    <xf numFmtId="0" fontId="2" fillId="0" borderId="25" xfId="8" applyFont="1" applyBorder="1" applyAlignment="1">
      <alignment horizontal="center" vertical="center" wrapText="1"/>
    </xf>
    <xf numFmtId="0" fontId="2" fillId="0" borderId="13" xfId="8" applyFont="1" applyBorder="1" applyAlignment="1">
      <alignment horizontal="center" vertical="center" wrapText="1"/>
    </xf>
    <xf numFmtId="0" fontId="2" fillId="0" borderId="0" xfId="8" applyFont="1" applyAlignment="1">
      <alignment horizontal="center" vertical="center" wrapText="1"/>
    </xf>
    <xf numFmtId="0" fontId="2" fillId="0" borderId="26" xfId="8" applyFont="1" applyBorder="1" applyAlignment="1">
      <alignment horizontal="center" vertical="center" wrapText="1"/>
    </xf>
    <xf numFmtId="0" fontId="2" fillId="0" borderId="19" xfId="8" applyFont="1" applyBorder="1" applyAlignment="1">
      <alignment horizontal="center" vertical="center" wrapText="1"/>
    </xf>
    <xf numFmtId="0" fontId="2" fillId="0" borderId="27" xfId="8" applyFont="1" applyBorder="1" applyAlignment="1">
      <alignment horizontal="center" vertical="center" wrapText="1"/>
    </xf>
    <xf numFmtId="0" fontId="2" fillId="0" borderId="21" xfId="8" applyFont="1" applyBorder="1" applyAlignment="1">
      <alignment horizontal="center" vertical="center" wrapText="1"/>
    </xf>
    <xf numFmtId="0" fontId="26" fillId="0" borderId="0" xfId="8" applyFont="1" applyAlignment="1">
      <alignment horizontal="left" wrapText="1"/>
    </xf>
    <xf numFmtId="0" fontId="27" fillId="0" borderId="0" xfId="8" applyAlignment="1">
      <alignment horizontal="left" wrapText="1"/>
    </xf>
    <xf numFmtId="0" fontId="27" fillId="13" borderId="7" xfId="8" applyFill="1" applyBorder="1" applyAlignment="1" applyProtection="1">
      <alignment horizontal="center" vertical="center" wrapText="1"/>
      <protection hidden="1"/>
    </xf>
    <xf numFmtId="0" fontId="27" fillId="13" borderId="18" xfId="8" applyFill="1" applyBorder="1" applyAlignment="1" applyProtection="1">
      <alignment horizontal="center" vertical="center" wrapText="1"/>
      <protection hidden="1"/>
    </xf>
    <xf numFmtId="0" fontId="47" fillId="16" borderId="0" xfId="8" applyFont="1" applyFill="1" applyAlignment="1" applyProtection="1">
      <alignment horizontal="center" vertical="center" wrapText="1"/>
      <protection hidden="1"/>
    </xf>
    <xf numFmtId="0" fontId="30" fillId="7" borderId="2" xfId="8" applyFont="1" applyFill="1" applyBorder="1" applyAlignment="1">
      <alignment horizontal="center"/>
    </xf>
    <xf numFmtId="0" fontId="30" fillId="7" borderId="3" xfId="8" applyFont="1" applyFill="1" applyBorder="1" applyAlignment="1">
      <alignment horizontal="center"/>
    </xf>
    <xf numFmtId="0" fontId="30" fillId="7" borderId="4" xfId="8" applyFont="1" applyFill="1" applyBorder="1" applyAlignment="1">
      <alignment horizontal="center"/>
    </xf>
    <xf numFmtId="173" fontId="26" fillId="0" borderId="0" xfId="8" applyNumberFormat="1" applyFont="1" applyAlignment="1" applyProtection="1">
      <alignment horizontal="center" vertical="center" wrapText="1"/>
      <protection hidden="1"/>
    </xf>
    <xf numFmtId="0" fontId="0" fillId="0" borderId="0" xfId="0" applyAlignment="1">
      <alignment horizontal="center" vertical="center"/>
    </xf>
    <xf numFmtId="0" fontId="63" fillId="0" borderId="23" xfId="8" applyFont="1" applyBorder="1" applyAlignment="1">
      <alignment horizontal="center" vertical="center" wrapText="1"/>
    </xf>
    <xf numFmtId="0" fontId="63" fillId="0" borderId="24" xfId="8" applyFont="1" applyBorder="1" applyAlignment="1">
      <alignment horizontal="center" vertical="center" wrapText="1"/>
    </xf>
    <xf numFmtId="0" fontId="63" fillId="0" borderId="25" xfId="8" applyFont="1" applyBorder="1" applyAlignment="1">
      <alignment horizontal="center" vertical="center" wrapText="1"/>
    </xf>
    <xf numFmtId="0" fontId="63" fillId="0" borderId="13" xfId="8" applyFont="1" applyBorder="1" applyAlignment="1">
      <alignment horizontal="center" vertical="center" wrapText="1"/>
    </xf>
    <xf numFmtId="0" fontId="63" fillId="0" borderId="0" xfId="8" applyFont="1" applyAlignment="1">
      <alignment horizontal="center" vertical="center" wrapText="1"/>
    </xf>
    <xf numFmtId="0" fontId="63" fillId="0" borderId="26" xfId="8" applyFont="1" applyBorder="1" applyAlignment="1">
      <alignment horizontal="center" vertical="center" wrapText="1"/>
    </xf>
    <xf numFmtId="0" fontId="63" fillId="0" borderId="19" xfId="8" applyFont="1" applyBorder="1" applyAlignment="1">
      <alignment horizontal="center" vertical="center" wrapText="1"/>
    </xf>
    <xf numFmtId="0" fontId="63" fillId="0" borderId="27" xfId="8" applyFont="1" applyBorder="1" applyAlignment="1">
      <alignment horizontal="center" vertical="center" wrapText="1"/>
    </xf>
    <xf numFmtId="0" fontId="63" fillId="0" borderId="21" xfId="8" applyFont="1" applyBorder="1" applyAlignment="1">
      <alignment horizontal="center" vertical="center" wrapText="1"/>
    </xf>
    <xf numFmtId="0" fontId="26" fillId="0" borderId="0" xfId="8" applyFont="1" applyAlignment="1">
      <alignment horizontal="left" vertical="center" wrapText="1"/>
    </xf>
    <xf numFmtId="0" fontId="2" fillId="0" borderId="1" xfId="8" applyFont="1" applyBorder="1" applyAlignment="1">
      <alignment horizontal="center" vertical="center" wrapText="1"/>
    </xf>
    <xf numFmtId="0" fontId="30" fillId="0" borderId="1" xfId="8" applyFont="1" applyBorder="1" applyAlignment="1">
      <alignment horizontal="center"/>
    </xf>
    <xf numFmtId="0" fontId="30" fillId="0" borderId="2" xfId="8" applyFont="1" applyBorder="1" applyAlignment="1">
      <alignment horizontal="center" vertical="center" wrapText="1"/>
    </xf>
    <xf numFmtId="0" fontId="30" fillId="0" borderId="4" xfId="8" applyFont="1" applyBorder="1" applyAlignment="1">
      <alignment horizontal="center" vertical="center" wrapText="1"/>
    </xf>
    <xf numFmtId="0" fontId="49" fillId="7" borderId="3" xfId="8" applyFont="1" applyFill="1" applyBorder="1" applyAlignment="1">
      <alignment horizontal="left"/>
    </xf>
    <xf numFmtId="0" fontId="49" fillId="7" borderId="4" xfId="8" applyFont="1" applyFill="1" applyBorder="1" applyAlignment="1">
      <alignment horizontal="left"/>
    </xf>
    <xf numFmtId="0" fontId="27" fillId="0" borderId="1" xfId="8" applyBorder="1" applyAlignment="1">
      <alignment horizontal="center"/>
    </xf>
    <xf numFmtId="0" fontId="26" fillId="24" borderId="1" xfId="8" applyFont="1" applyFill="1" applyBorder="1" applyAlignment="1">
      <alignment horizontal="center"/>
    </xf>
    <xf numFmtId="0" fontId="27" fillId="24" borderId="1" xfId="8" applyFill="1" applyBorder="1" applyAlignment="1">
      <alignment horizontal="center"/>
    </xf>
    <xf numFmtId="0" fontId="22" fillId="4" borderId="0" xfId="0" quotePrefix="1" applyFont="1" applyFill="1" applyAlignment="1">
      <alignment horizontal="center"/>
    </xf>
    <xf numFmtId="0" fontId="6" fillId="4" borderId="1" xfId="1" applyFont="1" applyFill="1" applyBorder="1" applyAlignment="1">
      <alignment horizontal="left" vertical="center"/>
    </xf>
    <xf numFmtId="0" fontId="7" fillId="4" borderId="1" xfId="1" applyFont="1" applyFill="1" applyBorder="1" applyAlignment="1">
      <alignment horizontal="left" vertical="center"/>
    </xf>
    <xf numFmtId="0" fontId="51" fillId="0" borderId="0" xfId="10" applyFont="1" applyAlignment="1">
      <alignment horizontal="center"/>
    </xf>
  </cellXfs>
  <cellStyles count="17">
    <cellStyle name="Normal" xfId="0" builtinId="0"/>
    <cellStyle name="Normal - Style1 10 2" xfId="13" xr:uid="{32993444-4DC0-46A4-BDD0-E64F80188226}"/>
    <cellStyle name="Normal - Style1 10 2 2" xfId="16" xr:uid="{5E8B6477-94D8-42A0-A22D-F73EA12A9216}"/>
    <cellStyle name="Normal 2" xfId="1" xr:uid="{00000000-0005-0000-0000-000002000000}"/>
    <cellStyle name="Normal 2 2" xfId="7" xr:uid="{94FAB9AC-6ADC-489C-A061-818F5AF32655}"/>
    <cellStyle name="Normal 2 2 2 2" xfId="15" xr:uid="{0394CE07-E0E0-473C-997C-8A0A9CB4C89C}"/>
    <cellStyle name="Normal 2 3" xfId="8" xr:uid="{0DF38A1E-4502-4F86-BA65-88C7ECCFA3CE}"/>
    <cellStyle name="Normal 4" xfId="10" xr:uid="{3536DBF3-4BA1-44A5-991C-6C0EF91E25E2}"/>
    <cellStyle name="Normal 7" xfId="9" xr:uid="{4E342644-52A6-4065-80F0-07C85E7DCBEB}"/>
    <cellStyle name="Normal_CGA_Dual_DDR2-533-667-800_ACSS_Rev0p7g_08-18-04" xfId="14" xr:uid="{C3BAB642-A3C0-4D85-880A-5DF4F9BEE3BB}"/>
    <cellStyle name="Normal_temo" xfId="11" xr:uid="{1DD24F8F-3228-4A96-A142-9316C02B3A4D}"/>
    <cellStyle name="Normal_temo 2 2" xfId="12" xr:uid="{DF79D40F-6993-4698-BDC2-9EE571C5CC15}"/>
    <cellStyle name="Percent" xfId="6" builtinId="5"/>
    <cellStyle name="一般 2" xfId="5" xr:uid="{00000000-0005-0000-0000-000003000000}"/>
    <cellStyle name="一般 3" xfId="2" xr:uid="{00000000-0005-0000-0000-000004000000}"/>
    <cellStyle name="一般_Sheet1" xfId="3" xr:uid="{00000000-0005-0000-0000-000005000000}"/>
    <cellStyle name="超連結_RT8876A Test Plan_CORE_Rail" xfId="4" xr:uid="{00000000-0005-0000-0000-000006000000}"/>
  </cellStyles>
  <dxfs count="101">
    <dxf>
      <font>
        <color auto="1"/>
      </font>
      <fill>
        <patternFill>
          <bgColor rgb="FF92D050"/>
        </patternFill>
      </fill>
    </dxf>
    <dxf>
      <fill>
        <patternFill>
          <bgColor rgb="FFFF0000"/>
        </patternFill>
      </fill>
    </dxf>
    <dxf>
      <font>
        <color auto="1"/>
      </font>
      <fill>
        <patternFill>
          <bgColor rgb="FF92D050"/>
        </patternFill>
      </fill>
    </dxf>
    <dxf>
      <font>
        <color theme="1"/>
      </font>
      <fill>
        <patternFill>
          <bgColor rgb="FFFF0000"/>
        </patternFill>
      </fill>
    </dxf>
    <dxf>
      <font>
        <color auto="1"/>
      </font>
      <fill>
        <patternFill>
          <bgColor rgb="FF00B0F0"/>
        </patternFill>
      </fill>
    </dxf>
    <dxf>
      <font>
        <color auto="1"/>
      </font>
      <fill>
        <patternFill>
          <bgColor rgb="FF00B0F0"/>
        </patternFill>
      </fill>
    </dxf>
    <dxf>
      <font>
        <color theme="1"/>
      </font>
      <fill>
        <patternFill>
          <bgColor rgb="FFFF000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theme="1" tint="4.9989318521683403E-2"/>
        </patternFill>
      </fill>
    </dxf>
    <dxf>
      <fill>
        <patternFill>
          <bgColor theme="1" tint="4.9989318521683403E-2"/>
        </patternFill>
      </fill>
    </dxf>
    <dxf>
      <fill>
        <patternFill>
          <bgColor theme="1" tint="4.9989318521683403E-2"/>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fgColor auto="1"/>
          <bgColor rgb="FF92D050"/>
        </patternFill>
      </fill>
    </dxf>
    <dxf>
      <fill>
        <patternFill>
          <bgColor rgb="FFFF0000"/>
        </patternFill>
      </fill>
    </dxf>
    <dxf>
      <fill>
        <patternFill>
          <bgColor rgb="FF92D050"/>
        </patternFill>
      </fill>
    </dxf>
    <dxf>
      <fill>
        <patternFill>
          <bgColor rgb="FFFF0000"/>
        </patternFill>
      </fill>
    </dxf>
    <dxf>
      <fill>
        <patternFill>
          <bgColor indexed="50"/>
        </patternFill>
      </fill>
    </dxf>
    <dxf>
      <fill>
        <patternFill>
          <bgColor indexed="10"/>
        </patternFill>
      </fill>
    </dxf>
    <dxf>
      <fill>
        <patternFill>
          <bgColor rgb="FFFF0000"/>
        </patternFill>
      </fill>
    </dxf>
    <dxf>
      <fill>
        <patternFill>
          <bgColor rgb="FF92D050"/>
        </patternFill>
      </fill>
    </dxf>
    <dxf>
      <fill>
        <patternFill>
          <bgColor rgb="FFFFC000"/>
        </patternFill>
      </fill>
    </dxf>
    <dxf>
      <fill>
        <patternFill>
          <bgColor rgb="FFFFC000"/>
        </patternFill>
      </fill>
    </dxf>
    <dxf>
      <fill>
        <patternFill>
          <bgColor rgb="FF92D050"/>
        </patternFill>
      </fill>
    </dxf>
    <dxf>
      <fill>
        <patternFill>
          <bgColor rgb="FFFF0000"/>
        </patternFill>
      </fill>
    </dxf>
    <dxf>
      <font>
        <color auto="1"/>
      </font>
      <fill>
        <patternFill>
          <fgColor rgb="FFFF0000"/>
          <bgColor rgb="FFFF0000"/>
        </patternFill>
      </fill>
    </dxf>
    <dxf>
      <font>
        <color auto="1"/>
      </font>
      <fill>
        <patternFill>
          <bgColor rgb="FF92D050"/>
        </patternFill>
      </fill>
    </dxf>
    <dxf>
      <font>
        <color auto="1"/>
      </font>
      <fill>
        <patternFill>
          <fgColor rgb="FFFF0000"/>
          <bgColor rgb="FFFF0000"/>
        </patternFill>
      </fill>
    </dxf>
    <dxf>
      <font>
        <color auto="1"/>
      </font>
      <fill>
        <patternFill>
          <bgColor rgb="FF92D05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indexed="10"/>
        </patternFill>
      </fill>
    </dxf>
    <dxf>
      <fill>
        <patternFill>
          <bgColor indexed="1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indexed="1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ont>
        <color auto="1"/>
      </font>
      <fill>
        <patternFill>
          <fgColor rgb="FFFF0000"/>
          <bgColor rgb="FFFF0000"/>
        </patternFill>
      </fill>
    </dxf>
    <dxf>
      <font>
        <color auto="1"/>
      </font>
      <fill>
        <patternFill>
          <bgColor rgb="FF92D050"/>
        </patternFill>
      </fill>
    </dxf>
    <dxf>
      <font>
        <color auto="1"/>
      </font>
      <fill>
        <patternFill>
          <fgColor rgb="FFFF0000"/>
          <bgColor rgb="FFFF0000"/>
        </patternFill>
      </fill>
    </dxf>
    <dxf>
      <font>
        <color auto="1"/>
      </font>
      <fill>
        <patternFill>
          <bgColor rgb="FF92D050"/>
        </patternFill>
      </fill>
    </dxf>
    <dxf>
      <font>
        <color auto="1"/>
      </font>
      <fill>
        <patternFill>
          <fgColor rgb="FFFF0000"/>
          <bgColor rgb="FFFF0000"/>
        </patternFill>
      </fill>
    </dxf>
    <dxf>
      <font>
        <color auto="1"/>
      </font>
      <fill>
        <patternFill>
          <bgColor rgb="FF92D050"/>
        </patternFill>
      </fill>
    </dxf>
    <dxf>
      <font>
        <color auto="1"/>
      </font>
      <fill>
        <patternFill>
          <fgColor rgb="FFFF0000"/>
          <bgColor rgb="FFFF0000"/>
        </patternFill>
      </fill>
    </dxf>
    <dxf>
      <font>
        <color auto="1"/>
      </font>
      <fill>
        <patternFill>
          <bgColor rgb="FF92D050"/>
        </patternFill>
      </fill>
    </dxf>
  </dxfs>
  <tableStyles count="0" defaultTableStyle="TableStyleMedium2" defaultPivotStyle="PivotStyleLight16"/>
  <colors>
    <mruColors>
      <color rgb="FFFF00FF"/>
      <color rgb="FFCCFFCC"/>
      <color rgb="FFCCCCFF"/>
      <color rgb="FFFF99FF"/>
      <color rgb="FF0066FF"/>
      <color rgb="FF66FFFF"/>
      <color rgb="FF00CCFF"/>
      <color rgb="FF008000"/>
      <color rgb="FF009900"/>
      <color rgb="FF00100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externalLink" Target="externalLinks/externalLink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5.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4.xml"/><Relationship Id="rId27" Type="http://schemas.openxmlformats.org/officeDocument/2006/relationships/sharedStrings" Target="sharedStrings.xml"/><Relationship Id="rId30"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Eff</a:t>
            </a:r>
            <a:r>
              <a:rPr lang="en-US" baseline="0"/>
              <a:t> Vs IL</a:t>
            </a:r>
            <a:endParaRPr lang="en-US"/>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lotArea>
      <c:layout/>
      <c:lineChart>
        <c:grouping val="stacked"/>
        <c:varyColors val="0"/>
        <c:ser>
          <c:idx val="0"/>
          <c:order val="0"/>
          <c:spPr>
            <a:ln w="38100" cap="rnd">
              <a:solidFill>
                <a:schemeClr val="accent1"/>
              </a:solidFill>
              <a:round/>
            </a:ln>
            <a:effectLst/>
          </c:spPr>
          <c:marker>
            <c:symbol val="circle"/>
            <c:size val="8"/>
            <c:spPr>
              <a:solidFill>
                <a:schemeClr val="accent1"/>
              </a:solidFill>
              <a:ln>
                <a:noFill/>
              </a:ln>
              <a:effectLst/>
            </c:spPr>
          </c:marker>
          <c:cat>
            <c:numRef>
              <c:f>EFFICIENCY!$B$8:$B$32</c:f>
              <c:numCache>
                <c:formatCode>General</c:formatCode>
                <c:ptCount val="25"/>
              </c:numCache>
            </c:numRef>
          </c:cat>
          <c:val>
            <c:numRef>
              <c:f>EFFICIENCY!$F$8:$F$32</c:f>
              <c:numCache>
                <c:formatCode>General</c:formatCode>
                <c:ptCount val="25"/>
              </c:numCache>
            </c:numRef>
          </c:val>
          <c:smooth val="0"/>
          <c:extLst>
            <c:ext xmlns:c16="http://schemas.microsoft.com/office/drawing/2014/chart" uri="{C3380CC4-5D6E-409C-BE32-E72D297353CC}">
              <c16:uniqueId val="{00000000-973E-4B8D-8B42-02BE6CFD9BE1}"/>
            </c:ext>
          </c:extLst>
        </c:ser>
        <c:dLbls>
          <c:showLegendKey val="0"/>
          <c:showVal val="0"/>
          <c:showCatName val="0"/>
          <c:showSerName val="0"/>
          <c:showPercent val="0"/>
          <c:showBubbleSize val="0"/>
        </c:dLbls>
        <c:marker val="1"/>
        <c:smooth val="0"/>
        <c:axId val="708754024"/>
        <c:axId val="708753632"/>
      </c:lineChart>
      <c:lineChart>
        <c:grouping val="stacked"/>
        <c:varyColors val="0"/>
        <c:ser>
          <c:idx val="1"/>
          <c:order val="1"/>
          <c:spPr>
            <a:ln w="38100" cap="rnd">
              <a:solidFill>
                <a:schemeClr val="accent2"/>
              </a:solidFill>
              <a:round/>
            </a:ln>
            <a:effectLst/>
          </c:spPr>
          <c:marker>
            <c:symbol val="circle"/>
            <c:size val="8"/>
            <c:spPr>
              <a:solidFill>
                <a:schemeClr val="accent2"/>
              </a:solidFill>
              <a:ln>
                <a:noFill/>
              </a:ln>
              <a:effectLst/>
            </c:spPr>
          </c:marker>
          <c:cat>
            <c:numRef>
              <c:f>EFFICIENCY!$B$8:$B$32</c:f>
              <c:numCache>
                <c:formatCode>General</c:formatCode>
                <c:ptCount val="25"/>
              </c:numCache>
            </c:numRef>
          </c:cat>
          <c:val>
            <c:numRef>
              <c:f>EFFICIENCY!$J$8:$J$32</c:f>
              <c:numCache>
                <c:formatCode>General</c:formatCode>
                <c:ptCount val="2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numCache>
            </c:numRef>
          </c:val>
          <c:smooth val="0"/>
          <c:extLst>
            <c:ext xmlns:c16="http://schemas.microsoft.com/office/drawing/2014/chart" uri="{C3380CC4-5D6E-409C-BE32-E72D297353CC}">
              <c16:uniqueId val="{00000001-973E-4B8D-8B42-02BE6CFD9BE1}"/>
            </c:ext>
          </c:extLst>
        </c:ser>
        <c:dLbls>
          <c:showLegendKey val="0"/>
          <c:showVal val="0"/>
          <c:showCatName val="0"/>
          <c:showSerName val="0"/>
          <c:showPercent val="0"/>
          <c:showBubbleSize val="0"/>
        </c:dLbls>
        <c:marker val="1"/>
        <c:smooth val="0"/>
        <c:axId val="708755984"/>
        <c:axId val="708752064"/>
      </c:lineChart>
      <c:valAx>
        <c:axId val="708753632"/>
        <c:scaling>
          <c:orientation val="minMax"/>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Voltage</a:t>
                </a:r>
                <a:r>
                  <a:rPr lang="en-US" baseline="0"/>
                  <a:t> drop across Series resistor </a:t>
                </a:r>
                <a:endParaRPr lang="en-US"/>
              </a:p>
            </c:rich>
          </c:tx>
          <c:layout>
            <c:manualLayout>
              <c:xMode val="edge"/>
              <c:yMode val="edge"/>
              <c:x val="0.97031054428729924"/>
              <c:y val="0.34043976710390089"/>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754024"/>
        <c:crosses val="max"/>
        <c:crossBetween val="between"/>
      </c:valAx>
      <c:catAx>
        <c:axId val="7087540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Load</a:t>
                </a:r>
                <a:r>
                  <a:rPr lang="en-US" baseline="0"/>
                  <a:t> current</a:t>
                </a:r>
                <a:endParaRPr lang="en-US"/>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708753632"/>
        <c:crosses val="autoZero"/>
        <c:auto val="1"/>
        <c:lblAlgn val="ctr"/>
        <c:lblOffset val="100"/>
        <c:noMultiLvlLbl val="0"/>
      </c:catAx>
      <c:valAx>
        <c:axId val="708752064"/>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Efficiency</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755984"/>
        <c:crosses val="autoZero"/>
        <c:crossBetween val="between"/>
      </c:valAx>
      <c:catAx>
        <c:axId val="708755984"/>
        <c:scaling>
          <c:orientation val="minMax"/>
        </c:scaling>
        <c:delete val="1"/>
        <c:axPos val="b"/>
        <c:numFmt formatCode="General" sourceLinked="1"/>
        <c:majorTickMark val="out"/>
        <c:minorTickMark val="none"/>
        <c:tickLblPos val="nextTo"/>
        <c:crossAx val="708752064"/>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Load</a:t>
            </a:r>
            <a:r>
              <a:rPr lang="en-US" baseline="0"/>
              <a:t> Regulation</a:t>
            </a:r>
            <a:endParaRPr lang="en-US"/>
          </a:p>
        </c:rich>
      </c:tx>
      <c:layout>
        <c:manualLayout>
          <c:xMode val="edge"/>
          <c:yMode val="edge"/>
          <c:x val="0.46827077865266842"/>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EFFICIENCY!$B$8:$B$32</c:f>
              <c:numCache>
                <c:formatCode>General</c:formatCode>
                <c:ptCount val="25"/>
              </c:numCache>
            </c:numRef>
          </c:cat>
          <c:val>
            <c:numRef>
              <c:f>EFFICIENCY!$C$8:$C$32</c:f>
              <c:numCache>
                <c:formatCode>General</c:formatCode>
                <c:ptCount val="25"/>
              </c:numCache>
            </c:numRef>
          </c:val>
          <c:smooth val="0"/>
          <c:extLst>
            <c:ext xmlns:c16="http://schemas.microsoft.com/office/drawing/2014/chart" uri="{C3380CC4-5D6E-409C-BE32-E72D297353CC}">
              <c16:uniqueId val="{00000000-9452-496D-A778-49A306E99DBD}"/>
            </c:ext>
          </c:extLst>
        </c:ser>
        <c:dLbls>
          <c:showLegendKey val="0"/>
          <c:showVal val="0"/>
          <c:showCatName val="0"/>
          <c:showSerName val="0"/>
          <c:showPercent val="0"/>
          <c:showBubbleSize val="0"/>
        </c:dLbls>
        <c:marker val="1"/>
        <c:smooth val="0"/>
        <c:axId val="708756376"/>
        <c:axId val="708750888"/>
      </c:lineChart>
      <c:catAx>
        <c:axId val="708756376"/>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Load</a:t>
                </a:r>
                <a:r>
                  <a:rPr lang="en-US" baseline="0"/>
                  <a:t> Current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750888"/>
        <c:crosses val="autoZero"/>
        <c:auto val="1"/>
        <c:lblAlgn val="ctr"/>
        <c:lblOffset val="100"/>
        <c:noMultiLvlLbl val="0"/>
      </c:catAx>
      <c:valAx>
        <c:axId val="70875088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Output</a:t>
                </a:r>
                <a:r>
                  <a:rPr lang="en-US" baseline="0"/>
                  <a:t> Voltage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7563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3" Type="http://schemas.openxmlformats.org/officeDocument/2006/relationships/image" Target="../media/image41.png"/><Relationship Id="rId2" Type="http://schemas.openxmlformats.org/officeDocument/2006/relationships/image" Target="../media/image40.png"/><Relationship Id="rId1" Type="http://schemas.openxmlformats.org/officeDocument/2006/relationships/image" Target="../media/image39.png"/><Relationship Id="rId4" Type="http://schemas.openxmlformats.org/officeDocument/2006/relationships/image" Target="../media/image42.png"/></Relationships>
</file>

<file path=xl/drawings/_rels/drawing1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12.png"/><Relationship Id="rId13" Type="http://schemas.openxmlformats.org/officeDocument/2006/relationships/image" Target="../media/image17.png"/><Relationship Id="rId18" Type="http://schemas.openxmlformats.org/officeDocument/2006/relationships/image" Target="../media/image22.png"/><Relationship Id="rId3" Type="http://schemas.openxmlformats.org/officeDocument/2006/relationships/image" Target="../media/image7.png"/><Relationship Id="rId7" Type="http://schemas.openxmlformats.org/officeDocument/2006/relationships/image" Target="../media/image11.png"/><Relationship Id="rId12" Type="http://schemas.openxmlformats.org/officeDocument/2006/relationships/image" Target="../media/image16.png"/><Relationship Id="rId17" Type="http://schemas.openxmlformats.org/officeDocument/2006/relationships/image" Target="../media/image21.png"/><Relationship Id="rId2" Type="http://schemas.openxmlformats.org/officeDocument/2006/relationships/image" Target="../media/image6.png"/><Relationship Id="rId16" Type="http://schemas.openxmlformats.org/officeDocument/2006/relationships/image" Target="../media/image20.png"/><Relationship Id="rId1" Type="http://schemas.openxmlformats.org/officeDocument/2006/relationships/image" Target="../media/image5.png"/><Relationship Id="rId6" Type="http://schemas.openxmlformats.org/officeDocument/2006/relationships/image" Target="../media/image10.png"/><Relationship Id="rId11" Type="http://schemas.openxmlformats.org/officeDocument/2006/relationships/image" Target="../media/image15.png"/><Relationship Id="rId5" Type="http://schemas.openxmlformats.org/officeDocument/2006/relationships/image" Target="../media/image9.png"/><Relationship Id="rId15" Type="http://schemas.openxmlformats.org/officeDocument/2006/relationships/image" Target="../media/image19.png"/><Relationship Id="rId10" Type="http://schemas.openxmlformats.org/officeDocument/2006/relationships/image" Target="../media/image14.png"/><Relationship Id="rId19" Type="http://schemas.openxmlformats.org/officeDocument/2006/relationships/image" Target="../media/image23.png"/><Relationship Id="rId4" Type="http://schemas.openxmlformats.org/officeDocument/2006/relationships/image" Target="../media/image8.png"/><Relationship Id="rId9" Type="http://schemas.openxmlformats.org/officeDocument/2006/relationships/image" Target="../media/image13.png"/><Relationship Id="rId14" Type="http://schemas.openxmlformats.org/officeDocument/2006/relationships/image" Target="../media/image18.png"/></Relationships>
</file>

<file path=xl/drawings/_rels/drawing3.xml.rels><?xml version="1.0" encoding="UTF-8" standalone="yes"?>
<Relationships xmlns="http://schemas.openxmlformats.org/package/2006/relationships"><Relationship Id="rId3" Type="http://schemas.openxmlformats.org/officeDocument/2006/relationships/image" Target="../media/image26.png"/><Relationship Id="rId2" Type="http://schemas.openxmlformats.org/officeDocument/2006/relationships/image" Target="../media/image25.png"/><Relationship Id="rId1" Type="http://schemas.openxmlformats.org/officeDocument/2006/relationships/image" Target="../media/image24.png"/><Relationship Id="rId4" Type="http://schemas.openxmlformats.org/officeDocument/2006/relationships/image" Target="../media/image27.png"/></Relationships>
</file>

<file path=xl/drawings/_rels/drawing5.xml.rels><?xml version="1.0" encoding="UTF-8" standalone="yes"?>
<Relationships xmlns="http://schemas.openxmlformats.org/package/2006/relationships"><Relationship Id="rId1" Type="http://schemas.openxmlformats.org/officeDocument/2006/relationships/image" Target="../media/image28.png"/></Relationships>
</file>

<file path=xl/drawings/_rels/drawing7.xml.rels><?xml version="1.0" encoding="UTF-8" standalone="yes"?>
<Relationships xmlns="http://schemas.openxmlformats.org/package/2006/relationships"><Relationship Id="rId8" Type="http://schemas.openxmlformats.org/officeDocument/2006/relationships/image" Target="../media/image36.png"/><Relationship Id="rId3" Type="http://schemas.openxmlformats.org/officeDocument/2006/relationships/image" Target="../media/image31.png"/><Relationship Id="rId7" Type="http://schemas.openxmlformats.org/officeDocument/2006/relationships/image" Target="../media/image35.png"/><Relationship Id="rId2" Type="http://schemas.openxmlformats.org/officeDocument/2006/relationships/image" Target="../media/image30.png"/><Relationship Id="rId1" Type="http://schemas.openxmlformats.org/officeDocument/2006/relationships/image" Target="../media/image29.png"/><Relationship Id="rId6" Type="http://schemas.openxmlformats.org/officeDocument/2006/relationships/image" Target="../media/image34.png"/><Relationship Id="rId5" Type="http://schemas.openxmlformats.org/officeDocument/2006/relationships/image" Target="../media/image33.png"/><Relationship Id="rId10" Type="http://schemas.openxmlformats.org/officeDocument/2006/relationships/image" Target="../media/image38.png"/><Relationship Id="rId4" Type="http://schemas.openxmlformats.org/officeDocument/2006/relationships/image" Target="../media/image32.png"/><Relationship Id="rId9" Type="http://schemas.openxmlformats.org/officeDocument/2006/relationships/image" Target="../media/image37.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13</xdr:row>
      <xdr:rowOff>0</xdr:rowOff>
    </xdr:from>
    <xdr:to>
      <xdr:col>10</xdr:col>
      <xdr:colOff>14513</xdr:colOff>
      <xdr:row>37</xdr:row>
      <xdr:rowOff>141514</xdr:rowOff>
    </xdr:to>
    <xdr:pic>
      <xdr:nvPicPr>
        <xdr:cNvPr id="3" name="Picture 2">
          <a:extLst>
            <a:ext uri="{FF2B5EF4-FFF2-40B4-BE49-F238E27FC236}">
              <a16:creationId xmlns:a16="http://schemas.microsoft.com/office/drawing/2014/main" id="{C93DC7B5-12A3-4B56-B4A0-6B970F121CA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4093029"/>
          <a:ext cx="6110513" cy="4582885"/>
        </a:xfrm>
        <a:prstGeom prst="rect">
          <a:avLst/>
        </a:prstGeom>
      </xdr:spPr>
    </xdr:pic>
    <xdr:clientData/>
  </xdr:twoCellAnchor>
  <xdr:twoCellAnchor editAs="oneCell">
    <xdr:from>
      <xdr:col>11</xdr:col>
      <xdr:colOff>0</xdr:colOff>
      <xdr:row>13</xdr:row>
      <xdr:rowOff>0</xdr:rowOff>
    </xdr:from>
    <xdr:to>
      <xdr:col>21</xdr:col>
      <xdr:colOff>10886</xdr:colOff>
      <xdr:row>37</xdr:row>
      <xdr:rowOff>138794</xdr:rowOff>
    </xdr:to>
    <xdr:pic>
      <xdr:nvPicPr>
        <xdr:cNvPr id="5" name="Picture 4">
          <a:extLst>
            <a:ext uri="{FF2B5EF4-FFF2-40B4-BE49-F238E27FC236}">
              <a16:creationId xmlns:a16="http://schemas.microsoft.com/office/drawing/2014/main" id="{A8EDFBE0-B84D-404C-B471-7A9E6893FDE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705600" y="4093029"/>
          <a:ext cx="6106886" cy="4580165"/>
        </a:xfrm>
        <a:prstGeom prst="rect">
          <a:avLst/>
        </a:prstGeom>
      </xdr:spPr>
    </xdr:pic>
    <xdr:clientData/>
  </xdr:twoCellAnchor>
  <xdr:twoCellAnchor editAs="oneCell">
    <xdr:from>
      <xdr:col>0</xdr:col>
      <xdr:colOff>0</xdr:colOff>
      <xdr:row>41</xdr:row>
      <xdr:rowOff>0</xdr:rowOff>
    </xdr:from>
    <xdr:to>
      <xdr:col>10</xdr:col>
      <xdr:colOff>14515</xdr:colOff>
      <xdr:row>65</xdr:row>
      <xdr:rowOff>141514</xdr:rowOff>
    </xdr:to>
    <xdr:pic>
      <xdr:nvPicPr>
        <xdr:cNvPr id="11" name="Picture 10">
          <a:extLst>
            <a:ext uri="{FF2B5EF4-FFF2-40B4-BE49-F238E27FC236}">
              <a16:creationId xmlns:a16="http://schemas.microsoft.com/office/drawing/2014/main" id="{FB7D225A-CD55-47DA-8A16-32390C8704B5}"/>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9285514"/>
          <a:ext cx="6110515" cy="4582886"/>
        </a:xfrm>
        <a:prstGeom prst="rect">
          <a:avLst/>
        </a:prstGeom>
      </xdr:spPr>
    </xdr:pic>
    <xdr:clientData/>
  </xdr:twoCellAnchor>
  <xdr:twoCellAnchor editAs="oneCell">
    <xdr:from>
      <xdr:col>11</xdr:col>
      <xdr:colOff>0</xdr:colOff>
      <xdr:row>41</xdr:row>
      <xdr:rowOff>0</xdr:rowOff>
    </xdr:from>
    <xdr:to>
      <xdr:col>21</xdr:col>
      <xdr:colOff>10886</xdr:colOff>
      <xdr:row>65</xdr:row>
      <xdr:rowOff>138793</xdr:rowOff>
    </xdr:to>
    <xdr:pic>
      <xdr:nvPicPr>
        <xdr:cNvPr id="13" name="Picture 12">
          <a:extLst>
            <a:ext uri="{FF2B5EF4-FFF2-40B4-BE49-F238E27FC236}">
              <a16:creationId xmlns:a16="http://schemas.microsoft.com/office/drawing/2014/main" id="{0AC7F094-3E4D-46DB-B252-4D7AEC016868}"/>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705600" y="9285514"/>
          <a:ext cx="6106886" cy="458016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13</xdr:col>
      <xdr:colOff>1</xdr:colOff>
      <xdr:row>7</xdr:row>
      <xdr:rowOff>0</xdr:rowOff>
    </xdr:from>
    <xdr:to>
      <xdr:col>23</xdr:col>
      <xdr:colOff>416720</xdr:colOff>
      <xdr:row>31</xdr:row>
      <xdr:rowOff>127993</xdr:rowOff>
    </xdr:to>
    <xdr:pic>
      <xdr:nvPicPr>
        <xdr:cNvPr id="13" name="Picture 12">
          <a:extLst>
            <a:ext uri="{FF2B5EF4-FFF2-40B4-BE49-F238E27FC236}">
              <a16:creationId xmlns:a16="http://schemas.microsoft.com/office/drawing/2014/main" id="{1BC80024-FF9F-FA11-7604-15A131BA3B60}"/>
            </a:ext>
          </a:extLst>
        </xdr:cNvPr>
        <xdr:cNvPicPr>
          <a:picLocks noChangeAspect="1"/>
        </xdr:cNvPicPr>
      </xdr:nvPicPr>
      <xdr:blipFill>
        <a:blip xmlns:r="http://schemas.openxmlformats.org/officeDocument/2006/relationships" r:embed="rId1"/>
        <a:stretch>
          <a:fillRect/>
        </a:stretch>
      </xdr:blipFill>
      <xdr:spPr>
        <a:xfrm>
          <a:off x="12311064" y="1226344"/>
          <a:ext cx="6488906" cy="4866680"/>
        </a:xfrm>
        <a:prstGeom prst="rect">
          <a:avLst/>
        </a:prstGeom>
      </xdr:spPr>
    </xdr:pic>
    <xdr:clientData/>
  </xdr:twoCellAnchor>
  <xdr:twoCellAnchor editAs="oneCell">
    <xdr:from>
      <xdr:col>24</xdr:col>
      <xdr:colOff>1</xdr:colOff>
      <xdr:row>7</xdr:row>
      <xdr:rowOff>0</xdr:rowOff>
    </xdr:from>
    <xdr:to>
      <xdr:col>34</xdr:col>
      <xdr:colOff>428626</xdr:colOff>
      <xdr:row>31</xdr:row>
      <xdr:rowOff>136922</xdr:rowOff>
    </xdr:to>
    <xdr:pic>
      <xdr:nvPicPr>
        <xdr:cNvPr id="14" name="Picture 13">
          <a:extLst>
            <a:ext uri="{FF2B5EF4-FFF2-40B4-BE49-F238E27FC236}">
              <a16:creationId xmlns:a16="http://schemas.microsoft.com/office/drawing/2014/main" id="{76D21438-F242-E49C-5849-1C3249CFF708}"/>
            </a:ext>
          </a:extLst>
        </xdr:cNvPr>
        <xdr:cNvPicPr>
          <a:picLocks noChangeAspect="1"/>
        </xdr:cNvPicPr>
      </xdr:nvPicPr>
      <xdr:blipFill>
        <a:blip xmlns:r="http://schemas.openxmlformats.org/officeDocument/2006/relationships" r:embed="rId2"/>
        <a:stretch>
          <a:fillRect/>
        </a:stretch>
      </xdr:blipFill>
      <xdr:spPr>
        <a:xfrm>
          <a:off x="18990470" y="1226344"/>
          <a:ext cx="6500812" cy="4875609"/>
        </a:xfrm>
        <a:prstGeom prst="rect">
          <a:avLst/>
        </a:prstGeom>
      </xdr:spPr>
    </xdr:pic>
    <xdr:clientData/>
  </xdr:twoCellAnchor>
  <xdr:twoCellAnchor editAs="oneCell">
    <xdr:from>
      <xdr:col>35</xdr:col>
      <xdr:colOff>0</xdr:colOff>
      <xdr:row>7</xdr:row>
      <xdr:rowOff>0</xdr:rowOff>
    </xdr:from>
    <xdr:to>
      <xdr:col>45</xdr:col>
      <xdr:colOff>369093</xdr:colOff>
      <xdr:row>31</xdr:row>
      <xdr:rowOff>92274</xdr:rowOff>
    </xdr:to>
    <xdr:pic>
      <xdr:nvPicPr>
        <xdr:cNvPr id="15" name="Picture 14">
          <a:extLst>
            <a:ext uri="{FF2B5EF4-FFF2-40B4-BE49-F238E27FC236}">
              <a16:creationId xmlns:a16="http://schemas.microsoft.com/office/drawing/2014/main" id="{F6B90203-5AED-F7A2-6276-52B96D9A77F1}"/>
            </a:ext>
          </a:extLst>
        </xdr:cNvPr>
        <xdr:cNvPicPr>
          <a:picLocks noChangeAspect="1"/>
        </xdr:cNvPicPr>
      </xdr:nvPicPr>
      <xdr:blipFill>
        <a:blip xmlns:r="http://schemas.openxmlformats.org/officeDocument/2006/relationships" r:embed="rId3"/>
        <a:stretch>
          <a:fillRect/>
        </a:stretch>
      </xdr:blipFill>
      <xdr:spPr>
        <a:xfrm>
          <a:off x="25669875" y="1226344"/>
          <a:ext cx="6441281" cy="4830961"/>
        </a:xfrm>
        <a:prstGeom prst="rect">
          <a:avLst/>
        </a:prstGeom>
      </xdr:spPr>
    </xdr:pic>
    <xdr:clientData/>
  </xdr:twoCellAnchor>
  <xdr:twoCellAnchor editAs="oneCell">
    <xdr:from>
      <xdr:col>46</xdr:col>
      <xdr:colOff>1</xdr:colOff>
      <xdr:row>7</xdr:row>
      <xdr:rowOff>0</xdr:rowOff>
    </xdr:from>
    <xdr:to>
      <xdr:col>56</xdr:col>
      <xdr:colOff>416719</xdr:colOff>
      <xdr:row>31</xdr:row>
      <xdr:rowOff>127993</xdr:rowOff>
    </xdr:to>
    <xdr:pic>
      <xdr:nvPicPr>
        <xdr:cNvPr id="16" name="Picture 15">
          <a:extLst>
            <a:ext uri="{FF2B5EF4-FFF2-40B4-BE49-F238E27FC236}">
              <a16:creationId xmlns:a16="http://schemas.microsoft.com/office/drawing/2014/main" id="{713003B6-9B15-A640-1172-05E3F13DEEB7}"/>
            </a:ext>
          </a:extLst>
        </xdr:cNvPr>
        <xdr:cNvPicPr>
          <a:picLocks noChangeAspect="1"/>
        </xdr:cNvPicPr>
      </xdr:nvPicPr>
      <xdr:blipFill>
        <a:blip xmlns:r="http://schemas.openxmlformats.org/officeDocument/2006/relationships" r:embed="rId4"/>
        <a:stretch>
          <a:fillRect/>
        </a:stretch>
      </xdr:blipFill>
      <xdr:spPr>
        <a:xfrm>
          <a:off x="32349282" y="1226344"/>
          <a:ext cx="6488906" cy="486668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12</xdr:col>
      <xdr:colOff>135965</xdr:colOff>
      <xdr:row>6</xdr:row>
      <xdr:rowOff>9115</xdr:rowOff>
    </xdr:from>
    <xdr:to>
      <xdr:col>27</xdr:col>
      <xdr:colOff>214816</xdr:colOff>
      <xdr:row>32</xdr:row>
      <xdr:rowOff>0</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48804</xdr:colOff>
      <xdr:row>33</xdr:row>
      <xdr:rowOff>45176</xdr:rowOff>
    </xdr:from>
    <xdr:to>
      <xdr:col>27</xdr:col>
      <xdr:colOff>49077</xdr:colOff>
      <xdr:row>67</xdr:row>
      <xdr:rowOff>91</xdr:rowOff>
    </xdr:to>
    <xdr:graphicFrame macro="">
      <xdr:nvGraphicFramePr>
        <xdr:cNvPr id="4" name="Chart 3">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0</xdr:row>
      <xdr:rowOff>0</xdr:rowOff>
    </xdr:from>
    <xdr:to>
      <xdr:col>15</xdr:col>
      <xdr:colOff>4172</xdr:colOff>
      <xdr:row>4</xdr:row>
      <xdr:rowOff>361950</xdr:rowOff>
    </xdr:to>
    <xdr:pic>
      <xdr:nvPicPr>
        <xdr:cNvPr id="2" name="Picture 1">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86400" y="0"/>
          <a:ext cx="3661772" cy="2235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16</xdr:col>
      <xdr:colOff>12700</xdr:colOff>
      <xdr:row>0</xdr:row>
      <xdr:rowOff>0</xdr:rowOff>
    </xdr:from>
    <xdr:to>
      <xdr:col>22</xdr:col>
      <xdr:colOff>12700</xdr:colOff>
      <xdr:row>5</xdr:row>
      <xdr:rowOff>0</xdr:rowOff>
    </xdr:to>
    <xdr:pic>
      <xdr:nvPicPr>
        <xdr:cNvPr id="3" name="Picture 2" descr="Machine generated alternative text: e  ertkd Hiz/Acq  莍rsors Meatwe Masks jath M5cope .LtiIities jeIp&#10;1012 Acqs">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766300" y="0"/>
          <a:ext cx="3657600" cy="2247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23</xdr:col>
      <xdr:colOff>1270</xdr:colOff>
      <xdr:row>0</xdr:row>
      <xdr:rowOff>0</xdr:rowOff>
    </xdr:from>
    <xdr:to>
      <xdr:col>28</xdr:col>
      <xdr:colOff>123190</xdr:colOff>
      <xdr:row>4</xdr:row>
      <xdr:rowOff>36830</xdr:rowOff>
    </xdr:to>
    <xdr:pic>
      <xdr:nvPicPr>
        <xdr:cNvPr id="4" name="Picture 4" descr="image005">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022070" y="0"/>
          <a:ext cx="3169920" cy="1910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xdr:colOff>
      <xdr:row>16</xdr:row>
      <xdr:rowOff>0</xdr:rowOff>
    </xdr:from>
    <xdr:to>
      <xdr:col>8</xdr:col>
      <xdr:colOff>1</xdr:colOff>
      <xdr:row>39</xdr:row>
      <xdr:rowOff>71717</xdr:rowOff>
    </xdr:to>
    <xdr:pic>
      <xdr:nvPicPr>
        <xdr:cNvPr id="6" name="Picture 5">
          <a:extLst>
            <a:ext uri="{FF2B5EF4-FFF2-40B4-BE49-F238E27FC236}">
              <a16:creationId xmlns:a16="http://schemas.microsoft.com/office/drawing/2014/main" id="{7E3269BC-4286-4B94-B66E-A86AE06BEC4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 y="4509247"/>
          <a:ext cx="5593976" cy="4195482"/>
        </a:xfrm>
        <a:prstGeom prst="rect">
          <a:avLst/>
        </a:prstGeom>
      </xdr:spPr>
    </xdr:pic>
    <xdr:clientData/>
  </xdr:twoCellAnchor>
  <xdr:twoCellAnchor editAs="oneCell">
    <xdr:from>
      <xdr:col>0</xdr:col>
      <xdr:colOff>0</xdr:colOff>
      <xdr:row>44</xdr:row>
      <xdr:rowOff>0</xdr:rowOff>
    </xdr:from>
    <xdr:to>
      <xdr:col>8</xdr:col>
      <xdr:colOff>609600</xdr:colOff>
      <xdr:row>69</xdr:row>
      <xdr:rowOff>170329</xdr:rowOff>
    </xdr:to>
    <xdr:pic>
      <xdr:nvPicPr>
        <xdr:cNvPr id="8" name="Picture 7">
          <a:extLst>
            <a:ext uri="{FF2B5EF4-FFF2-40B4-BE49-F238E27FC236}">
              <a16:creationId xmlns:a16="http://schemas.microsoft.com/office/drawing/2014/main" id="{7EFBC39B-CFFB-4928-99BE-F8976EEBAA17}"/>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0" y="9547412"/>
          <a:ext cx="6203576" cy="4652682"/>
        </a:xfrm>
        <a:prstGeom prst="rect">
          <a:avLst/>
        </a:prstGeom>
      </xdr:spPr>
    </xdr:pic>
    <xdr:clientData/>
  </xdr:twoCellAnchor>
  <xdr:twoCellAnchor editAs="oneCell">
    <xdr:from>
      <xdr:col>9</xdr:col>
      <xdr:colOff>1</xdr:colOff>
      <xdr:row>44</xdr:row>
      <xdr:rowOff>1</xdr:rowOff>
    </xdr:from>
    <xdr:to>
      <xdr:col>19</xdr:col>
      <xdr:colOff>161365</xdr:colOff>
      <xdr:row>69</xdr:row>
      <xdr:rowOff>170330</xdr:rowOff>
    </xdr:to>
    <xdr:pic>
      <xdr:nvPicPr>
        <xdr:cNvPr id="10" name="Picture 9">
          <a:extLst>
            <a:ext uri="{FF2B5EF4-FFF2-40B4-BE49-F238E27FC236}">
              <a16:creationId xmlns:a16="http://schemas.microsoft.com/office/drawing/2014/main" id="{E916DC1C-A85C-4C41-B75D-EDC7B0C0D778}"/>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6284260" y="9547413"/>
          <a:ext cx="6203576" cy="4652682"/>
        </a:xfrm>
        <a:prstGeom prst="rect">
          <a:avLst/>
        </a:prstGeom>
      </xdr:spPr>
    </xdr:pic>
    <xdr:clientData/>
  </xdr:twoCellAnchor>
  <xdr:twoCellAnchor editAs="oneCell">
    <xdr:from>
      <xdr:col>19</xdr:col>
      <xdr:colOff>268946</xdr:colOff>
      <xdr:row>44</xdr:row>
      <xdr:rowOff>0</xdr:rowOff>
    </xdr:from>
    <xdr:to>
      <xdr:col>29</xdr:col>
      <xdr:colOff>403416</xdr:colOff>
      <xdr:row>70</xdr:row>
      <xdr:rowOff>11206</xdr:rowOff>
    </xdr:to>
    <xdr:pic>
      <xdr:nvPicPr>
        <xdr:cNvPr id="12" name="Picture 11">
          <a:extLst>
            <a:ext uri="{FF2B5EF4-FFF2-40B4-BE49-F238E27FC236}">
              <a16:creationId xmlns:a16="http://schemas.microsoft.com/office/drawing/2014/main" id="{4FA7830C-896C-42AA-A63E-475574C355C9}"/>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2595417" y="9547412"/>
          <a:ext cx="6230470" cy="4672853"/>
        </a:xfrm>
        <a:prstGeom prst="rect">
          <a:avLst/>
        </a:prstGeom>
      </xdr:spPr>
    </xdr:pic>
    <xdr:clientData/>
  </xdr:twoCellAnchor>
  <xdr:twoCellAnchor editAs="oneCell">
    <xdr:from>
      <xdr:col>0</xdr:col>
      <xdr:colOff>0</xdr:colOff>
      <xdr:row>72</xdr:row>
      <xdr:rowOff>0</xdr:rowOff>
    </xdr:from>
    <xdr:to>
      <xdr:col>8</xdr:col>
      <xdr:colOff>394448</xdr:colOff>
      <xdr:row>97</xdr:row>
      <xdr:rowOff>8965</xdr:rowOff>
    </xdr:to>
    <xdr:pic>
      <xdr:nvPicPr>
        <xdr:cNvPr id="18" name="Picture 17">
          <a:extLst>
            <a:ext uri="{FF2B5EF4-FFF2-40B4-BE49-F238E27FC236}">
              <a16:creationId xmlns:a16="http://schemas.microsoft.com/office/drawing/2014/main" id="{FC3C4C64-2AA4-4993-8ED7-5CB0E7C06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0" y="14585576"/>
          <a:ext cx="5988424" cy="4491318"/>
        </a:xfrm>
        <a:prstGeom prst="rect">
          <a:avLst/>
        </a:prstGeom>
      </xdr:spPr>
    </xdr:pic>
    <xdr:clientData/>
  </xdr:twoCellAnchor>
  <xdr:twoCellAnchor editAs="oneCell">
    <xdr:from>
      <xdr:col>9</xdr:col>
      <xdr:colOff>0</xdr:colOff>
      <xdr:row>72</xdr:row>
      <xdr:rowOff>0</xdr:rowOff>
    </xdr:from>
    <xdr:to>
      <xdr:col>18</xdr:col>
      <xdr:colOff>546847</xdr:colOff>
      <xdr:row>97</xdr:row>
      <xdr:rowOff>2241</xdr:rowOff>
    </xdr:to>
    <xdr:pic>
      <xdr:nvPicPr>
        <xdr:cNvPr id="29" name="Picture 28">
          <a:extLst>
            <a:ext uri="{FF2B5EF4-FFF2-40B4-BE49-F238E27FC236}">
              <a16:creationId xmlns:a16="http://schemas.microsoft.com/office/drawing/2014/main" id="{1DB88F2C-A2F0-492D-B8FD-8D8E538E4D0C}"/>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6284259" y="14585576"/>
          <a:ext cx="5979459" cy="4484594"/>
        </a:xfrm>
        <a:prstGeom prst="rect">
          <a:avLst/>
        </a:prstGeom>
      </xdr:spPr>
    </xdr:pic>
    <xdr:clientData/>
  </xdr:twoCellAnchor>
  <xdr:twoCellAnchor editAs="oneCell">
    <xdr:from>
      <xdr:col>19</xdr:col>
      <xdr:colOff>0</xdr:colOff>
      <xdr:row>72</xdr:row>
      <xdr:rowOff>0</xdr:rowOff>
    </xdr:from>
    <xdr:to>
      <xdr:col>28</xdr:col>
      <xdr:colOff>493058</xdr:colOff>
      <xdr:row>97</xdr:row>
      <xdr:rowOff>2241</xdr:rowOff>
    </xdr:to>
    <xdr:pic>
      <xdr:nvPicPr>
        <xdr:cNvPr id="31" name="Picture 30">
          <a:extLst>
            <a:ext uri="{FF2B5EF4-FFF2-40B4-BE49-F238E27FC236}">
              <a16:creationId xmlns:a16="http://schemas.microsoft.com/office/drawing/2014/main" id="{1D07D895-7D5A-492B-8019-2510D0A81E17}"/>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2326471" y="14585576"/>
          <a:ext cx="5979458" cy="4484594"/>
        </a:xfrm>
        <a:prstGeom prst="rect">
          <a:avLst/>
        </a:prstGeom>
      </xdr:spPr>
    </xdr:pic>
    <xdr:clientData/>
  </xdr:twoCellAnchor>
  <xdr:twoCellAnchor editAs="oneCell">
    <xdr:from>
      <xdr:col>0</xdr:col>
      <xdr:colOff>0</xdr:colOff>
      <xdr:row>100</xdr:row>
      <xdr:rowOff>0</xdr:rowOff>
    </xdr:from>
    <xdr:to>
      <xdr:col>8</xdr:col>
      <xdr:colOff>618565</xdr:colOff>
      <xdr:row>125</xdr:row>
      <xdr:rowOff>177053</xdr:rowOff>
    </xdr:to>
    <xdr:pic>
      <xdr:nvPicPr>
        <xdr:cNvPr id="33" name="Picture 32">
          <a:extLst>
            <a:ext uri="{FF2B5EF4-FFF2-40B4-BE49-F238E27FC236}">
              <a16:creationId xmlns:a16="http://schemas.microsoft.com/office/drawing/2014/main" id="{A17F6BB4-9FDE-418D-B94D-5415787C6A98}"/>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0" y="19623741"/>
          <a:ext cx="6212541" cy="4659406"/>
        </a:xfrm>
        <a:prstGeom prst="rect">
          <a:avLst/>
        </a:prstGeom>
      </xdr:spPr>
    </xdr:pic>
    <xdr:clientData/>
  </xdr:twoCellAnchor>
  <xdr:twoCellAnchor editAs="oneCell">
    <xdr:from>
      <xdr:col>9</xdr:col>
      <xdr:colOff>0</xdr:colOff>
      <xdr:row>100</xdr:row>
      <xdr:rowOff>0</xdr:rowOff>
    </xdr:from>
    <xdr:to>
      <xdr:col>19</xdr:col>
      <xdr:colOff>188258</xdr:colOff>
      <xdr:row>126</xdr:row>
      <xdr:rowOff>11206</xdr:rowOff>
    </xdr:to>
    <xdr:pic>
      <xdr:nvPicPr>
        <xdr:cNvPr id="35" name="Picture 34">
          <a:extLst>
            <a:ext uri="{FF2B5EF4-FFF2-40B4-BE49-F238E27FC236}">
              <a16:creationId xmlns:a16="http://schemas.microsoft.com/office/drawing/2014/main" id="{C55DD2AB-10C6-44C6-9AF8-3783B5C955C1}"/>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6284259" y="19623741"/>
          <a:ext cx="6230470" cy="4672853"/>
        </a:xfrm>
        <a:prstGeom prst="rect">
          <a:avLst/>
        </a:prstGeom>
      </xdr:spPr>
    </xdr:pic>
    <xdr:clientData/>
  </xdr:twoCellAnchor>
  <xdr:twoCellAnchor editAs="oneCell">
    <xdr:from>
      <xdr:col>20</xdr:col>
      <xdr:colOff>0</xdr:colOff>
      <xdr:row>100</xdr:row>
      <xdr:rowOff>0</xdr:rowOff>
    </xdr:from>
    <xdr:to>
      <xdr:col>30</xdr:col>
      <xdr:colOff>125505</xdr:colOff>
      <xdr:row>126</xdr:row>
      <xdr:rowOff>4482</xdr:rowOff>
    </xdr:to>
    <xdr:pic>
      <xdr:nvPicPr>
        <xdr:cNvPr id="37" name="Picture 36">
          <a:extLst>
            <a:ext uri="{FF2B5EF4-FFF2-40B4-BE49-F238E27FC236}">
              <a16:creationId xmlns:a16="http://schemas.microsoft.com/office/drawing/2014/main" id="{593EFC63-1D8D-4979-A606-7E64FB61FCD8}"/>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2936071" y="19623741"/>
          <a:ext cx="6221505" cy="4666129"/>
        </a:xfrm>
        <a:prstGeom prst="rect">
          <a:avLst/>
        </a:prstGeom>
      </xdr:spPr>
    </xdr:pic>
    <xdr:clientData/>
  </xdr:twoCellAnchor>
  <xdr:twoCellAnchor editAs="oneCell">
    <xdr:from>
      <xdr:col>0</xdr:col>
      <xdr:colOff>1</xdr:colOff>
      <xdr:row>128</xdr:row>
      <xdr:rowOff>0</xdr:rowOff>
    </xdr:from>
    <xdr:to>
      <xdr:col>8</xdr:col>
      <xdr:colOff>627531</xdr:colOff>
      <xdr:row>154</xdr:row>
      <xdr:rowOff>4482</xdr:rowOff>
    </xdr:to>
    <xdr:pic>
      <xdr:nvPicPr>
        <xdr:cNvPr id="39" name="Picture 38">
          <a:extLst>
            <a:ext uri="{FF2B5EF4-FFF2-40B4-BE49-F238E27FC236}">
              <a16:creationId xmlns:a16="http://schemas.microsoft.com/office/drawing/2014/main" id="{6FE58970-A491-4ED4-BD38-886B5416B25A}"/>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 y="24661906"/>
          <a:ext cx="6221506" cy="4666129"/>
        </a:xfrm>
        <a:prstGeom prst="rect">
          <a:avLst/>
        </a:prstGeom>
      </xdr:spPr>
    </xdr:pic>
    <xdr:clientData/>
  </xdr:twoCellAnchor>
  <xdr:twoCellAnchor editAs="oneCell">
    <xdr:from>
      <xdr:col>9</xdr:col>
      <xdr:colOff>0</xdr:colOff>
      <xdr:row>128</xdr:row>
      <xdr:rowOff>0</xdr:rowOff>
    </xdr:from>
    <xdr:to>
      <xdr:col>19</xdr:col>
      <xdr:colOff>179294</xdr:colOff>
      <xdr:row>154</xdr:row>
      <xdr:rowOff>4483</xdr:rowOff>
    </xdr:to>
    <xdr:pic>
      <xdr:nvPicPr>
        <xdr:cNvPr id="41" name="Picture 40">
          <a:extLst>
            <a:ext uri="{FF2B5EF4-FFF2-40B4-BE49-F238E27FC236}">
              <a16:creationId xmlns:a16="http://schemas.microsoft.com/office/drawing/2014/main" id="{3A409915-7B89-4E34-91A0-1EF0DF901984}"/>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6284259" y="24661906"/>
          <a:ext cx="6221506" cy="4666130"/>
        </a:xfrm>
        <a:prstGeom prst="rect">
          <a:avLst/>
        </a:prstGeom>
      </xdr:spPr>
    </xdr:pic>
    <xdr:clientData/>
  </xdr:twoCellAnchor>
  <xdr:twoCellAnchor editAs="oneCell">
    <xdr:from>
      <xdr:col>20</xdr:col>
      <xdr:colOff>0</xdr:colOff>
      <xdr:row>128</xdr:row>
      <xdr:rowOff>0</xdr:rowOff>
    </xdr:from>
    <xdr:to>
      <xdr:col>30</xdr:col>
      <xdr:colOff>125505</xdr:colOff>
      <xdr:row>154</xdr:row>
      <xdr:rowOff>4482</xdr:rowOff>
    </xdr:to>
    <xdr:pic>
      <xdr:nvPicPr>
        <xdr:cNvPr id="43" name="Picture 42">
          <a:extLst>
            <a:ext uri="{FF2B5EF4-FFF2-40B4-BE49-F238E27FC236}">
              <a16:creationId xmlns:a16="http://schemas.microsoft.com/office/drawing/2014/main" id="{B0E21104-532E-48B7-BCE7-58ABB4F58895}"/>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12936071" y="24661906"/>
          <a:ext cx="6221505" cy="4666129"/>
        </a:xfrm>
        <a:prstGeom prst="rect">
          <a:avLst/>
        </a:prstGeom>
      </xdr:spPr>
    </xdr:pic>
    <xdr:clientData/>
  </xdr:twoCellAnchor>
  <xdr:twoCellAnchor editAs="oneCell">
    <xdr:from>
      <xdr:col>0</xdr:col>
      <xdr:colOff>0</xdr:colOff>
      <xdr:row>156</xdr:row>
      <xdr:rowOff>0</xdr:rowOff>
    </xdr:from>
    <xdr:to>
      <xdr:col>8</xdr:col>
      <xdr:colOff>621553</xdr:colOff>
      <xdr:row>182</xdr:row>
      <xdr:rowOff>0</xdr:rowOff>
    </xdr:to>
    <xdr:pic>
      <xdr:nvPicPr>
        <xdr:cNvPr id="45" name="Picture 44">
          <a:extLst>
            <a:ext uri="{FF2B5EF4-FFF2-40B4-BE49-F238E27FC236}">
              <a16:creationId xmlns:a16="http://schemas.microsoft.com/office/drawing/2014/main" id="{084476E0-9BEE-471F-B598-0438B0001485}"/>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0" y="29700071"/>
          <a:ext cx="6215529" cy="4661647"/>
        </a:xfrm>
        <a:prstGeom prst="rect">
          <a:avLst/>
        </a:prstGeom>
      </xdr:spPr>
    </xdr:pic>
    <xdr:clientData/>
  </xdr:twoCellAnchor>
  <xdr:twoCellAnchor editAs="oneCell">
    <xdr:from>
      <xdr:col>9</xdr:col>
      <xdr:colOff>0</xdr:colOff>
      <xdr:row>156</xdr:row>
      <xdr:rowOff>0</xdr:rowOff>
    </xdr:from>
    <xdr:to>
      <xdr:col>19</xdr:col>
      <xdr:colOff>173317</xdr:colOff>
      <xdr:row>182</xdr:row>
      <xdr:rowOff>0</xdr:rowOff>
    </xdr:to>
    <xdr:pic>
      <xdr:nvPicPr>
        <xdr:cNvPr id="47" name="Picture 46">
          <a:extLst>
            <a:ext uri="{FF2B5EF4-FFF2-40B4-BE49-F238E27FC236}">
              <a16:creationId xmlns:a16="http://schemas.microsoft.com/office/drawing/2014/main" id="{73008663-2D27-4FE6-96BC-567714572D73}"/>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6284259" y="29700071"/>
          <a:ext cx="6215529" cy="4661647"/>
        </a:xfrm>
        <a:prstGeom prst="rect">
          <a:avLst/>
        </a:prstGeom>
      </xdr:spPr>
    </xdr:pic>
    <xdr:clientData/>
  </xdr:twoCellAnchor>
  <xdr:twoCellAnchor editAs="oneCell">
    <xdr:from>
      <xdr:col>20</xdr:col>
      <xdr:colOff>0</xdr:colOff>
      <xdr:row>156</xdr:row>
      <xdr:rowOff>0</xdr:rowOff>
    </xdr:from>
    <xdr:to>
      <xdr:col>30</xdr:col>
      <xdr:colOff>131481</xdr:colOff>
      <xdr:row>182</xdr:row>
      <xdr:rowOff>8964</xdr:rowOff>
    </xdr:to>
    <xdr:pic>
      <xdr:nvPicPr>
        <xdr:cNvPr id="49" name="Picture 48">
          <a:extLst>
            <a:ext uri="{FF2B5EF4-FFF2-40B4-BE49-F238E27FC236}">
              <a16:creationId xmlns:a16="http://schemas.microsoft.com/office/drawing/2014/main" id="{AAE2195C-D961-45AA-A9A6-DD101DEDAD25}"/>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12936071" y="29700071"/>
          <a:ext cx="6227481" cy="467061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16</xdr:col>
      <xdr:colOff>0</xdr:colOff>
      <xdr:row>46</xdr:row>
      <xdr:rowOff>110836</xdr:rowOff>
    </xdr:to>
    <xdr:pic>
      <xdr:nvPicPr>
        <xdr:cNvPr id="6" name="Picture 5">
          <a:extLst>
            <a:ext uri="{FF2B5EF4-FFF2-40B4-BE49-F238E27FC236}">
              <a16:creationId xmlns:a16="http://schemas.microsoft.com/office/drawing/2014/main" id="{E098ADB5-A914-49C2-9EB3-D29A3485F0E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2646218"/>
          <a:ext cx="9753600" cy="7315200"/>
        </a:xfrm>
        <a:prstGeom prst="rect">
          <a:avLst/>
        </a:prstGeom>
      </xdr:spPr>
    </xdr:pic>
    <xdr:clientData/>
  </xdr:twoCellAnchor>
  <xdr:twoCellAnchor editAs="oneCell">
    <xdr:from>
      <xdr:col>17</xdr:col>
      <xdr:colOff>0</xdr:colOff>
      <xdr:row>6</xdr:row>
      <xdr:rowOff>0</xdr:rowOff>
    </xdr:from>
    <xdr:to>
      <xdr:col>33</xdr:col>
      <xdr:colOff>0</xdr:colOff>
      <xdr:row>46</xdr:row>
      <xdr:rowOff>110836</xdr:rowOff>
    </xdr:to>
    <xdr:pic>
      <xdr:nvPicPr>
        <xdr:cNvPr id="8" name="Picture 7">
          <a:extLst>
            <a:ext uri="{FF2B5EF4-FFF2-40B4-BE49-F238E27FC236}">
              <a16:creationId xmlns:a16="http://schemas.microsoft.com/office/drawing/2014/main" id="{465DE7C2-48D3-485D-9A5C-290130A5538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363200" y="2646218"/>
          <a:ext cx="9753600" cy="7315200"/>
        </a:xfrm>
        <a:prstGeom prst="rect">
          <a:avLst/>
        </a:prstGeom>
      </xdr:spPr>
    </xdr:pic>
    <xdr:clientData/>
  </xdr:twoCellAnchor>
  <xdr:twoCellAnchor editAs="oneCell">
    <xdr:from>
      <xdr:col>34</xdr:col>
      <xdr:colOff>0</xdr:colOff>
      <xdr:row>6</xdr:row>
      <xdr:rowOff>0</xdr:rowOff>
    </xdr:from>
    <xdr:to>
      <xdr:col>50</xdr:col>
      <xdr:colOff>0</xdr:colOff>
      <xdr:row>46</xdr:row>
      <xdr:rowOff>110836</xdr:rowOff>
    </xdr:to>
    <xdr:pic>
      <xdr:nvPicPr>
        <xdr:cNvPr id="10" name="Picture 9">
          <a:extLst>
            <a:ext uri="{FF2B5EF4-FFF2-40B4-BE49-F238E27FC236}">
              <a16:creationId xmlns:a16="http://schemas.microsoft.com/office/drawing/2014/main" id="{0AC44CE2-9074-4DBD-BC9B-C1CCB32D127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0726400" y="2646218"/>
          <a:ext cx="9753600" cy="7315200"/>
        </a:xfrm>
        <a:prstGeom prst="rect">
          <a:avLst/>
        </a:prstGeom>
      </xdr:spPr>
    </xdr:pic>
    <xdr:clientData/>
  </xdr:twoCellAnchor>
  <xdr:twoCellAnchor editAs="oneCell">
    <xdr:from>
      <xdr:col>51</xdr:col>
      <xdr:colOff>0</xdr:colOff>
      <xdr:row>6</xdr:row>
      <xdr:rowOff>0</xdr:rowOff>
    </xdr:from>
    <xdr:to>
      <xdr:col>67</xdr:col>
      <xdr:colOff>0</xdr:colOff>
      <xdr:row>46</xdr:row>
      <xdr:rowOff>110836</xdr:rowOff>
    </xdr:to>
    <xdr:pic>
      <xdr:nvPicPr>
        <xdr:cNvPr id="12" name="Picture 11">
          <a:extLst>
            <a:ext uri="{FF2B5EF4-FFF2-40B4-BE49-F238E27FC236}">
              <a16:creationId xmlns:a16="http://schemas.microsoft.com/office/drawing/2014/main" id="{E67C07FB-9E00-4AAB-A8DF-FE316C9C2AF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1089600" y="2646218"/>
          <a:ext cx="9753600" cy="73152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161290</xdr:colOff>
      <xdr:row>22</xdr:row>
      <xdr:rowOff>15240</xdr:rowOff>
    </xdr:from>
    <xdr:to>
      <xdr:col>6</xdr:col>
      <xdr:colOff>504190</xdr:colOff>
      <xdr:row>30</xdr:row>
      <xdr:rowOff>1</xdr:rowOff>
    </xdr:to>
    <xdr:sp macro="" textlink="">
      <xdr:nvSpPr>
        <xdr:cNvPr id="2" name="AutoShape 7">
          <a:extLst>
            <a:ext uri="{FF2B5EF4-FFF2-40B4-BE49-F238E27FC236}">
              <a16:creationId xmlns:a16="http://schemas.microsoft.com/office/drawing/2014/main" id="{2CDAE3E6-864C-4DC8-8A8B-7A7798BC1010}"/>
            </a:ext>
          </a:extLst>
        </xdr:cNvPr>
        <xdr:cNvSpPr>
          <a:spLocks/>
        </xdr:cNvSpPr>
      </xdr:nvSpPr>
      <xdr:spPr bwMode="auto">
        <a:xfrm>
          <a:off x="7004050" y="3703320"/>
          <a:ext cx="510540" cy="1325881"/>
        </a:xfrm>
        <a:prstGeom prst="rightBrace">
          <a:avLst>
            <a:gd name="adj1" fmla="val 68847"/>
            <a:gd name="adj2" fmla="val 50630"/>
          </a:avLst>
        </a:prstGeom>
        <a:solidFill>
          <a:srgbClr val="FFCC99"/>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161290</xdr:colOff>
      <xdr:row>22</xdr:row>
      <xdr:rowOff>15240</xdr:rowOff>
    </xdr:from>
    <xdr:to>
      <xdr:col>6</xdr:col>
      <xdr:colOff>504190</xdr:colOff>
      <xdr:row>30</xdr:row>
      <xdr:rowOff>1</xdr:rowOff>
    </xdr:to>
    <xdr:sp macro="" textlink="">
      <xdr:nvSpPr>
        <xdr:cNvPr id="2" name="AutoShape 7">
          <a:extLst>
            <a:ext uri="{FF2B5EF4-FFF2-40B4-BE49-F238E27FC236}">
              <a16:creationId xmlns:a16="http://schemas.microsoft.com/office/drawing/2014/main" id="{66C5521F-89C2-472C-BAA0-C612083C4A27}"/>
            </a:ext>
          </a:extLst>
        </xdr:cNvPr>
        <xdr:cNvSpPr>
          <a:spLocks/>
        </xdr:cNvSpPr>
      </xdr:nvSpPr>
      <xdr:spPr bwMode="auto">
        <a:xfrm>
          <a:off x="7004050" y="3535680"/>
          <a:ext cx="510540" cy="1325881"/>
        </a:xfrm>
        <a:prstGeom prst="rightBrace">
          <a:avLst>
            <a:gd name="adj1" fmla="val 68847"/>
            <a:gd name="adj2" fmla="val 50630"/>
          </a:avLst>
        </a:prstGeom>
        <a:solidFill>
          <a:srgbClr val="FFCC99"/>
        </a:solidFill>
        <a:ln w="9525">
          <a:solidFill>
            <a:srgbClr val="000000"/>
          </a:solidFill>
          <a:round/>
          <a:headEnd/>
          <a:tailEnd/>
        </a:ln>
      </xdr:spPr>
    </xdr:sp>
    <xdr:clientData/>
  </xdr:twoCellAnchor>
  <xdr:twoCellAnchor editAs="oneCell">
    <xdr:from>
      <xdr:col>6</xdr:col>
      <xdr:colOff>446797</xdr:colOff>
      <xdr:row>41</xdr:row>
      <xdr:rowOff>95249</xdr:rowOff>
    </xdr:from>
    <xdr:to>
      <xdr:col>16</xdr:col>
      <xdr:colOff>498592</xdr:colOff>
      <xdr:row>60</xdr:row>
      <xdr:rowOff>106679</xdr:rowOff>
    </xdr:to>
    <xdr:pic>
      <xdr:nvPicPr>
        <xdr:cNvPr id="4" name="Picture 3">
          <a:extLst>
            <a:ext uri="{FF2B5EF4-FFF2-40B4-BE49-F238E27FC236}">
              <a16:creationId xmlns:a16="http://schemas.microsoft.com/office/drawing/2014/main" id="{624870DB-D6ED-43D0-8358-5EC29F2887AF}"/>
            </a:ext>
          </a:extLst>
        </xdr:cNvPr>
        <xdr:cNvPicPr>
          <a:picLocks noChangeAspect="1"/>
        </xdr:cNvPicPr>
      </xdr:nvPicPr>
      <xdr:blipFill>
        <a:blip xmlns:r="http://schemas.openxmlformats.org/officeDocument/2006/relationships" r:embed="rId1"/>
        <a:stretch>
          <a:fillRect/>
        </a:stretch>
      </xdr:blipFill>
      <xdr:spPr>
        <a:xfrm>
          <a:off x="7297177" y="7265669"/>
          <a:ext cx="6174465" cy="36347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oneCellAnchor>
    <xdr:from>
      <xdr:col>1</xdr:col>
      <xdr:colOff>93345</xdr:colOff>
      <xdr:row>4</xdr:row>
      <xdr:rowOff>174625</xdr:rowOff>
    </xdr:from>
    <xdr:ext cx="1540999" cy="380361"/>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5ECA5520-CFCC-4C33-B086-6D2133E9AF69}"/>
                </a:ext>
              </a:extLst>
            </xdr:cNvPr>
            <xdr:cNvSpPr txBox="1"/>
          </xdr:nvSpPr>
          <xdr:spPr>
            <a:xfrm>
              <a:off x="702945" y="959485"/>
              <a:ext cx="1540999" cy="38036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MY" sz="1100" b="0" i="1">
                        <a:latin typeface="Cambria Math" panose="02040503050406030204" pitchFamily="18" charset="0"/>
                      </a:rPr>
                      <m:t>𝑉𝑂𝑈𝑇</m:t>
                    </m:r>
                    <m:r>
                      <a:rPr lang="en-MY" sz="1100" b="0" i="1">
                        <a:latin typeface="Cambria Math" panose="02040503050406030204" pitchFamily="18" charset="0"/>
                      </a:rPr>
                      <m:t>=</m:t>
                    </m:r>
                    <m:r>
                      <a:rPr lang="en-MY" sz="1100" b="0" i="1">
                        <a:latin typeface="Cambria Math" panose="02040503050406030204" pitchFamily="18" charset="0"/>
                      </a:rPr>
                      <m:t>𝑉𝑅𝐸𝐹</m:t>
                    </m:r>
                    <m:d>
                      <m:dPr>
                        <m:ctrlPr>
                          <a:rPr lang="en-MY" sz="1100" b="0" i="1">
                            <a:latin typeface="Cambria Math" panose="02040503050406030204" pitchFamily="18" charset="0"/>
                          </a:rPr>
                        </m:ctrlPr>
                      </m:dPr>
                      <m:e>
                        <m:r>
                          <a:rPr lang="en-MY" sz="1100" b="0" i="1">
                            <a:latin typeface="Cambria Math" panose="02040503050406030204" pitchFamily="18" charset="0"/>
                          </a:rPr>
                          <m:t>1+</m:t>
                        </m:r>
                        <m:f>
                          <m:fPr>
                            <m:ctrlPr>
                              <a:rPr lang="en-MY" sz="1100" b="0" i="1">
                                <a:latin typeface="Cambria Math" panose="02040503050406030204" pitchFamily="18" charset="0"/>
                              </a:rPr>
                            </m:ctrlPr>
                          </m:fPr>
                          <m:num>
                            <m:r>
                              <a:rPr lang="en-MY" sz="1100" b="0" i="1">
                                <a:latin typeface="Cambria Math" panose="02040503050406030204" pitchFamily="18" charset="0"/>
                              </a:rPr>
                              <m:t>𝑅</m:t>
                            </m:r>
                            <m:r>
                              <a:rPr lang="en-MY" sz="1100" b="0" i="1">
                                <a:latin typeface="Cambria Math" panose="02040503050406030204" pitchFamily="18" charset="0"/>
                              </a:rPr>
                              <m:t>1</m:t>
                            </m:r>
                          </m:num>
                          <m:den>
                            <m:r>
                              <a:rPr lang="en-MY" sz="1100" b="0" i="1">
                                <a:latin typeface="Cambria Math" panose="02040503050406030204" pitchFamily="18" charset="0"/>
                              </a:rPr>
                              <m:t>𝑅</m:t>
                            </m:r>
                            <m:r>
                              <a:rPr lang="en-MY" sz="1100" b="0" i="1">
                                <a:latin typeface="Cambria Math" panose="02040503050406030204" pitchFamily="18" charset="0"/>
                              </a:rPr>
                              <m:t>2</m:t>
                            </m:r>
                          </m:den>
                        </m:f>
                      </m:e>
                    </m:d>
                  </m:oMath>
                </m:oMathPara>
              </a14:m>
              <a:endParaRPr lang="en-MY" sz="1100"/>
            </a:p>
          </xdr:txBody>
        </xdr:sp>
      </mc:Choice>
      <mc:Fallback xmlns="">
        <xdr:sp macro="" textlink="">
          <xdr:nvSpPr>
            <xdr:cNvPr id="2" name="TextBox 1">
              <a:extLst>
                <a:ext uri="{FF2B5EF4-FFF2-40B4-BE49-F238E27FC236}">
                  <a16:creationId xmlns:a16="http://schemas.microsoft.com/office/drawing/2014/main" id="{5ECA5520-CFCC-4C33-B086-6D2133E9AF69}"/>
                </a:ext>
              </a:extLst>
            </xdr:cNvPr>
            <xdr:cNvSpPr txBox="1"/>
          </xdr:nvSpPr>
          <xdr:spPr>
            <a:xfrm>
              <a:off x="702945" y="959485"/>
              <a:ext cx="1540999" cy="38036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MY" sz="1100" b="0" i="0">
                  <a:latin typeface="Cambria Math" panose="02040503050406030204" pitchFamily="18" charset="0"/>
                </a:rPr>
                <a:t>𝑉𝑂𝑈𝑇=𝑉𝑅𝐸𝐹(1+𝑅1/𝑅2)</a:t>
              </a:r>
              <a:endParaRPr lang="en-MY" sz="1100"/>
            </a:p>
          </xdr:txBody>
        </xdr:sp>
      </mc:Fallback>
    </mc:AlternateContent>
    <xdr:clientData/>
  </xdr:oneCellAnchor>
</xdr:wsDr>
</file>

<file path=xl/drawings/drawing7.xml><?xml version="1.0" encoding="utf-8"?>
<xdr:wsDr xmlns:xdr="http://schemas.openxmlformats.org/drawingml/2006/spreadsheetDrawing" xmlns:a="http://schemas.openxmlformats.org/drawingml/2006/main">
  <xdr:twoCellAnchor>
    <xdr:from>
      <xdr:col>6</xdr:col>
      <xdr:colOff>200025</xdr:colOff>
      <xdr:row>8</xdr:row>
      <xdr:rowOff>9525</xdr:rowOff>
    </xdr:from>
    <xdr:to>
      <xdr:col>6</xdr:col>
      <xdr:colOff>876300</xdr:colOff>
      <xdr:row>10</xdr:row>
      <xdr:rowOff>9525</xdr:rowOff>
    </xdr:to>
    <xdr:sp macro="" textlink="">
      <xdr:nvSpPr>
        <xdr:cNvPr id="2" name="Right Arrow 4">
          <a:extLst>
            <a:ext uri="{FF2B5EF4-FFF2-40B4-BE49-F238E27FC236}">
              <a16:creationId xmlns:a16="http://schemas.microsoft.com/office/drawing/2014/main" id="{536310BC-6F7B-43DB-A95B-A5DDF7BAAD03}"/>
            </a:ext>
          </a:extLst>
        </xdr:cNvPr>
        <xdr:cNvSpPr/>
      </xdr:nvSpPr>
      <xdr:spPr>
        <a:xfrm>
          <a:off x="3640455" y="1630680"/>
          <a:ext cx="674370" cy="3714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200025</xdr:colOff>
      <xdr:row>42</xdr:row>
      <xdr:rowOff>152400</xdr:rowOff>
    </xdr:from>
    <xdr:to>
      <xdr:col>6</xdr:col>
      <xdr:colOff>876300</xdr:colOff>
      <xdr:row>44</xdr:row>
      <xdr:rowOff>200025</xdr:rowOff>
    </xdr:to>
    <xdr:sp macro="" textlink="">
      <xdr:nvSpPr>
        <xdr:cNvPr id="3" name="Right Arrow 2">
          <a:extLst>
            <a:ext uri="{FF2B5EF4-FFF2-40B4-BE49-F238E27FC236}">
              <a16:creationId xmlns:a16="http://schemas.microsoft.com/office/drawing/2014/main" id="{EA508551-5664-466B-8AC0-7A54DB66F964}"/>
            </a:ext>
          </a:extLst>
        </xdr:cNvPr>
        <xdr:cNvSpPr/>
      </xdr:nvSpPr>
      <xdr:spPr>
        <a:xfrm>
          <a:off x="3640455" y="9963150"/>
          <a:ext cx="674370" cy="37338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200025</xdr:colOff>
      <xdr:row>43</xdr:row>
      <xdr:rowOff>9525</xdr:rowOff>
    </xdr:from>
    <xdr:to>
      <xdr:col>6</xdr:col>
      <xdr:colOff>876300</xdr:colOff>
      <xdr:row>45</xdr:row>
      <xdr:rowOff>9525</xdr:rowOff>
    </xdr:to>
    <xdr:sp macro="" textlink="">
      <xdr:nvSpPr>
        <xdr:cNvPr id="4" name="Right Arrow 4">
          <a:extLst>
            <a:ext uri="{FF2B5EF4-FFF2-40B4-BE49-F238E27FC236}">
              <a16:creationId xmlns:a16="http://schemas.microsoft.com/office/drawing/2014/main" id="{AF875F27-8B79-453A-9936-BE602BF58E05}"/>
            </a:ext>
          </a:extLst>
        </xdr:cNvPr>
        <xdr:cNvSpPr/>
      </xdr:nvSpPr>
      <xdr:spPr>
        <a:xfrm>
          <a:off x="3640455" y="9984105"/>
          <a:ext cx="674370" cy="3714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16</xdr:col>
      <xdr:colOff>133351</xdr:colOff>
      <xdr:row>7</xdr:row>
      <xdr:rowOff>161925</xdr:rowOff>
    </xdr:from>
    <xdr:to>
      <xdr:col>27</xdr:col>
      <xdr:colOff>593726</xdr:colOff>
      <xdr:row>24</xdr:row>
      <xdr:rowOff>781050</xdr:rowOff>
    </xdr:to>
    <xdr:pic>
      <xdr:nvPicPr>
        <xdr:cNvPr id="12" name="Picture 11">
          <a:extLst>
            <a:ext uri="{FF2B5EF4-FFF2-40B4-BE49-F238E27FC236}">
              <a16:creationId xmlns:a16="http://schemas.microsoft.com/office/drawing/2014/main" id="{F63EEBE5-9496-E2CC-35AC-4725C95BD5F6}"/>
            </a:ext>
          </a:extLst>
        </xdr:cNvPr>
        <xdr:cNvPicPr>
          <a:picLocks noChangeAspect="1"/>
        </xdr:cNvPicPr>
      </xdr:nvPicPr>
      <xdr:blipFill>
        <a:blip xmlns:r="http://schemas.openxmlformats.org/officeDocument/2006/relationships" r:embed="rId1"/>
        <a:stretch>
          <a:fillRect/>
        </a:stretch>
      </xdr:blipFill>
      <xdr:spPr>
        <a:xfrm>
          <a:off x="13496926" y="1619250"/>
          <a:ext cx="7480300" cy="5610225"/>
        </a:xfrm>
        <a:prstGeom prst="rect">
          <a:avLst/>
        </a:prstGeom>
      </xdr:spPr>
    </xdr:pic>
    <xdr:clientData/>
  </xdr:twoCellAnchor>
  <xdr:twoCellAnchor editAs="oneCell">
    <xdr:from>
      <xdr:col>64</xdr:col>
      <xdr:colOff>1</xdr:colOff>
      <xdr:row>5</xdr:row>
      <xdr:rowOff>1</xdr:rowOff>
    </xdr:from>
    <xdr:to>
      <xdr:col>77</xdr:col>
      <xdr:colOff>311151</xdr:colOff>
      <xdr:row>24</xdr:row>
      <xdr:rowOff>800101</xdr:rowOff>
    </xdr:to>
    <xdr:pic>
      <xdr:nvPicPr>
        <xdr:cNvPr id="14" name="Picture 13">
          <a:extLst>
            <a:ext uri="{FF2B5EF4-FFF2-40B4-BE49-F238E27FC236}">
              <a16:creationId xmlns:a16="http://schemas.microsoft.com/office/drawing/2014/main" id="{7F10AD56-A404-4805-BAD1-BDAD35DDF91E}"/>
            </a:ext>
          </a:extLst>
        </xdr:cNvPr>
        <xdr:cNvPicPr>
          <a:picLocks noChangeAspect="1"/>
        </xdr:cNvPicPr>
      </xdr:nvPicPr>
      <xdr:blipFill>
        <a:blip xmlns:r="http://schemas.openxmlformats.org/officeDocument/2006/relationships" r:embed="rId2"/>
        <a:stretch>
          <a:fillRect/>
        </a:stretch>
      </xdr:blipFill>
      <xdr:spPr>
        <a:xfrm>
          <a:off x="46386751" y="885826"/>
          <a:ext cx="8483600" cy="6362700"/>
        </a:xfrm>
        <a:prstGeom prst="rect">
          <a:avLst/>
        </a:prstGeom>
      </xdr:spPr>
    </xdr:pic>
    <xdr:clientData/>
  </xdr:twoCellAnchor>
  <xdr:twoCellAnchor editAs="oneCell">
    <xdr:from>
      <xdr:col>78</xdr:col>
      <xdr:colOff>1</xdr:colOff>
      <xdr:row>5</xdr:row>
      <xdr:rowOff>1</xdr:rowOff>
    </xdr:from>
    <xdr:to>
      <xdr:col>91</xdr:col>
      <xdr:colOff>260351</xdr:colOff>
      <xdr:row>24</xdr:row>
      <xdr:rowOff>762001</xdr:rowOff>
    </xdr:to>
    <xdr:pic>
      <xdr:nvPicPr>
        <xdr:cNvPr id="15" name="Picture 14">
          <a:extLst>
            <a:ext uri="{FF2B5EF4-FFF2-40B4-BE49-F238E27FC236}">
              <a16:creationId xmlns:a16="http://schemas.microsoft.com/office/drawing/2014/main" id="{819A9F15-D49A-8523-50B8-3E35A8606A14}"/>
            </a:ext>
          </a:extLst>
        </xdr:cNvPr>
        <xdr:cNvPicPr>
          <a:picLocks noChangeAspect="1"/>
        </xdr:cNvPicPr>
      </xdr:nvPicPr>
      <xdr:blipFill>
        <a:blip xmlns:r="http://schemas.openxmlformats.org/officeDocument/2006/relationships" r:embed="rId3"/>
        <a:stretch>
          <a:fillRect/>
        </a:stretch>
      </xdr:blipFill>
      <xdr:spPr>
        <a:xfrm>
          <a:off x="55187851" y="885826"/>
          <a:ext cx="8432800" cy="6324600"/>
        </a:xfrm>
        <a:prstGeom prst="rect">
          <a:avLst/>
        </a:prstGeom>
      </xdr:spPr>
    </xdr:pic>
    <xdr:clientData/>
  </xdr:twoCellAnchor>
  <xdr:twoCellAnchor editAs="oneCell">
    <xdr:from>
      <xdr:col>38</xdr:col>
      <xdr:colOff>619126</xdr:colOff>
      <xdr:row>9</xdr:row>
      <xdr:rowOff>19050</xdr:rowOff>
    </xdr:from>
    <xdr:to>
      <xdr:col>50</xdr:col>
      <xdr:colOff>365126</xdr:colOff>
      <xdr:row>27</xdr:row>
      <xdr:rowOff>114300</xdr:rowOff>
    </xdr:to>
    <xdr:pic>
      <xdr:nvPicPr>
        <xdr:cNvPr id="16" name="Picture 15">
          <a:extLst>
            <a:ext uri="{FF2B5EF4-FFF2-40B4-BE49-F238E27FC236}">
              <a16:creationId xmlns:a16="http://schemas.microsoft.com/office/drawing/2014/main" id="{058026C3-B8A9-A08B-DBC5-DC6C646517D8}"/>
            </a:ext>
          </a:extLst>
        </xdr:cNvPr>
        <xdr:cNvPicPr>
          <a:picLocks noChangeAspect="1"/>
        </xdr:cNvPicPr>
      </xdr:nvPicPr>
      <xdr:blipFill>
        <a:blip xmlns:r="http://schemas.openxmlformats.org/officeDocument/2006/relationships" r:embed="rId4"/>
        <a:stretch>
          <a:fillRect/>
        </a:stretch>
      </xdr:blipFill>
      <xdr:spPr>
        <a:xfrm>
          <a:off x="28755976" y="1876425"/>
          <a:ext cx="8204200" cy="6153150"/>
        </a:xfrm>
        <a:prstGeom prst="rect">
          <a:avLst/>
        </a:prstGeom>
      </xdr:spPr>
    </xdr:pic>
    <xdr:clientData/>
  </xdr:twoCellAnchor>
  <xdr:twoCellAnchor editAs="oneCell">
    <xdr:from>
      <xdr:col>50</xdr:col>
      <xdr:colOff>419101</xdr:colOff>
      <xdr:row>8</xdr:row>
      <xdr:rowOff>180975</xdr:rowOff>
    </xdr:from>
    <xdr:to>
      <xdr:col>62</xdr:col>
      <xdr:colOff>228601</xdr:colOff>
      <xdr:row>27</xdr:row>
      <xdr:rowOff>123825</xdr:rowOff>
    </xdr:to>
    <xdr:pic>
      <xdr:nvPicPr>
        <xdr:cNvPr id="17" name="Picture 16">
          <a:extLst>
            <a:ext uri="{FF2B5EF4-FFF2-40B4-BE49-F238E27FC236}">
              <a16:creationId xmlns:a16="http://schemas.microsoft.com/office/drawing/2014/main" id="{C1933976-9C97-46E1-6237-5AC4C7AA60F5}"/>
            </a:ext>
          </a:extLst>
        </xdr:cNvPr>
        <xdr:cNvPicPr>
          <a:picLocks noChangeAspect="1"/>
        </xdr:cNvPicPr>
      </xdr:nvPicPr>
      <xdr:blipFill>
        <a:blip xmlns:r="http://schemas.openxmlformats.org/officeDocument/2006/relationships" r:embed="rId5"/>
        <a:stretch>
          <a:fillRect/>
        </a:stretch>
      </xdr:blipFill>
      <xdr:spPr>
        <a:xfrm>
          <a:off x="37014151" y="1838325"/>
          <a:ext cx="8267700" cy="6200775"/>
        </a:xfrm>
        <a:prstGeom prst="rect">
          <a:avLst/>
        </a:prstGeom>
      </xdr:spPr>
    </xdr:pic>
    <xdr:clientData/>
  </xdr:twoCellAnchor>
  <xdr:twoCellAnchor editAs="oneCell">
    <xdr:from>
      <xdr:col>17</xdr:col>
      <xdr:colOff>1</xdr:colOff>
      <xdr:row>41</xdr:row>
      <xdr:rowOff>0</xdr:rowOff>
    </xdr:from>
    <xdr:to>
      <xdr:col>27</xdr:col>
      <xdr:colOff>428626</xdr:colOff>
      <xdr:row>59</xdr:row>
      <xdr:rowOff>66675</xdr:rowOff>
    </xdr:to>
    <xdr:pic>
      <xdr:nvPicPr>
        <xdr:cNvPr id="18" name="Picture 17">
          <a:extLst>
            <a:ext uri="{FF2B5EF4-FFF2-40B4-BE49-F238E27FC236}">
              <a16:creationId xmlns:a16="http://schemas.microsoft.com/office/drawing/2014/main" id="{ED261C77-BF41-8CA2-9E40-0AFC5886CD22}"/>
            </a:ext>
          </a:extLst>
        </xdr:cNvPr>
        <xdr:cNvPicPr>
          <a:picLocks noChangeAspect="1"/>
        </xdr:cNvPicPr>
      </xdr:nvPicPr>
      <xdr:blipFill>
        <a:blip xmlns:r="http://schemas.openxmlformats.org/officeDocument/2006/relationships" r:embed="rId6"/>
        <a:stretch>
          <a:fillRect/>
        </a:stretch>
      </xdr:blipFill>
      <xdr:spPr>
        <a:xfrm>
          <a:off x="13535026" y="10668000"/>
          <a:ext cx="7277100" cy="5457825"/>
        </a:xfrm>
        <a:prstGeom prst="rect">
          <a:avLst/>
        </a:prstGeom>
      </xdr:spPr>
    </xdr:pic>
    <xdr:clientData/>
  </xdr:twoCellAnchor>
  <xdr:twoCellAnchor editAs="oneCell">
    <xdr:from>
      <xdr:col>64</xdr:col>
      <xdr:colOff>1</xdr:colOff>
      <xdr:row>40</xdr:row>
      <xdr:rowOff>0</xdr:rowOff>
    </xdr:from>
    <xdr:to>
      <xdr:col>77</xdr:col>
      <xdr:colOff>311151</xdr:colOff>
      <xdr:row>59</xdr:row>
      <xdr:rowOff>809625</xdr:rowOff>
    </xdr:to>
    <xdr:pic>
      <xdr:nvPicPr>
        <xdr:cNvPr id="21" name="Picture 20">
          <a:extLst>
            <a:ext uri="{FF2B5EF4-FFF2-40B4-BE49-F238E27FC236}">
              <a16:creationId xmlns:a16="http://schemas.microsoft.com/office/drawing/2014/main" id="{CD37DA86-958F-BE32-16DF-099E15E2AE2F}"/>
            </a:ext>
          </a:extLst>
        </xdr:cNvPr>
        <xdr:cNvPicPr>
          <a:picLocks noChangeAspect="1"/>
        </xdr:cNvPicPr>
      </xdr:nvPicPr>
      <xdr:blipFill>
        <a:blip xmlns:r="http://schemas.openxmlformats.org/officeDocument/2006/relationships" r:embed="rId7"/>
        <a:stretch>
          <a:fillRect/>
        </a:stretch>
      </xdr:blipFill>
      <xdr:spPr>
        <a:xfrm>
          <a:off x="46386751" y="10506075"/>
          <a:ext cx="8483600" cy="6362700"/>
        </a:xfrm>
        <a:prstGeom prst="rect">
          <a:avLst/>
        </a:prstGeom>
      </xdr:spPr>
    </xdr:pic>
    <xdr:clientData/>
  </xdr:twoCellAnchor>
  <xdr:twoCellAnchor editAs="oneCell">
    <xdr:from>
      <xdr:col>78</xdr:col>
      <xdr:colOff>0</xdr:colOff>
      <xdr:row>40</xdr:row>
      <xdr:rowOff>0</xdr:rowOff>
    </xdr:from>
    <xdr:to>
      <xdr:col>93</xdr:col>
      <xdr:colOff>322631</xdr:colOff>
      <xdr:row>63</xdr:row>
      <xdr:rowOff>351511</xdr:rowOff>
    </xdr:to>
    <xdr:pic>
      <xdr:nvPicPr>
        <xdr:cNvPr id="22" name="Picture 21">
          <a:extLst>
            <a:ext uri="{FF2B5EF4-FFF2-40B4-BE49-F238E27FC236}">
              <a16:creationId xmlns:a16="http://schemas.microsoft.com/office/drawing/2014/main" id="{3766FA21-D4DA-2ECB-FB0D-91B7AFE87238}"/>
            </a:ext>
          </a:extLst>
        </xdr:cNvPr>
        <xdr:cNvPicPr>
          <a:picLocks noChangeAspect="1"/>
        </xdr:cNvPicPr>
      </xdr:nvPicPr>
      <xdr:blipFill>
        <a:blip xmlns:r="http://schemas.openxmlformats.org/officeDocument/2006/relationships" r:embed="rId8"/>
        <a:stretch>
          <a:fillRect/>
        </a:stretch>
      </xdr:blipFill>
      <xdr:spPr>
        <a:xfrm>
          <a:off x="55187850" y="10506075"/>
          <a:ext cx="9752381" cy="7314286"/>
        </a:xfrm>
        <a:prstGeom prst="rect">
          <a:avLst/>
        </a:prstGeom>
      </xdr:spPr>
    </xdr:pic>
    <xdr:clientData/>
  </xdr:twoCellAnchor>
  <xdr:twoCellAnchor editAs="oneCell">
    <xdr:from>
      <xdr:col>39</xdr:col>
      <xdr:colOff>1</xdr:colOff>
      <xdr:row>42</xdr:row>
      <xdr:rowOff>0</xdr:rowOff>
    </xdr:from>
    <xdr:to>
      <xdr:col>49</xdr:col>
      <xdr:colOff>579436</xdr:colOff>
      <xdr:row>59</xdr:row>
      <xdr:rowOff>738187</xdr:rowOff>
    </xdr:to>
    <xdr:pic>
      <xdr:nvPicPr>
        <xdr:cNvPr id="23" name="Picture 22">
          <a:extLst>
            <a:ext uri="{FF2B5EF4-FFF2-40B4-BE49-F238E27FC236}">
              <a16:creationId xmlns:a16="http://schemas.microsoft.com/office/drawing/2014/main" id="{1551BA18-2B9A-1C90-6902-E9559987E39B}"/>
            </a:ext>
          </a:extLst>
        </xdr:cNvPr>
        <xdr:cNvPicPr>
          <a:picLocks noChangeAspect="1"/>
        </xdr:cNvPicPr>
      </xdr:nvPicPr>
      <xdr:blipFill>
        <a:blip xmlns:r="http://schemas.openxmlformats.org/officeDocument/2006/relationships" r:embed="rId9"/>
        <a:stretch>
          <a:fillRect/>
        </a:stretch>
      </xdr:blipFill>
      <xdr:spPr>
        <a:xfrm>
          <a:off x="28777407" y="11084719"/>
          <a:ext cx="7604123" cy="5703093"/>
        </a:xfrm>
        <a:prstGeom prst="rect">
          <a:avLst/>
        </a:prstGeom>
      </xdr:spPr>
    </xdr:pic>
    <xdr:clientData/>
  </xdr:twoCellAnchor>
  <xdr:twoCellAnchor editAs="oneCell">
    <xdr:from>
      <xdr:col>50</xdr:col>
      <xdr:colOff>1</xdr:colOff>
      <xdr:row>42</xdr:row>
      <xdr:rowOff>0</xdr:rowOff>
    </xdr:from>
    <xdr:to>
      <xdr:col>60</xdr:col>
      <xdr:colOff>515938</xdr:colOff>
      <xdr:row>59</xdr:row>
      <xdr:rowOff>690562</xdr:rowOff>
    </xdr:to>
    <xdr:pic>
      <xdr:nvPicPr>
        <xdr:cNvPr id="25" name="Picture 24">
          <a:extLst>
            <a:ext uri="{FF2B5EF4-FFF2-40B4-BE49-F238E27FC236}">
              <a16:creationId xmlns:a16="http://schemas.microsoft.com/office/drawing/2014/main" id="{DFFCF772-F9E1-07A3-5B4D-90643A4B4A9A}"/>
            </a:ext>
          </a:extLst>
        </xdr:cNvPr>
        <xdr:cNvPicPr>
          <a:picLocks noChangeAspect="1"/>
        </xdr:cNvPicPr>
      </xdr:nvPicPr>
      <xdr:blipFill>
        <a:blip xmlns:r="http://schemas.openxmlformats.org/officeDocument/2006/relationships" r:embed="rId10"/>
        <a:stretch>
          <a:fillRect/>
        </a:stretch>
      </xdr:blipFill>
      <xdr:spPr>
        <a:xfrm>
          <a:off x="36504564" y="11084719"/>
          <a:ext cx="7540624" cy="5655468"/>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6</xdr:col>
      <xdr:colOff>200025</xdr:colOff>
      <xdr:row>8</xdr:row>
      <xdr:rowOff>9525</xdr:rowOff>
    </xdr:from>
    <xdr:to>
      <xdr:col>6</xdr:col>
      <xdr:colOff>876300</xdr:colOff>
      <xdr:row>10</xdr:row>
      <xdr:rowOff>9525</xdr:rowOff>
    </xdr:to>
    <xdr:sp macro="" textlink="">
      <xdr:nvSpPr>
        <xdr:cNvPr id="2" name="Right Arrow 4">
          <a:extLst>
            <a:ext uri="{FF2B5EF4-FFF2-40B4-BE49-F238E27FC236}">
              <a16:creationId xmlns:a16="http://schemas.microsoft.com/office/drawing/2014/main" id="{048B1AFD-231D-4B37-8065-9BA6FE6DAFD8}"/>
            </a:ext>
          </a:extLst>
        </xdr:cNvPr>
        <xdr:cNvSpPr/>
      </xdr:nvSpPr>
      <xdr:spPr>
        <a:xfrm>
          <a:off x="3630930" y="1630680"/>
          <a:ext cx="674370" cy="3714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200025</xdr:colOff>
      <xdr:row>40</xdr:row>
      <xdr:rowOff>152400</xdr:rowOff>
    </xdr:from>
    <xdr:to>
      <xdr:col>6</xdr:col>
      <xdr:colOff>876300</xdr:colOff>
      <xdr:row>42</xdr:row>
      <xdr:rowOff>200025</xdr:rowOff>
    </xdr:to>
    <xdr:sp macro="" textlink="">
      <xdr:nvSpPr>
        <xdr:cNvPr id="3" name="Right Arrow 2">
          <a:extLst>
            <a:ext uri="{FF2B5EF4-FFF2-40B4-BE49-F238E27FC236}">
              <a16:creationId xmlns:a16="http://schemas.microsoft.com/office/drawing/2014/main" id="{8484F396-9290-452F-9618-AB687B5E2DBD}"/>
            </a:ext>
          </a:extLst>
        </xdr:cNvPr>
        <xdr:cNvSpPr/>
      </xdr:nvSpPr>
      <xdr:spPr>
        <a:xfrm>
          <a:off x="3630930" y="9363075"/>
          <a:ext cx="674370" cy="37338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200025</xdr:colOff>
      <xdr:row>41</xdr:row>
      <xdr:rowOff>9525</xdr:rowOff>
    </xdr:from>
    <xdr:to>
      <xdr:col>6</xdr:col>
      <xdr:colOff>876300</xdr:colOff>
      <xdr:row>43</xdr:row>
      <xdr:rowOff>9525</xdr:rowOff>
    </xdr:to>
    <xdr:sp macro="" textlink="">
      <xdr:nvSpPr>
        <xdr:cNvPr id="4" name="Right Arrow 4">
          <a:extLst>
            <a:ext uri="{FF2B5EF4-FFF2-40B4-BE49-F238E27FC236}">
              <a16:creationId xmlns:a16="http://schemas.microsoft.com/office/drawing/2014/main" id="{5C89A087-902F-405B-AF1B-387D3EE0008D}"/>
            </a:ext>
          </a:extLst>
        </xdr:cNvPr>
        <xdr:cNvSpPr/>
      </xdr:nvSpPr>
      <xdr:spPr>
        <a:xfrm>
          <a:off x="3642136" y="1613871"/>
          <a:ext cx="674370" cy="369794"/>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6</xdr:col>
      <xdr:colOff>200025</xdr:colOff>
      <xdr:row>8</xdr:row>
      <xdr:rowOff>9525</xdr:rowOff>
    </xdr:from>
    <xdr:to>
      <xdr:col>6</xdr:col>
      <xdr:colOff>876300</xdr:colOff>
      <xdr:row>10</xdr:row>
      <xdr:rowOff>9525</xdr:rowOff>
    </xdr:to>
    <xdr:sp macro="" textlink="">
      <xdr:nvSpPr>
        <xdr:cNvPr id="2" name="Right Arrow 4">
          <a:extLst>
            <a:ext uri="{FF2B5EF4-FFF2-40B4-BE49-F238E27FC236}">
              <a16:creationId xmlns:a16="http://schemas.microsoft.com/office/drawing/2014/main" id="{A9CAAF35-66E9-4488-9D98-8706CEACF209}"/>
            </a:ext>
          </a:extLst>
        </xdr:cNvPr>
        <xdr:cNvSpPr/>
      </xdr:nvSpPr>
      <xdr:spPr>
        <a:xfrm>
          <a:off x="4010025" y="1657350"/>
          <a:ext cx="676275" cy="4095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renesasgroup-my.sharepoint.com/SG/PMIC/ICL/Spec/IMVP9/Test_Plan_572580_IMVP9_Val_Rev1p0/572580_IMVP9%20Val_Rev1p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renesasgroup-my.sharepoint.com/Users/agulvex/Downloads/729382_ROP_Voltage_Regulator_Test_Plan_Rev0p9.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renesasgroup-my.sharepoint.com/Users/yihuichi/AppData/Local/Microsoft/Windows/INetCache/Content.Outlook/WZRAP1AM/20ww41p5_GeneralTestPlan_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renesasgroup-my.sharepoint.com/Users/yihuichi/Downloads/615689_VCCIN_AUX_Volt_Reg_Valid_Plan_Rev0p8p6/615689_VCCIN_AUX_Volt_Reg_Valid_Plan_Rev0p8p6/615689_VCCIN_AUX_Volt_Reg_Valid_Plan_Rev0p8p6.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L:\Lab_Work\IMVP8\Skylake_Validation\Rev_0p9\IMVP8%20Val_rev0_7.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renesasgroup-my.sharepoint.com/sg/pmic/icl/Validation/Customers/19ww11_Dell_Workshop/572580_IMVP9_Volt_Reg_Valid_Plan_Rev1p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sclaimer"/>
      <sheetName val="Revision_History"/>
      <sheetName val="Spec Entry"/>
      <sheetName val="Thermal Comp"/>
      <sheetName val="Static LL"/>
      <sheetName val="Transient LL"/>
      <sheetName val="Dynamic VID "/>
      <sheetName val="Psys"/>
      <sheetName val="Raw_data"/>
      <sheetName val="Accuracy"/>
      <sheetName val="Response Time"/>
      <sheetName val="VID1 Validation Plots"/>
      <sheetName val="VID2 - PS1 Validation Plots"/>
      <sheetName val="VID2 - PS2 Validation Plots"/>
      <sheetName val="Test Summary"/>
      <sheetName val="IOUT Calcs"/>
      <sheetName val="Iout_data"/>
    </sheetNames>
    <sheetDataSet>
      <sheetData sheetId="0"/>
      <sheetData sheetId="1"/>
      <sheetData sheetId="2">
        <row r="4">
          <cell r="D4" t="str">
            <v>VCCIN</v>
          </cell>
        </row>
        <row r="6">
          <cell r="D6">
            <v>0</v>
          </cell>
        </row>
        <row r="15">
          <cell r="A15" t="str">
            <v>Design Validation</v>
          </cell>
        </row>
        <row r="16">
          <cell r="A16" t="str">
            <v>HVM Validation</v>
          </cell>
          <cell r="D16">
            <v>2</v>
          </cell>
        </row>
        <row r="18">
          <cell r="D18">
            <v>7</v>
          </cell>
        </row>
        <row r="32">
          <cell r="D32">
            <v>0</v>
          </cell>
        </row>
        <row r="33">
          <cell r="D33">
            <v>0</v>
          </cell>
        </row>
        <row r="34">
          <cell r="D34">
            <v>0</v>
          </cell>
        </row>
        <row r="35">
          <cell r="D35">
            <v>0</v>
          </cell>
        </row>
        <row r="36">
          <cell r="D36">
            <v>0</v>
          </cell>
        </row>
        <row r="37">
          <cell r="D37">
            <v>0</v>
          </cell>
        </row>
        <row r="40">
          <cell r="D40">
            <v>5</v>
          </cell>
        </row>
        <row r="41">
          <cell r="D41">
            <v>0</v>
          </cell>
        </row>
        <row r="44">
          <cell r="D44">
            <v>1.8</v>
          </cell>
        </row>
        <row r="45">
          <cell r="D45">
            <v>1.2</v>
          </cell>
        </row>
        <row r="46">
          <cell r="D46">
            <v>0.6</v>
          </cell>
        </row>
        <row r="47">
          <cell r="D47">
            <v>20</v>
          </cell>
        </row>
        <row r="48">
          <cell r="D48">
            <v>5</v>
          </cell>
        </row>
        <row r="49">
          <cell r="D49">
            <v>1</v>
          </cell>
        </row>
        <row r="50">
          <cell r="D50">
            <v>20</v>
          </cell>
        </row>
        <row r="51">
          <cell r="D51">
            <v>20</v>
          </cell>
        </row>
        <row r="52">
          <cell r="D52">
            <v>35</v>
          </cell>
        </row>
        <row r="54">
          <cell r="D54">
            <v>15</v>
          </cell>
        </row>
        <row r="55">
          <cell r="D55">
            <v>15</v>
          </cell>
        </row>
        <row r="56">
          <cell r="D56">
            <v>30</v>
          </cell>
        </row>
        <row r="57">
          <cell r="D57">
            <v>30</v>
          </cell>
        </row>
        <row r="58">
          <cell r="D58">
            <v>30</v>
          </cell>
        </row>
        <row r="59">
          <cell r="D59">
            <v>30</v>
          </cell>
        </row>
        <row r="60">
          <cell r="D60">
            <v>70</v>
          </cell>
        </row>
        <row r="61">
          <cell r="D61">
            <v>10</v>
          </cell>
        </row>
        <row r="62">
          <cell r="D62">
            <v>70</v>
          </cell>
        </row>
        <row r="63">
          <cell r="D63">
            <v>10</v>
          </cell>
        </row>
        <row r="65">
          <cell r="D65">
            <v>20</v>
          </cell>
        </row>
        <row r="66">
          <cell r="D66">
            <v>1</v>
          </cell>
        </row>
        <row r="67">
          <cell r="D67">
            <v>48</v>
          </cell>
        </row>
        <row r="68">
          <cell r="D68">
            <v>12</v>
          </cell>
        </row>
        <row r="69">
          <cell r="D69">
            <v>0</v>
          </cell>
        </row>
        <row r="70">
          <cell r="D70">
            <v>200</v>
          </cell>
        </row>
        <row r="74">
          <cell r="D74" t="e">
            <v>#DIV/0!</v>
          </cell>
        </row>
        <row r="75">
          <cell r="D75" t="e">
            <v>#DIV/0!</v>
          </cell>
        </row>
        <row r="76">
          <cell r="D76" t="e">
            <v>#DIV/0!</v>
          </cell>
        </row>
        <row r="77">
          <cell r="D77" t="e">
            <v>#DIV/0!</v>
          </cell>
        </row>
        <row r="78">
          <cell r="D78">
            <v>0.75000000000000622</v>
          </cell>
        </row>
        <row r="79">
          <cell r="D79">
            <v>-0.75000000000000622</v>
          </cell>
        </row>
        <row r="80">
          <cell r="D80">
            <v>6.0000000000000053</v>
          </cell>
        </row>
        <row r="81">
          <cell r="D81">
            <v>-6.0000000000000053</v>
          </cell>
        </row>
        <row r="82">
          <cell r="D82" t="e">
            <v>#DIV/0!</v>
          </cell>
        </row>
        <row r="83">
          <cell r="D83">
            <v>0.75000000000000622</v>
          </cell>
        </row>
        <row r="84">
          <cell r="D84">
            <v>6.0000000000000053</v>
          </cell>
        </row>
        <row r="85">
          <cell r="D85">
            <v>16</v>
          </cell>
        </row>
        <row r="86">
          <cell r="D86" t="e">
            <v>#DIV/0!</v>
          </cell>
        </row>
        <row r="87">
          <cell r="D87">
            <v>0</v>
          </cell>
        </row>
        <row r="88">
          <cell r="D88">
            <v>0</v>
          </cell>
        </row>
        <row r="89">
          <cell r="D89" t="e">
            <v>#DIV/0!</v>
          </cell>
        </row>
      </sheetData>
      <sheetData sheetId="3"/>
      <sheetData sheetId="4">
        <row r="22">
          <cell r="AK22">
            <v>0</v>
          </cell>
        </row>
      </sheetData>
      <sheetData sheetId="5"/>
      <sheetData sheetId="6"/>
      <sheetData sheetId="7">
        <row r="2">
          <cell r="K2">
            <v>0</v>
          </cell>
          <cell r="L2">
            <v>0</v>
          </cell>
          <cell r="M2">
            <v>0</v>
          </cell>
          <cell r="N2" t="e">
            <v>#DIV/0!</v>
          </cell>
        </row>
      </sheetData>
      <sheetData sheetId="8"/>
      <sheetData sheetId="9"/>
      <sheetData sheetId="10"/>
      <sheetData sheetId="11"/>
      <sheetData sheetId="12"/>
      <sheetData sheetId="13"/>
      <sheetData sheetId="14"/>
      <sheetData sheetId="15">
        <row r="16">
          <cell r="O16" t="e">
            <v>#VALUE!</v>
          </cell>
        </row>
        <row r="18">
          <cell r="O18" t="e">
            <v>#VALUE!</v>
          </cell>
        </row>
        <row r="99">
          <cell r="J99">
            <v>3</v>
          </cell>
        </row>
        <row r="110">
          <cell r="F110">
            <v>0</v>
          </cell>
        </row>
        <row r="116">
          <cell r="F116">
            <v>0</v>
          </cell>
        </row>
      </sheetData>
      <sheetData sheetId="1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sclaimer"/>
      <sheetName val="Revision History"/>
      <sheetName val="Spec Entry"/>
      <sheetName val="INPUT RIPPLE"/>
      <sheetName val="STABILITY"/>
      <sheetName val="POWER SEQUENCE"/>
      <sheetName val="Output Ripple"/>
      <sheetName val="Line Regulation"/>
      <sheetName val="EFFICIENCY"/>
      <sheetName val="Transient"/>
      <sheetName val="Athena Open Lab"/>
      <sheetName val="Test Summary"/>
    </sheetNames>
    <sheetDataSet>
      <sheetData sheetId="0" refreshError="1"/>
      <sheetData sheetId="1" refreshError="1"/>
      <sheetData sheetId="2">
        <row r="25">
          <cell r="D25">
            <v>50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sclaimer"/>
      <sheetName val="Revision_History"/>
      <sheetName val="Spec Entry"/>
      <sheetName val="Enable"/>
      <sheetName val="VID Change"/>
      <sheetName val="VID Cycling"/>
      <sheetName val="FDIM"/>
      <sheetName val="Vtol (DC+AC+1MHz)"/>
      <sheetName val="LDO Test"/>
      <sheetName val="Efficiency"/>
      <sheetName val="Test Summary"/>
      <sheetName val="Thoughts"/>
      <sheetName val="V1.8U Ripple"/>
      <sheetName val="V1.8U Trans"/>
      <sheetName val="V2.5U Ripple"/>
    </sheetNames>
    <sheetDataSet>
      <sheetData sheetId="0"/>
      <sheetData sheetId="1"/>
      <sheetData sheetId="2">
        <row r="23">
          <cell r="D23">
            <v>70</v>
          </cell>
        </row>
        <row r="27">
          <cell r="D27">
            <v>50</v>
          </cell>
        </row>
        <row r="29">
          <cell r="D29">
            <v>0</v>
          </cell>
        </row>
        <row r="30">
          <cell r="D30">
            <v>1.1000000000000001</v>
          </cell>
        </row>
        <row r="31">
          <cell r="D31">
            <v>1.65</v>
          </cell>
        </row>
        <row r="32">
          <cell r="D32">
            <v>1.8</v>
          </cell>
        </row>
      </sheetData>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gal Disclaimer"/>
      <sheetName val="Revision_History"/>
      <sheetName val="Spec Entry"/>
      <sheetName val="Enable"/>
      <sheetName val="VID Change"/>
      <sheetName val="VID Cycling"/>
      <sheetName val="FDIM"/>
      <sheetName val="Transient"/>
      <sheetName val="Static IMON"/>
      <sheetName val="IMON start up"/>
      <sheetName val="IMON Rise Time"/>
      <sheetName val="Test Summary"/>
      <sheetName val="Thoughts"/>
      <sheetName val="V1.8U Ripple"/>
      <sheetName val="V1.8U Trans"/>
      <sheetName val="V2.5U Ripple"/>
    </sheetNames>
    <sheetDataSet>
      <sheetData sheetId="0"/>
      <sheetData sheetId="1"/>
      <sheetData sheetId="2">
        <row r="22">
          <cell r="D22">
            <v>32</v>
          </cell>
        </row>
        <row r="27">
          <cell r="D27">
            <v>50</v>
          </cell>
        </row>
        <row r="28">
          <cell r="D28">
            <v>20</v>
          </cell>
        </row>
        <row r="29">
          <cell r="D29">
            <v>0</v>
          </cell>
        </row>
        <row r="30">
          <cell r="D30">
            <v>1.1000000000000001</v>
          </cell>
        </row>
        <row r="31">
          <cell r="D31">
            <v>1.65</v>
          </cell>
        </row>
        <row r="32">
          <cell r="D32">
            <v>1.8</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sclaimer"/>
      <sheetName val="Revision_History"/>
      <sheetName val="Spec Entry"/>
      <sheetName val="Thermal Comp"/>
      <sheetName val="Static LL"/>
      <sheetName val="Transient LL"/>
      <sheetName val="Dynamic VID "/>
      <sheetName val="Iout Raw_data"/>
      <sheetName val="Iout Accuracy"/>
      <sheetName val="PSYS Accuracy"/>
      <sheetName val="Response Time"/>
      <sheetName val="VID1 Validation Plots"/>
      <sheetName val="VID2 - PS1 Validation Plots"/>
      <sheetName val="VID2 - PS2 Validation Plots"/>
      <sheetName val="Test Summary"/>
      <sheetName val="IOUT Calcs"/>
      <sheetName val="Iout_data"/>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sclaimer"/>
      <sheetName val="Revision_History"/>
      <sheetName val="Spec Entry"/>
      <sheetName val="Thermal Comp"/>
      <sheetName val="Static LL"/>
      <sheetName val="Transient LL"/>
      <sheetName val="PS Transisition Check"/>
      <sheetName val="Dynamic VID "/>
      <sheetName val="Psys"/>
      <sheetName val="Raw_data"/>
      <sheetName val="Accuracy"/>
      <sheetName val="Spec Entry_AUX"/>
      <sheetName val="Enable_AUX"/>
      <sheetName val="VID change_AUX"/>
      <sheetName val="VID Cycling_AUX"/>
      <sheetName val="Transient_AUX"/>
      <sheetName val="Response Time"/>
      <sheetName val="VID1 Validation Plots"/>
      <sheetName val="VID2 - PS1 Validation Plots"/>
      <sheetName val="VID2 - PS2 Validation Plots"/>
      <sheetName val="Test Summary"/>
      <sheetName val="IOUT Calcs"/>
      <sheetName val="Iout_data"/>
    </sheetNames>
    <sheetDataSet>
      <sheetData sheetId="0" refreshError="1"/>
      <sheetData sheetId="1" refreshError="1"/>
      <sheetData sheetId="2">
        <row r="59">
          <cell r="D59">
            <v>30</v>
          </cell>
        </row>
        <row r="61">
          <cell r="D61">
            <v>30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4C8A4-4947-4B70-87A7-34BA5ECEC394}">
  <dimension ref="A1:A7"/>
  <sheetViews>
    <sheetView topLeftCell="A7" zoomScale="90" zoomScaleNormal="90" workbookViewId="0">
      <selection activeCell="A5" sqref="A5"/>
    </sheetView>
  </sheetViews>
  <sheetFormatPr defaultColWidth="8.85546875" defaultRowHeight="12.75"/>
  <cols>
    <col min="1" max="1" width="140.85546875" style="24" customWidth="1"/>
    <col min="2" max="16384" width="8.85546875" style="24"/>
  </cols>
  <sheetData>
    <row r="1" spans="1:1" ht="21.6" customHeight="1">
      <c r="A1" s="151" t="s">
        <v>190</v>
      </c>
    </row>
    <row r="2" spans="1:1" ht="18" customHeight="1">
      <c r="A2" s="225" t="s">
        <v>191</v>
      </c>
    </row>
    <row r="3" spans="1:1">
      <c r="A3" s="152" t="s">
        <v>287</v>
      </c>
    </row>
    <row r="4" spans="1:1">
      <c r="A4" s="153">
        <v>44813</v>
      </c>
    </row>
    <row r="5" spans="1:1">
      <c r="A5" s="154" t="s">
        <v>192</v>
      </c>
    </row>
    <row r="6" spans="1:1">
      <c r="A6" s="155"/>
    </row>
    <row r="7" spans="1:1" ht="362.1" customHeight="1" thickBot="1">
      <c r="A7" s="156" t="s">
        <v>193</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4B4BC-8B79-428F-8D36-7DCA727DD6ED}">
  <sheetPr codeName="Sheet9">
    <tabColor rgb="FF33CCFF"/>
  </sheetPr>
  <dimension ref="A1:BJ89"/>
  <sheetViews>
    <sheetView topLeftCell="A10" zoomScaleNormal="100" workbookViewId="0">
      <selection activeCell="J13" sqref="J13"/>
    </sheetView>
  </sheetViews>
  <sheetFormatPr defaultColWidth="9.42578125" defaultRowHeight="12.75"/>
  <cols>
    <col min="1" max="1" width="9.42578125" style="47"/>
    <col min="2" max="2" width="2.42578125" style="47" customWidth="1"/>
    <col min="3" max="3" width="4" style="47" customWidth="1"/>
    <col min="4" max="4" width="14" style="47" customWidth="1"/>
    <col min="5" max="5" width="4.5703125" style="47" customWidth="1"/>
    <col min="6" max="7" width="15.5703125" style="47" customWidth="1"/>
    <col min="8" max="8" width="15.5703125" style="60" customWidth="1"/>
    <col min="9" max="10" width="24.42578125" style="47" customWidth="1"/>
    <col min="11" max="14" width="15.5703125" style="47" customWidth="1"/>
    <col min="15" max="15" width="26.42578125" style="47" customWidth="1"/>
    <col min="16" max="16" width="2.5703125" style="47" customWidth="1"/>
    <col min="17" max="17" width="7.5703125" style="47" customWidth="1"/>
    <col min="18" max="61" width="10.5703125" style="47" customWidth="1"/>
    <col min="62" max="16384" width="9.42578125" style="47"/>
  </cols>
  <sheetData>
    <row r="1" spans="1:62" ht="12.75" customHeight="1">
      <c r="A1" s="318" t="s">
        <v>98</v>
      </c>
      <c r="B1" s="319"/>
      <c r="C1" s="319"/>
      <c r="D1" s="319"/>
      <c r="E1" s="319"/>
      <c r="F1" s="319"/>
      <c r="G1" s="319"/>
      <c r="H1" s="319"/>
      <c r="I1" s="319"/>
      <c r="J1" s="319"/>
      <c r="K1" s="319"/>
      <c r="L1" s="319"/>
      <c r="M1" s="319"/>
      <c r="N1" s="319"/>
      <c r="O1" s="319"/>
      <c r="P1" s="319"/>
      <c r="Q1" s="319"/>
      <c r="R1" s="319"/>
      <c r="S1" s="319"/>
      <c r="T1" s="319"/>
      <c r="U1" s="46"/>
      <c r="V1" s="46"/>
    </row>
    <row r="2" spans="1:62" ht="12.75" customHeight="1">
      <c r="A2" s="318"/>
      <c r="B2" s="319"/>
      <c r="C2" s="319"/>
      <c r="D2" s="319"/>
      <c r="E2" s="319"/>
      <c r="F2" s="319"/>
      <c r="G2" s="319"/>
      <c r="H2" s="319"/>
      <c r="I2" s="319"/>
      <c r="J2" s="319"/>
      <c r="K2" s="319"/>
      <c r="L2" s="319"/>
      <c r="M2" s="319"/>
      <c r="N2" s="319"/>
      <c r="O2" s="319"/>
      <c r="P2" s="319"/>
      <c r="Q2" s="319"/>
      <c r="R2" s="319"/>
      <c r="S2" s="319"/>
      <c r="T2" s="319"/>
      <c r="U2" s="46"/>
      <c r="V2" s="46"/>
    </row>
    <row r="3" spans="1:62" ht="18">
      <c r="A3" s="48"/>
      <c r="B3" s="48"/>
      <c r="C3" s="48"/>
      <c r="D3" s="48"/>
      <c r="E3" s="48"/>
      <c r="F3"/>
      <c r="G3"/>
      <c r="H3"/>
      <c r="I3" s="48"/>
      <c r="J3" s="48"/>
      <c r="K3" s="48"/>
    </row>
    <row r="4" spans="1:62">
      <c r="A4" s="49"/>
      <c r="D4" s="50"/>
      <c r="E4" s="51"/>
      <c r="F4" s="51"/>
      <c r="G4" s="51"/>
      <c r="H4" s="52"/>
      <c r="I4" s="51"/>
      <c r="J4" s="51"/>
      <c r="K4" s="51"/>
    </row>
    <row r="5" spans="1:62">
      <c r="A5" s="49" t="s">
        <v>130</v>
      </c>
      <c r="B5" s="53"/>
      <c r="C5" s="53"/>
      <c r="D5" s="54"/>
      <c r="E5" s="55"/>
      <c r="F5" s="55"/>
      <c r="G5" s="55"/>
      <c r="H5" s="56"/>
      <c r="I5" s="55"/>
      <c r="J5" s="55"/>
      <c r="K5" s="55"/>
      <c r="L5" s="53"/>
      <c r="M5" s="53"/>
      <c r="N5" s="53"/>
      <c r="O5" s="57"/>
      <c r="P5" s="53"/>
      <c r="Q5" s="53"/>
      <c r="R5" s="53"/>
      <c r="S5" s="53"/>
      <c r="T5" s="53"/>
      <c r="U5" s="53"/>
      <c r="V5" s="53"/>
      <c r="W5" s="53"/>
      <c r="X5" s="53"/>
      <c r="Y5" s="53"/>
      <c r="Z5" s="53"/>
      <c r="AA5" s="53"/>
      <c r="AB5" s="53"/>
      <c r="AC5" s="53"/>
      <c r="AD5" s="53"/>
      <c r="AE5" s="53"/>
      <c r="AF5" s="53"/>
      <c r="AG5" s="53"/>
      <c r="AH5" s="53"/>
      <c r="AI5" s="53"/>
      <c r="AJ5" s="53"/>
      <c r="AK5" s="53"/>
      <c r="AL5" s="53"/>
      <c r="AM5" s="53"/>
      <c r="AN5" s="53"/>
      <c r="AO5" s="53"/>
      <c r="AP5" s="53"/>
      <c r="AQ5" s="58"/>
      <c r="AR5" s="53"/>
      <c r="AS5" s="58"/>
      <c r="AT5" s="58"/>
      <c r="AU5" s="58"/>
      <c r="AV5" s="58"/>
      <c r="AW5" s="58"/>
      <c r="AX5" s="58"/>
      <c r="AY5" s="58"/>
      <c r="AZ5" s="58"/>
      <c r="BA5" s="58"/>
      <c r="BB5" s="58"/>
      <c r="BC5" s="58"/>
      <c r="BD5" s="58"/>
      <c r="BE5" s="58"/>
      <c r="BF5" s="58"/>
      <c r="BG5" s="58"/>
      <c r="BH5" s="58"/>
      <c r="BI5" s="58"/>
      <c r="BJ5" s="58"/>
    </row>
    <row r="6" spans="1:62">
      <c r="A6" s="59" t="s">
        <v>131</v>
      </c>
      <c r="B6" s="53"/>
      <c r="BJ6" s="58"/>
    </row>
    <row r="7" spans="1:62" ht="32.25" customHeight="1">
      <c r="A7" s="61" t="s">
        <v>132</v>
      </c>
      <c r="B7" s="53"/>
      <c r="D7" s="308" t="s">
        <v>133</v>
      </c>
      <c r="E7" s="309"/>
      <c r="F7" s="309"/>
      <c r="G7" s="309"/>
      <c r="H7" s="309"/>
      <c r="I7" s="309"/>
      <c r="J7" s="309"/>
      <c r="K7" s="309"/>
      <c r="L7" s="309"/>
      <c r="M7" s="309"/>
      <c r="N7" s="309"/>
      <c r="O7" s="309"/>
      <c r="P7"/>
      <c r="R7" s="320" t="s">
        <v>134</v>
      </c>
      <c r="S7" s="321"/>
      <c r="T7" s="321"/>
      <c r="U7" s="321"/>
      <c r="V7" s="321"/>
      <c r="W7" s="321"/>
      <c r="X7" s="321"/>
      <c r="Y7" s="321"/>
      <c r="Z7" s="322"/>
      <c r="AC7" s="320" t="s">
        <v>135</v>
      </c>
      <c r="AD7" s="321"/>
      <c r="AE7" s="321"/>
      <c r="AF7" s="321"/>
      <c r="AG7" s="321"/>
      <c r="AH7" s="321"/>
      <c r="AI7" s="321"/>
      <c r="AJ7" s="321"/>
      <c r="AK7" s="322"/>
      <c r="AN7" s="320" t="s">
        <v>136</v>
      </c>
      <c r="AO7" s="321"/>
      <c r="AP7" s="321"/>
      <c r="AQ7" s="321"/>
      <c r="AR7" s="321"/>
      <c r="AS7" s="321"/>
      <c r="AT7" s="321"/>
      <c r="AU7" s="321"/>
      <c r="AV7" s="322"/>
      <c r="AY7" s="320" t="s">
        <v>137</v>
      </c>
      <c r="AZ7" s="321"/>
      <c r="BA7" s="321"/>
      <c r="BB7" s="321"/>
      <c r="BC7" s="321"/>
      <c r="BD7" s="321"/>
      <c r="BE7" s="321"/>
      <c r="BF7" s="321"/>
      <c r="BG7" s="322"/>
      <c r="BH7" s="62"/>
      <c r="BI7" s="62"/>
      <c r="BJ7" s="53"/>
    </row>
    <row r="8" spans="1:62" ht="12.75" customHeight="1">
      <c r="B8" s="53"/>
      <c r="D8" s="63" t="s">
        <v>73</v>
      </c>
      <c r="E8" s="64"/>
      <c r="F8" s="63" t="s">
        <v>138</v>
      </c>
      <c r="G8"/>
      <c r="H8" s="63" t="s">
        <v>139</v>
      </c>
      <c r="I8"/>
      <c r="J8"/>
      <c r="K8"/>
      <c r="L8" s="65"/>
      <c r="M8" s="65"/>
      <c r="N8" s="65"/>
      <c r="O8" s="65"/>
      <c r="P8" s="65"/>
      <c r="R8" s="323"/>
      <c r="S8" s="324"/>
      <c r="T8" s="324"/>
      <c r="U8" s="324"/>
      <c r="V8" s="324"/>
      <c r="W8" s="324"/>
      <c r="X8" s="324"/>
      <c r="Y8" s="324"/>
      <c r="Z8" s="325"/>
      <c r="AC8" s="323"/>
      <c r="AD8" s="324"/>
      <c r="AE8" s="324"/>
      <c r="AF8" s="324"/>
      <c r="AG8" s="324"/>
      <c r="AH8" s="324"/>
      <c r="AI8" s="324"/>
      <c r="AJ8" s="324"/>
      <c r="AK8" s="325"/>
      <c r="AN8" s="323"/>
      <c r="AO8" s="324"/>
      <c r="AP8" s="324"/>
      <c r="AQ8" s="324"/>
      <c r="AR8" s="324"/>
      <c r="AS8" s="324"/>
      <c r="AT8" s="324"/>
      <c r="AU8" s="324"/>
      <c r="AV8" s="325"/>
      <c r="AY8" s="323"/>
      <c r="AZ8" s="324"/>
      <c r="BA8" s="324"/>
      <c r="BB8" s="324"/>
      <c r="BC8" s="324"/>
      <c r="BD8" s="324"/>
      <c r="BE8" s="324"/>
      <c r="BF8" s="324"/>
      <c r="BG8" s="325"/>
      <c r="BH8" s="62"/>
      <c r="BI8" s="62"/>
      <c r="BJ8" s="53"/>
    </row>
    <row r="9" spans="1:62" ht="12.75" customHeight="1">
      <c r="B9" s="53"/>
      <c r="D9" s="66" t="e">
        <f>#REF!</f>
        <v>#REF!</v>
      </c>
      <c r="E9" s="67"/>
      <c r="F9" s="68"/>
      <c r="G9"/>
      <c r="H9" s="68"/>
      <c r="I9"/>
      <c r="J9"/>
      <c r="K9"/>
      <c r="L9" s="69"/>
      <c r="M9" s="69"/>
      <c r="O9" s="69"/>
      <c r="P9" s="70"/>
      <c r="R9" s="323"/>
      <c r="S9" s="324"/>
      <c r="T9" s="324"/>
      <c r="U9" s="324"/>
      <c r="V9" s="324"/>
      <c r="W9" s="324"/>
      <c r="X9" s="324"/>
      <c r="Y9" s="324"/>
      <c r="Z9" s="325"/>
      <c r="AC9" s="323"/>
      <c r="AD9" s="324"/>
      <c r="AE9" s="324"/>
      <c r="AF9" s="324"/>
      <c r="AG9" s="324"/>
      <c r="AH9" s="324"/>
      <c r="AI9" s="324"/>
      <c r="AJ9" s="324"/>
      <c r="AK9" s="325"/>
      <c r="AN9" s="323"/>
      <c r="AO9" s="324"/>
      <c r="AP9" s="324"/>
      <c r="AQ9" s="324"/>
      <c r="AR9" s="324"/>
      <c r="AS9" s="324"/>
      <c r="AT9" s="324"/>
      <c r="AU9" s="324"/>
      <c r="AV9" s="325"/>
      <c r="AY9" s="323"/>
      <c r="AZ9" s="324"/>
      <c r="BA9" s="324"/>
      <c r="BB9" s="324"/>
      <c r="BC9" s="324"/>
      <c r="BD9" s="324"/>
      <c r="BE9" s="324"/>
      <c r="BF9" s="324"/>
      <c r="BG9" s="325"/>
      <c r="BH9" s="62"/>
      <c r="BI9" s="62"/>
      <c r="BJ9" s="53"/>
    </row>
    <row r="10" spans="1:62" ht="16.5" customHeight="1">
      <c r="B10" s="53"/>
      <c r="D10" s="71" t="s">
        <v>140</v>
      </c>
      <c r="E10" s="67"/>
      <c r="F10" s="63" t="s">
        <v>141</v>
      </c>
      <c r="G10"/>
      <c r="H10" s="63" t="s">
        <v>142</v>
      </c>
      <c r="I10"/>
      <c r="J10"/>
      <c r="K10"/>
      <c r="L10" s="69"/>
      <c r="M10" s="69"/>
      <c r="N10" s="69"/>
      <c r="O10" s="69"/>
      <c r="P10" s="69"/>
      <c r="R10" s="323"/>
      <c r="S10" s="324"/>
      <c r="T10" s="324"/>
      <c r="U10" s="324"/>
      <c r="V10" s="324"/>
      <c r="W10" s="324"/>
      <c r="X10" s="324"/>
      <c r="Y10" s="324"/>
      <c r="Z10" s="325"/>
      <c r="AC10" s="323"/>
      <c r="AD10" s="324"/>
      <c r="AE10" s="324"/>
      <c r="AF10" s="324"/>
      <c r="AG10" s="324"/>
      <c r="AH10" s="324"/>
      <c r="AI10" s="324"/>
      <c r="AJ10" s="324"/>
      <c r="AK10" s="325"/>
      <c r="AN10" s="323"/>
      <c r="AO10" s="324"/>
      <c r="AP10" s="324"/>
      <c r="AQ10" s="324"/>
      <c r="AR10" s="324"/>
      <c r="AS10" s="324"/>
      <c r="AT10" s="324"/>
      <c r="AU10" s="324"/>
      <c r="AV10" s="325"/>
      <c r="AY10" s="323"/>
      <c r="AZ10" s="324"/>
      <c r="BA10" s="324"/>
      <c r="BB10" s="324"/>
      <c r="BC10" s="324"/>
      <c r="BD10" s="324"/>
      <c r="BE10" s="324"/>
      <c r="BF10" s="324"/>
      <c r="BG10" s="325"/>
      <c r="BH10" s="62"/>
      <c r="BI10" s="62"/>
      <c r="BJ10" s="53"/>
    </row>
    <row r="11" spans="1:62" ht="12.75" customHeight="1">
      <c r="B11" s="53"/>
      <c r="D11" s="72" t="e">
        <f>#REF!</f>
        <v>#REF!</v>
      </c>
      <c r="E11" s="67"/>
      <c r="F11" s="68">
        <v>0</v>
      </c>
      <c r="G11"/>
      <c r="H11" s="68" t="e">
        <f>#REF!*di_percentage/100</f>
        <v>#REF!</v>
      </c>
      <c r="I11"/>
      <c r="J11"/>
      <c r="K11"/>
      <c r="L11" s="65"/>
      <c r="M11" s="65"/>
      <c r="N11" s="69"/>
      <c r="O11" s="65"/>
      <c r="P11" s="65"/>
      <c r="R11" s="323"/>
      <c r="S11" s="324"/>
      <c r="T11" s="324"/>
      <c r="U11" s="324"/>
      <c r="V11" s="324"/>
      <c r="W11" s="324"/>
      <c r="X11" s="324"/>
      <c r="Y11" s="324"/>
      <c r="Z11" s="325"/>
      <c r="AC11" s="323"/>
      <c r="AD11" s="324"/>
      <c r="AE11" s="324"/>
      <c r="AF11" s="324"/>
      <c r="AG11" s="324"/>
      <c r="AH11" s="324"/>
      <c r="AI11" s="324"/>
      <c r="AJ11" s="324"/>
      <c r="AK11" s="325"/>
      <c r="AN11" s="323"/>
      <c r="AO11" s="324"/>
      <c r="AP11" s="324"/>
      <c r="AQ11" s="324"/>
      <c r="AR11" s="324"/>
      <c r="AS11" s="324"/>
      <c r="AT11" s="324"/>
      <c r="AU11" s="324"/>
      <c r="AV11" s="325"/>
      <c r="AY11" s="323"/>
      <c r="AZ11" s="324"/>
      <c r="BA11" s="324"/>
      <c r="BB11" s="324"/>
      <c r="BC11" s="324"/>
      <c r="BD11" s="324"/>
      <c r="BE11" s="324"/>
      <c r="BF11" s="324"/>
      <c r="BG11" s="325"/>
      <c r="BH11" s="62"/>
      <c r="BI11" s="62"/>
      <c r="BJ11" s="53"/>
    </row>
    <row r="12" spans="1:62" ht="17.25" customHeight="1">
      <c r="B12" s="53"/>
      <c r="D12" s="73" t="s">
        <v>143</v>
      </c>
      <c r="E12" s="74"/>
      <c r="F12"/>
      <c r="G12"/>
      <c r="H12"/>
      <c r="I12"/>
      <c r="J12"/>
      <c r="K12"/>
      <c r="L12"/>
      <c r="M12"/>
      <c r="N12" s="69"/>
      <c r="R12" s="323"/>
      <c r="S12" s="324"/>
      <c r="T12" s="324"/>
      <c r="U12" s="324"/>
      <c r="V12" s="324"/>
      <c r="W12" s="324"/>
      <c r="X12" s="324"/>
      <c r="Y12" s="324"/>
      <c r="Z12" s="325"/>
      <c r="AC12" s="323"/>
      <c r="AD12" s="324"/>
      <c r="AE12" s="324"/>
      <c r="AF12" s="324"/>
      <c r="AG12" s="324"/>
      <c r="AH12" s="324"/>
      <c r="AI12" s="324"/>
      <c r="AJ12" s="324"/>
      <c r="AK12" s="325"/>
      <c r="AN12" s="323"/>
      <c r="AO12" s="324"/>
      <c r="AP12" s="324"/>
      <c r="AQ12" s="324"/>
      <c r="AR12" s="324"/>
      <c r="AS12" s="324"/>
      <c r="AT12" s="324"/>
      <c r="AU12" s="324"/>
      <c r="AV12" s="325"/>
      <c r="AY12" s="323"/>
      <c r="AZ12" s="324"/>
      <c r="BA12" s="324"/>
      <c r="BB12" s="324"/>
      <c r="BC12" s="324"/>
      <c r="BD12" s="324"/>
      <c r="BE12" s="324"/>
      <c r="BF12" s="324"/>
      <c r="BG12" s="325"/>
      <c r="BH12" s="62"/>
      <c r="BI12" s="62"/>
      <c r="BJ12" s="53"/>
    </row>
    <row r="13" spans="1:62" ht="17.25" customHeight="1">
      <c r="B13" s="53"/>
      <c r="D13" s="75">
        <v>0.5</v>
      </c>
      <c r="E13" s="74"/>
      <c r="F13"/>
      <c r="G13"/>
      <c r="H13"/>
      <c r="I13"/>
      <c r="J13"/>
      <c r="K13"/>
      <c r="L13"/>
      <c r="M13"/>
      <c r="N13" s="69"/>
      <c r="R13" s="323"/>
      <c r="S13" s="324"/>
      <c r="T13" s="324"/>
      <c r="U13" s="324"/>
      <c r="V13" s="324"/>
      <c r="W13" s="324"/>
      <c r="X13" s="324"/>
      <c r="Y13" s="324"/>
      <c r="Z13" s="325"/>
      <c r="AC13" s="323"/>
      <c r="AD13" s="324"/>
      <c r="AE13" s="324"/>
      <c r="AF13" s="324"/>
      <c r="AG13" s="324"/>
      <c r="AH13" s="324"/>
      <c r="AI13" s="324"/>
      <c r="AJ13" s="324"/>
      <c r="AK13" s="325"/>
      <c r="AN13" s="323"/>
      <c r="AO13" s="324"/>
      <c r="AP13" s="324"/>
      <c r="AQ13" s="324"/>
      <c r="AR13" s="324"/>
      <c r="AS13" s="324"/>
      <c r="AT13" s="324"/>
      <c r="AU13" s="324"/>
      <c r="AV13" s="325"/>
      <c r="AY13" s="323"/>
      <c r="AZ13" s="324"/>
      <c r="BA13" s="324"/>
      <c r="BB13" s="324"/>
      <c r="BC13" s="324"/>
      <c r="BD13" s="324"/>
      <c r="BE13" s="324"/>
      <c r="BF13" s="324"/>
      <c r="BG13" s="325"/>
      <c r="BH13" s="62"/>
      <c r="BI13" s="62"/>
      <c r="BJ13" s="53"/>
    </row>
    <row r="14" spans="1:62" ht="19.5" customHeight="1">
      <c r="B14" s="53"/>
      <c r="D14" s="73" t="s">
        <v>144</v>
      </c>
      <c r="E14" s="76"/>
      <c r="F14"/>
      <c r="G14"/>
      <c r="H14"/>
      <c r="I14"/>
      <c r="J14"/>
      <c r="K14"/>
      <c r="L14"/>
      <c r="M14"/>
      <c r="P14" s="77"/>
      <c r="R14" s="323"/>
      <c r="S14" s="324"/>
      <c r="T14" s="324"/>
      <c r="U14" s="324"/>
      <c r="V14" s="324"/>
      <c r="W14" s="324"/>
      <c r="X14" s="324"/>
      <c r="Y14" s="324"/>
      <c r="Z14" s="325"/>
      <c r="AC14" s="323"/>
      <c r="AD14" s="324"/>
      <c r="AE14" s="324"/>
      <c r="AF14" s="324"/>
      <c r="AG14" s="324"/>
      <c r="AH14" s="324"/>
      <c r="AI14" s="324"/>
      <c r="AJ14" s="324"/>
      <c r="AK14" s="325"/>
      <c r="AN14" s="323"/>
      <c r="AO14" s="324"/>
      <c r="AP14" s="324"/>
      <c r="AQ14" s="324"/>
      <c r="AR14" s="324"/>
      <c r="AS14" s="324"/>
      <c r="AT14" s="324"/>
      <c r="AU14" s="324"/>
      <c r="AV14" s="325"/>
      <c r="AY14" s="323"/>
      <c r="AZ14" s="324"/>
      <c r="BA14" s="324"/>
      <c r="BB14" s="324"/>
      <c r="BC14" s="324"/>
      <c r="BD14" s="324"/>
      <c r="BE14" s="324"/>
      <c r="BF14" s="324"/>
      <c r="BG14" s="325"/>
      <c r="BH14" s="62"/>
      <c r="BI14" s="62"/>
      <c r="BJ14" s="53"/>
    </row>
    <row r="15" spans="1:62" ht="17.25" customHeight="1">
      <c r="B15" s="53"/>
      <c r="D15" s="78" t="s">
        <v>145</v>
      </c>
      <c r="E15" s="76"/>
      <c r="F15"/>
      <c r="G15"/>
      <c r="H15"/>
      <c r="I15"/>
      <c r="J15"/>
      <c r="K15"/>
      <c r="L15"/>
      <c r="M15"/>
      <c r="P15" s="77"/>
      <c r="R15" s="323"/>
      <c r="S15" s="324"/>
      <c r="T15" s="324"/>
      <c r="U15" s="324"/>
      <c r="V15" s="324"/>
      <c r="W15" s="324"/>
      <c r="X15" s="324"/>
      <c r="Y15" s="324"/>
      <c r="Z15" s="325"/>
      <c r="AC15" s="323"/>
      <c r="AD15" s="324"/>
      <c r="AE15" s="324"/>
      <c r="AF15" s="324"/>
      <c r="AG15" s="324"/>
      <c r="AH15" s="324"/>
      <c r="AI15" s="324"/>
      <c r="AJ15" s="324"/>
      <c r="AK15" s="325"/>
      <c r="AN15" s="323"/>
      <c r="AO15" s="324"/>
      <c r="AP15" s="324"/>
      <c r="AQ15" s="324"/>
      <c r="AR15" s="324"/>
      <c r="AS15" s="324"/>
      <c r="AT15" s="324"/>
      <c r="AU15" s="324"/>
      <c r="AV15" s="325"/>
      <c r="AY15" s="323"/>
      <c r="AZ15" s="324"/>
      <c r="BA15" s="324"/>
      <c r="BB15" s="324"/>
      <c r="BC15" s="324"/>
      <c r="BD15" s="324"/>
      <c r="BE15" s="324"/>
      <c r="BF15" s="324"/>
      <c r="BG15" s="325"/>
      <c r="BH15" s="62"/>
      <c r="BI15" s="62"/>
      <c r="BJ15" s="53"/>
    </row>
    <row r="16" spans="1:62" ht="15.75">
      <c r="B16" s="53"/>
      <c r="D16"/>
      <c r="E16" s="76"/>
      <c r="F16" s="79" t="s">
        <v>146</v>
      </c>
      <c r="G16" s="79" t="s">
        <v>46</v>
      </c>
      <c r="H16" s="79" t="s">
        <v>45</v>
      </c>
      <c r="I16" s="107" t="e">
        <f>"Duration of Overshoot (tOvs) above "&amp;#REF!&amp;"V
(Zero if not applicable)"</f>
        <v>#REF!</v>
      </c>
      <c r="J16" s="80" t="s">
        <v>47</v>
      </c>
      <c r="K16" s="81" t="e">
        <f>"Vmin spec margin from "&amp;#REF!&amp;"mV
(Result - Spec)"</f>
        <v>#REF!</v>
      </c>
      <c r="L16" s="81" t="e">
        <f>"Vmax spec margin from "&amp;#REF!&amp;"V
(Spec - Result)"</f>
        <v>#REF!</v>
      </c>
      <c r="M16" s="81" t="e">
        <f>"Vmax spec margin from max overshoot allowance "&amp;#REF!&amp;"V
(Spec - Result)"</f>
        <v>#REF!</v>
      </c>
      <c r="N16" s="81" t="e">
        <f>"Overshoot duration margin from "&amp;#REF!&amp;"us (Spec - Result)"</f>
        <v>#REF!</v>
      </c>
      <c r="O16" s="82" t="s">
        <v>147</v>
      </c>
      <c r="Q16" s="83"/>
      <c r="R16" s="323"/>
      <c r="S16" s="324"/>
      <c r="T16" s="324"/>
      <c r="U16" s="324"/>
      <c r="V16" s="324"/>
      <c r="W16" s="324"/>
      <c r="X16" s="324"/>
      <c r="Y16" s="324"/>
      <c r="Z16" s="325"/>
      <c r="AC16" s="323"/>
      <c r="AD16" s="324"/>
      <c r="AE16" s="324"/>
      <c r="AF16" s="324"/>
      <c r="AG16" s="324"/>
      <c r="AH16" s="324"/>
      <c r="AI16" s="324"/>
      <c r="AJ16" s="324"/>
      <c r="AK16" s="325"/>
      <c r="AN16" s="323"/>
      <c r="AO16" s="324"/>
      <c r="AP16" s="324"/>
      <c r="AQ16" s="324"/>
      <c r="AR16" s="324"/>
      <c r="AS16" s="324"/>
      <c r="AT16" s="324"/>
      <c r="AU16" s="324"/>
      <c r="AV16" s="325"/>
      <c r="AY16" s="323"/>
      <c r="AZ16" s="324"/>
      <c r="BA16" s="324"/>
      <c r="BB16" s="324"/>
      <c r="BC16" s="324"/>
      <c r="BD16" s="324"/>
      <c r="BE16" s="324"/>
      <c r="BF16" s="324"/>
      <c r="BG16" s="325"/>
      <c r="BH16" s="62"/>
      <c r="BI16" s="62"/>
      <c r="BJ16" s="53"/>
    </row>
    <row r="17" spans="2:62" ht="25.35" customHeight="1">
      <c r="B17" s="53"/>
      <c r="D17"/>
      <c r="E17" s="76"/>
      <c r="F17" s="84">
        <v>0.3</v>
      </c>
      <c r="G17" s="108">
        <v>0.73824400000000001</v>
      </c>
      <c r="H17" s="108">
        <v>0.80704399999999998</v>
      </c>
      <c r="I17" s="109"/>
      <c r="J17" s="168">
        <v>0.78690000000000004</v>
      </c>
      <c r="K17" s="150" t="e">
        <f>IF(G17=0,0,(#REF!-(J17-G17)*1000))</f>
        <v>#REF!</v>
      </c>
      <c r="L17" s="150" t="e">
        <f>IF(H17=0,0,(#REF!-(H17-J17)*1000))</f>
        <v>#REF!</v>
      </c>
      <c r="M17" s="150" t="e">
        <f>#REF!+#REF!+#REF!-'Transient-Vmean at 0A'!H17</f>
        <v>#REF!</v>
      </c>
      <c r="N17" s="85" t="e">
        <f>#REF!-'Transient-Vmean at 0A'!I17</f>
        <v>#REF!</v>
      </c>
      <c r="O17" s="86" t="s">
        <v>148</v>
      </c>
      <c r="P17" s="87"/>
      <c r="Q17" s="83"/>
      <c r="R17" s="323"/>
      <c r="S17" s="324"/>
      <c r="T17" s="324"/>
      <c r="U17" s="324"/>
      <c r="V17" s="324"/>
      <c r="W17" s="324"/>
      <c r="X17" s="324"/>
      <c r="Y17" s="324"/>
      <c r="Z17" s="325"/>
      <c r="AC17" s="323"/>
      <c r="AD17" s="324"/>
      <c r="AE17" s="324"/>
      <c r="AF17" s="324"/>
      <c r="AG17" s="324"/>
      <c r="AH17" s="324"/>
      <c r="AI17" s="324"/>
      <c r="AJ17" s="324"/>
      <c r="AK17" s="325"/>
      <c r="AN17" s="323"/>
      <c r="AO17" s="324"/>
      <c r="AP17" s="324"/>
      <c r="AQ17" s="324"/>
      <c r="AR17" s="324"/>
      <c r="AS17" s="324"/>
      <c r="AT17" s="324"/>
      <c r="AU17" s="324"/>
      <c r="AV17" s="325"/>
      <c r="AY17" s="323"/>
      <c r="AZ17" s="324"/>
      <c r="BA17" s="324"/>
      <c r="BB17" s="324"/>
      <c r="BC17" s="324"/>
      <c r="BD17" s="324"/>
      <c r="BE17" s="324"/>
      <c r="BF17" s="324"/>
      <c r="BG17" s="325"/>
      <c r="BH17" s="62"/>
      <c r="BI17" s="62"/>
      <c r="BJ17" s="53"/>
    </row>
    <row r="18" spans="2:62" ht="25.35" customHeight="1">
      <c r="B18" s="53"/>
      <c r="D18"/>
      <c r="E18" s="76"/>
      <c r="F18" s="84">
        <v>1</v>
      </c>
      <c r="G18" s="108">
        <v>0.73798399999999997</v>
      </c>
      <c r="H18" s="108">
        <v>0.80706</v>
      </c>
      <c r="I18" s="109"/>
      <c r="J18" s="168">
        <v>0.78690000000000004</v>
      </c>
      <c r="K18" s="150" t="e">
        <f>IF(G18=0,0,(#REF!-(J18-G18)*1000))</f>
        <v>#REF!</v>
      </c>
      <c r="L18" s="150" t="e">
        <f>IF(H18=0,0,(#REF!-(H18-J18)*1000))</f>
        <v>#REF!</v>
      </c>
      <c r="M18" s="150" t="e">
        <f>#REF!+#REF!+#REF!-'Transient-Vmean at 0A'!H18</f>
        <v>#REF!</v>
      </c>
      <c r="N18" s="85" t="e">
        <f>#REF!-'Transient-Vmean at 0A'!I18</f>
        <v>#REF!</v>
      </c>
      <c r="O18" s="86" t="s">
        <v>149</v>
      </c>
      <c r="P18" s="87"/>
      <c r="Q18" s="83"/>
      <c r="R18" s="323"/>
      <c r="S18" s="324"/>
      <c r="T18" s="324"/>
      <c r="U18" s="324"/>
      <c r="V18" s="324"/>
      <c r="W18" s="324"/>
      <c r="X18" s="324"/>
      <c r="Y18" s="324"/>
      <c r="Z18" s="325"/>
      <c r="AC18" s="323"/>
      <c r="AD18" s="324"/>
      <c r="AE18" s="324"/>
      <c r="AF18" s="324"/>
      <c r="AG18" s="324"/>
      <c r="AH18" s="324"/>
      <c r="AI18" s="324"/>
      <c r="AJ18" s="324"/>
      <c r="AK18" s="325"/>
      <c r="AN18" s="323"/>
      <c r="AO18" s="324"/>
      <c r="AP18" s="324"/>
      <c r="AQ18" s="324"/>
      <c r="AR18" s="324"/>
      <c r="AS18" s="324"/>
      <c r="AT18" s="324"/>
      <c r="AU18" s="324"/>
      <c r="AV18" s="325"/>
      <c r="AY18" s="323"/>
      <c r="AZ18" s="324"/>
      <c r="BA18" s="324"/>
      <c r="BB18" s="324"/>
      <c r="BC18" s="324"/>
      <c r="BD18" s="324"/>
      <c r="BE18" s="324"/>
      <c r="BF18" s="324"/>
      <c r="BG18" s="325"/>
      <c r="BH18" s="62"/>
      <c r="BI18" s="62"/>
      <c r="BJ18" s="53"/>
    </row>
    <row r="19" spans="2:62" ht="25.35" customHeight="1">
      <c r="B19" s="53"/>
      <c r="D19"/>
      <c r="E19" s="65"/>
      <c r="F19" s="84">
        <v>10</v>
      </c>
      <c r="G19" s="108">
        <v>0.73918399999999995</v>
      </c>
      <c r="H19" s="108">
        <v>0.80798400000000004</v>
      </c>
      <c r="I19" s="109"/>
      <c r="J19" s="168">
        <v>0.78690000000000004</v>
      </c>
      <c r="K19" s="150" t="e">
        <f>IF(G19=0,0,(#REF!-(J19-G19)*1000))</f>
        <v>#REF!</v>
      </c>
      <c r="L19" s="150" t="e">
        <f>IF(H19=0,0,(#REF!-(H19-J19)*1000))</f>
        <v>#REF!</v>
      </c>
      <c r="M19" s="150" t="e">
        <f>#REF!+#REF!+#REF!-'Transient-Vmean at 0A'!H19</f>
        <v>#REF!</v>
      </c>
      <c r="N19" s="85" t="e">
        <f>#REF!-'Transient-Vmean at 0A'!I19</f>
        <v>#REF!</v>
      </c>
      <c r="O19" s="86" t="s">
        <v>149</v>
      </c>
      <c r="P19" s="87"/>
      <c r="Q19" s="83"/>
      <c r="R19" s="323"/>
      <c r="S19" s="324"/>
      <c r="T19" s="324"/>
      <c r="U19" s="324"/>
      <c r="V19" s="324"/>
      <c r="W19" s="324"/>
      <c r="X19" s="324"/>
      <c r="Y19" s="324"/>
      <c r="Z19" s="325"/>
      <c r="AC19" s="323"/>
      <c r="AD19" s="324"/>
      <c r="AE19" s="324"/>
      <c r="AF19" s="324"/>
      <c r="AG19" s="324"/>
      <c r="AH19" s="324"/>
      <c r="AI19" s="324"/>
      <c r="AJ19" s="324"/>
      <c r="AK19" s="325"/>
      <c r="AN19" s="323"/>
      <c r="AO19" s="324"/>
      <c r="AP19" s="324"/>
      <c r="AQ19" s="324"/>
      <c r="AR19" s="324"/>
      <c r="AS19" s="324"/>
      <c r="AT19" s="324"/>
      <c r="AU19" s="324"/>
      <c r="AV19" s="325"/>
      <c r="AY19" s="323"/>
      <c r="AZ19" s="324"/>
      <c r="BA19" s="324"/>
      <c r="BB19" s="324"/>
      <c r="BC19" s="324"/>
      <c r="BD19" s="324"/>
      <c r="BE19" s="324"/>
      <c r="BF19" s="324"/>
      <c r="BG19" s="325"/>
      <c r="BH19" s="62"/>
      <c r="BI19" s="62"/>
      <c r="BJ19" s="53"/>
    </row>
    <row r="20" spans="2:62" ht="25.35" customHeight="1">
      <c r="B20" s="53"/>
      <c r="D20"/>
      <c r="E20" s="88"/>
      <c r="F20" s="84">
        <v>50</v>
      </c>
      <c r="G20" s="108">
        <v>0.74525200000000003</v>
      </c>
      <c r="H20" s="108">
        <v>0.79445200000000005</v>
      </c>
      <c r="I20" s="109"/>
      <c r="J20" s="168">
        <v>0.78690000000000004</v>
      </c>
      <c r="K20" s="150" t="e">
        <f>IF(G20=0,0,(#REF!-(J20-G20)*1000))</f>
        <v>#REF!</v>
      </c>
      <c r="L20" s="150" t="e">
        <f>IF(H20=0,0,(#REF!-(H20-J20)*1000))</f>
        <v>#REF!</v>
      </c>
      <c r="M20" s="150" t="e">
        <f>#REF!+#REF!+#REF!-'Transient-Vmean at 0A'!H20</f>
        <v>#REF!</v>
      </c>
      <c r="N20" s="85" t="e">
        <f>#REF!-'Transient-Vmean at 0A'!I20</f>
        <v>#REF!</v>
      </c>
      <c r="O20" s="86" t="s">
        <v>149</v>
      </c>
      <c r="P20" s="87"/>
      <c r="Q20" s="89"/>
      <c r="R20" s="323"/>
      <c r="S20" s="324"/>
      <c r="T20" s="324"/>
      <c r="U20" s="324"/>
      <c r="V20" s="324"/>
      <c r="W20" s="324"/>
      <c r="X20" s="324"/>
      <c r="Y20" s="324"/>
      <c r="Z20" s="325"/>
      <c r="AC20" s="323"/>
      <c r="AD20" s="324"/>
      <c r="AE20" s="324"/>
      <c r="AF20" s="324"/>
      <c r="AG20" s="324"/>
      <c r="AH20" s="324"/>
      <c r="AI20" s="324"/>
      <c r="AJ20" s="324"/>
      <c r="AK20" s="325"/>
      <c r="AN20" s="323"/>
      <c r="AO20" s="324"/>
      <c r="AP20" s="324"/>
      <c r="AQ20" s="324"/>
      <c r="AR20" s="324"/>
      <c r="AS20" s="324"/>
      <c r="AT20" s="324"/>
      <c r="AU20" s="324"/>
      <c r="AV20" s="325"/>
      <c r="AY20" s="323"/>
      <c r="AZ20" s="324"/>
      <c r="BA20" s="324"/>
      <c r="BB20" s="324"/>
      <c r="BC20" s="324"/>
      <c r="BD20" s="324"/>
      <c r="BE20" s="324"/>
      <c r="BF20" s="324"/>
      <c r="BG20" s="325"/>
      <c r="BH20" s="62"/>
      <c r="BI20" s="62"/>
      <c r="BJ20" s="53"/>
    </row>
    <row r="21" spans="2:62" ht="25.35" customHeight="1">
      <c r="B21" s="53"/>
      <c r="D21"/>
      <c r="E21" s="88"/>
      <c r="F21" s="84">
        <v>100</v>
      </c>
      <c r="G21" s="108">
        <v>0.75193200000000004</v>
      </c>
      <c r="H21" s="108">
        <v>0.79153200000000001</v>
      </c>
      <c r="I21" s="109"/>
      <c r="J21" s="168">
        <v>0.78690000000000004</v>
      </c>
      <c r="K21" s="150" t="e">
        <f>IF(G21=0,0,(#REF!-(J21-G21)*1000))</f>
        <v>#REF!</v>
      </c>
      <c r="L21" s="150" t="e">
        <f>IF(H21=0,0,(#REF!-(H21-J21)*1000))</f>
        <v>#REF!</v>
      </c>
      <c r="M21" s="150" t="e">
        <f>#REF!+#REF!+#REF!-'Transient-Vmean at 0A'!H21</f>
        <v>#REF!</v>
      </c>
      <c r="N21" s="85" t="e">
        <f>#REF!-'Transient-Vmean at 0A'!I21</f>
        <v>#REF!</v>
      </c>
      <c r="O21" s="86" t="s">
        <v>149</v>
      </c>
      <c r="P21" s="87"/>
      <c r="Q21" s="89"/>
      <c r="R21" s="323"/>
      <c r="S21" s="324"/>
      <c r="T21" s="324"/>
      <c r="U21" s="324"/>
      <c r="V21" s="324"/>
      <c r="W21" s="324"/>
      <c r="X21" s="324"/>
      <c r="Y21" s="324"/>
      <c r="Z21" s="325"/>
      <c r="AC21" s="323"/>
      <c r="AD21" s="324"/>
      <c r="AE21" s="324"/>
      <c r="AF21" s="324"/>
      <c r="AG21" s="324"/>
      <c r="AH21" s="324"/>
      <c r="AI21" s="324"/>
      <c r="AJ21" s="324"/>
      <c r="AK21" s="325"/>
      <c r="AN21" s="323"/>
      <c r="AO21" s="324"/>
      <c r="AP21" s="324"/>
      <c r="AQ21" s="324"/>
      <c r="AR21" s="324"/>
      <c r="AS21" s="324"/>
      <c r="AT21" s="324"/>
      <c r="AU21" s="324"/>
      <c r="AV21" s="325"/>
      <c r="AY21" s="323"/>
      <c r="AZ21" s="324"/>
      <c r="BA21" s="324"/>
      <c r="BB21" s="324"/>
      <c r="BC21" s="324"/>
      <c r="BD21" s="324"/>
      <c r="BE21" s="324"/>
      <c r="BF21" s="324"/>
      <c r="BG21" s="325"/>
      <c r="BH21" s="62"/>
      <c r="BI21" s="62"/>
      <c r="BJ21" s="53"/>
    </row>
    <row r="22" spans="2:62" ht="25.35" customHeight="1">
      <c r="B22" s="53"/>
      <c r="D22"/>
      <c r="E22" s="88"/>
      <c r="F22" s="84">
        <v>150</v>
      </c>
      <c r="G22" s="108">
        <v>0.75305999999999995</v>
      </c>
      <c r="H22" s="108">
        <v>0.78986000000000001</v>
      </c>
      <c r="I22" s="109"/>
      <c r="J22" s="168">
        <v>0.78690000000000004</v>
      </c>
      <c r="K22" s="150" t="e">
        <f>IF(G22=0,0,(#REF!-(J22-G22)*1000))</f>
        <v>#REF!</v>
      </c>
      <c r="L22" s="150" t="e">
        <f>IF(H22=0,0,(#REF!-(H22-J22)*1000))</f>
        <v>#REF!</v>
      </c>
      <c r="M22" s="150" t="e">
        <f>#REF!+#REF!+#REF!-'Transient-Vmean at 0A'!H22</f>
        <v>#REF!</v>
      </c>
      <c r="N22" s="85" t="e">
        <f>#REF!-'Transient-Vmean at 0A'!I22</f>
        <v>#REF!</v>
      </c>
      <c r="O22" s="86" t="s">
        <v>149</v>
      </c>
      <c r="P22" s="87"/>
      <c r="Q22" s="89"/>
      <c r="R22" s="323"/>
      <c r="S22" s="324"/>
      <c r="T22" s="324"/>
      <c r="U22" s="324"/>
      <c r="V22" s="324"/>
      <c r="W22" s="324"/>
      <c r="X22" s="324"/>
      <c r="Y22" s="324"/>
      <c r="Z22" s="325"/>
      <c r="AC22" s="323"/>
      <c r="AD22" s="324"/>
      <c r="AE22" s="324"/>
      <c r="AF22" s="324"/>
      <c r="AG22" s="324"/>
      <c r="AH22" s="324"/>
      <c r="AI22" s="324"/>
      <c r="AJ22" s="324"/>
      <c r="AK22" s="325"/>
      <c r="AN22" s="323"/>
      <c r="AO22" s="324"/>
      <c r="AP22" s="324"/>
      <c r="AQ22" s="324"/>
      <c r="AR22" s="324"/>
      <c r="AS22" s="324"/>
      <c r="AT22" s="324"/>
      <c r="AU22" s="324"/>
      <c r="AV22" s="325"/>
      <c r="AY22" s="323"/>
      <c r="AZ22" s="324"/>
      <c r="BA22" s="324"/>
      <c r="BB22" s="324"/>
      <c r="BC22" s="324"/>
      <c r="BD22" s="324"/>
      <c r="BE22" s="324"/>
      <c r="BF22" s="324"/>
      <c r="BG22" s="325"/>
      <c r="BH22" s="62"/>
      <c r="BI22" s="62"/>
      <c r="BJ22" s="53"/>
    </row>
    <row r="23" spans="2:62" ht="25.35" customHeight="1">
      <c r="B23" s="53"/>
      <c r="D23"/>
      <c r="F23" s="166" t="s">
        <v>79</v>
      </c>
      <c r="G23" s="108">
        <v>0.73873200000000006</v>
      </c>
      <c r="H23" s="108">
        <v>0.79753200000000002</v>
      </c>
      <c r="I23" s="109"/>
      <c r="J23" s="168">
        <v>0.78690000000000004</v>
      </c>
      <c r="K23" s="150" t="e">
        <f>IF(G23=0,0,(#REF!-(J23-G23)*1000))</f>
        <v>#REF!</v>
      </c>
      <c r="L23" s="150" t="e">
        <f>IF(H23=0,0,(#REF!-(H23-J23)*1000))</f>
        <v>#REF!</v>
      </c>
      <c r="M23" s="150" t="e">
        <f>#REF!+#REF!+#REF!-'Transient-Vmean at 0A'!H23</f>
        <v>#REF!</v>
      </c>
      <c r="N23" s="85" t="e">
        <f>#REF!-'Transient-Vmean at 0A'!I23</f>
        <v>#REF!</v>
      </c>
      <c r="O23" s="90" t="s">
        <v>150</v>
      </c>
      <c r="R23" s="326"/>
      <c r="S23" s="327"/>
      <c r="T23" s="327"/>
      <c r="U23" s="327"/>
      <c r="V23" s="327"/>
      <c r="W23" s="327"/>
      <c r="X23" s="327"/>
      <c r="Y23" s="327"/>
      <c r="Z23" s="328"/>
      <c r="AC23" s="326"/>
      <c r="AD23" s="327"/>
      <c r="AE23" s="327"/>
      <c r="AF23" s="327"/>
      <c r="AG23" s="327"/>
      <c r="AH23" s="327"/>
      <c r="AI23" s="327"/>
      <c r="AJ23" s="327"/>
      <c r="AK23" s="328"/>
      <c r="AN23" s="326"/>
      <c r="AO23" s="327"/>
      <c r="AP23" s="327"/>
      <c r="AQ23" s="327"/>
      <c r="AR23" s="327"/>
      <c r="AS23" s="327"/>
      <c r="AT23" s="327"/>
      <c r="AU23" s="327"/>
      <c r="AV23" s="328"/>
      <c r="AY23" s="326"/>
      <c r="AZ23" s="327"/>
      <c r="BA23" s="327"/>
      <c r="BB23" s="327"/>
      <c r="BC23" s="327"/>
      <c r="BD23" s="327"/>
      <c r="BE23" s="327"/>
      <c r="BF23" s="327"/>
      <c r="BG23" s="328"/>
      <c r="BH23" s="62"/>
      <c r="BI23" s="62"/>
      <c r="BJ23" s="53"/>
    </row>
    <row r="24" spans="2:62" ht="18.75" customHeight="1">
      <c r="B24" s="53"/>
      <c r="F24" s="91"/>
      <c r="H24" s="92"/>
      <c r="L24" s="93"/>
      <c r="M24" s="93"/>
      <c r="O24" s="92"/>
      <c r="R24" s="94"/>
      <c r="S24" s="94"/>
      <c r="T24" s="94"/>
      <c r="U24" s="94"/>
      <c r="V24" s="94"/>
      <c r="W24" s="94"/>
      <c r="X24" s="94"/>
      <c r="AC24" s="94"/>
      <c r="AD24" s="94"/>
      <c r="AE24" s="94"/>
      <c r="AF24" s="94"/>
      <c r="AG24" s="94"/>
      <c r="AH24" s="94"/>
      <c r="AI24" s="94"/>
      <c r="AN24" s="94"/>
      <c r="AO24" s="94"/>
      <c r="AP24" s="94"/>
      <c r="AQ24" s="94"/>
      <c r="AR24" s="94"/>
      <c r="AS24" s="94"/>
      <c r="AT24" s="94"/>
      <c r="AY24" s="94"/>
      <c r="AZ24" s="94"/>
      <c r="BA24" s="94"/>
      <c r="BB24" s="94"/>
      <c r="BC24" s="94"/>
      <c r="BD24" s="94"/>
      <c r="BE24" s="94"/>
      <c r="BF24" s="62"/>
      <c r="BG24" s="62"/>
      <c r="BH24" s="62"/>
      <c r="BI24" s="62"/>
      <c r="BJ24" s="53"/>
    </row>
    <row r="25" spans="2:62" ht="18.75" customHeight="1">
      <c r="B25" s="53"/>
      <c r="D25"/>
      <c r="E25"/>
      <c r="F25"/>
      <c r="G25"/>
      <c r="H25"/>
      <c r="I25"/>
      <c r="J25"/>
      <c r="K25"/>
      <c r="L25"/>
      <c r="M25"/>
      <c r="N25"/>
      <c r="O25"/>
      <c r="P25" s="60"/>
      <c r="BJ25" s="53"/>
    </row>
    <row r="26" spans="2:62" ht="13.5" customHeight="1">
      <c r="B26" s="53"/>
      <c r="D26" s="95" t="s">
        <v>151</v>
      </c>
      <c r="E26" s="329" t="s">
        <v>201</v>
      </c>
      <c r="F26" s="330"/>
      <c r="G26" s="330"/>
      <c r="H26" s="330"/>
      <c r="I26" s="330"/>
      <c r="J26" s="330"/>
      <c r="K26" s="330"/>
      <c r="L26" s="330"/>
      <c r="M26" s="330"/>
      <c r="N26" s="330"/>
      <c r="O26" s="330"/>
      <c r="Q26" s="60"/>
      <c r="BJ26" s="53"/>
    </row>
    <row r="27" spans="2:62" ht="13.5" customHeight="1">
      <c r="B27" s="53"/>
      <c r="D27" s="95"/>
      <c r="E27" s="330"/>
      <c r="F27" s="330"/>
      <c r="G27" s="330"/>
      <c r="H27" s="330"/>
      <c r="I27" s="330"/>
      <c r="J27" s="330"/>
      <c r="K27" s="330"/>
      <c r="L27" s="330"/>
      <c r="M27" s="330"/>
      <c r="N27" s="330"/>
      <c r="O27" s="330"/>
      <c r="Q27" s="60"/>
      <c r="BJ27" s="53"/>
    </row>
    <row r="28" spans="2:62" ht="42" customHeight="1">
      <c r="B28" s="53"/>
      <c r="E28" s="330"/>
      <c r="F28" s="330"/>
      <c r="G28" s="330"/>
      <c r="H28" s="330"/>
      <c r="I28" s="330"/>
      <c r="J28" s="330"/>
      <c r="K28" s="330"/>
      <c r="L28" s="330"/>
      <c r="M28" s="330"/>
      <c r="N28" s="330"/>
      <c r="O28" s="330"/>
      <c r="Q28" s="60"/>
      <c r="BJ28" s="53"/>
    </row>
    <row r="29" spans="2:62" ht="15.75">
      <c r="B29" s="53"/>
      <c r="D29" s="60"/>
      <c r="E29" s="60"/>
      <c r="F29" s="96"/>
      <c r="G29" s="96"/>
      <c r="H29" s="97"/>
      <c r="K29" s="60"/>
      <c r="L29" s="60"/>
      <c r="M29" s="60"/>
      <c r="N29" s="60"/>
      <c r="O29" s="60"/>
      <c r="P29" s="60"/>
      <c r="Q29" s="60"/>
      <c r="R29" s="62"/>
      <c r="S29" s="62"/>
      <c r="T29" s="62"/>
      <c r="U29" s="62"/>
      <c r="V29" s="62"/>
      <c r="W29" s="62"/>
      <c r="X29" s="62"/>
      <c r="AC29" s="62"/>
      <c r="AD29" s="62"/>
      <c r="AE29" s="62"/>
      <c r="AF29" s="62"/>
      <c r="AG29" s="62"/>
      <c r="AH29" s="62"/>
      <c r="AI29" s="62"/>
      <c r="AN29" s="62"/>
      <c r="AO29" s="62"/>
      <c r="AP29" s="62"/>
      <c r="AQ29" s="62"/>
      <c r="AR29" s="62"/>
      <c r="AS29" s="62"/>
      <c r="AT29" s="62"/>
      <c r="BJ29" s="53"/>
    </row>
    <row r="30" spans="2:62" ht="15" customHeight="1">
      <c r="B30" s="53"/>
      <c r="D30" s="316" t="s">
        <v>152</v>
      </c>
      <c r="E30" s="316"/>
      <c r="F30" s="316"/>
      <c r="G30" s="316"/>
      <c r="H30" s="316"/>
      <c r="I30" s="316"/>
      <c r="J30" s="316"/>
      <c r="K30" s="316"/>
      <c r="L30" s="317"/>
      <c r="M30" s="98"/>
      <c r="N30" s="99"/>
      <c r="O30" s="100" t="str">
        <f>IF(COUNTIF(K17:K23,"&gt;=0")=(COUNT(K17:K23)),"Yes","No")</f>
        <v>Yes</v>
      </c>
      <c r="P30" s="101"/>
      <c r="Q30" s="60"/>
      <c r="R30" s="312" t="s">
        <v>210</v>
      </c>
      <c r="S30" s="313"/>
      <c r="T30" s="313"/>
      <c r="U30" s="313"/>
      <c r="V30" s="313"/>
      <c r="W30" s="313"/>
      <c r="X30" s="313"/>
      <c r="Y30" s="313"/>
      <c r="Z30"/>
      <c r="AA30"/>
      <c r="AC30" s="312" t="s">
        <v>211</v>
      </c>
      <c r="AD30" s="313"/>
      <c r="AE30" s="313"/>
      <c r="AF30" s="313"/>
      <c r="AG30" s="313"/>
      <c r="AH30" s="313"/>
      <c r="AI30" s="313"/>
      <c r="AJ30" s="313"/>
      <c r="AN30" s="312" t="s">
        <v>212</v>
      </c>
      <c r="AO30" s="313"/>
      <c r="AP30" s="313"/>
      <c r="AQ30" s="313"/>
      <c r="AR30" s="313"/>
      <c r="AS30" s="313"/>
      <c r="AT30" s="313"/>
      <c r="AU30" s="313"/>
      <c r="AY30" s="312" t="s">
        <v>76</v>
      </c>
      <c r="AZ30" s="313"/>
      <c r="BA30" s="313"/>
      <c r="BB30" s="313"/>
      <c r="BC30" s="313"/>
      <c r="BD30" s="313"/>
      <c r="BE30" s="313"/>
      <c r="BF30" s="313"/>
      <c r="BG30"/>
      <c r="BJ30" s="53"/>
    </row>
    <row r="31" spans="2:62" ht="15">
      <c r="B31" s="53"/>
      <c r="D31" s="316" t="s">
        <v>153</v>
      </c>
      <c r="E31" s="316"/>
      <c r="F31" s="316"/>
      <c r="G31" s="316"/>
      <c r="H31" s="316"/>
      <c r="I31" s="316"/>
      <c r="J31" s="316"/>
      <c r="K31" s="316"/>
      <c r="L31" s="317"/>
      <c r="M31" s="98"/>
      <c r="N31" s="99"/>
      <c r="O31" s="100" t="str">
        <f>IF(COUNTIF(L17:L23,"&gt;=0")=(COUNT(L17:L23)),"Yes","No")</f>
        <v>Yes</v>
      </c>
      <c r="P31" s="101"/>
      <c r="Q31" s="60"/>
      <c r="R31" s="312"/>
      <c r="S31" s="313"/>
      <c r="T31" s="313"/>
      <c r="U31" s="313"/>
      <c r="V31" s="313"/>
      <c r="W31" s="313"/>
      <c r="X31" s="313"/>
      <c r="Y31" s="313"/>
      <c r="Z31" s="102" t="s">
        <v>130</v>
      </c>
      <c r="AA31"/>
      <c r="AC31" s="312"/>
      <c r="AD31" s="313"/>
      <c r="AE31" s="313"/>
      <c r="AF31" s="313"/>
      <c r="AG31" s="313"/>
      <c r="AH31" s="313"/>
      <c r="AI31" s="313"/>
      <c r="AJ31" s="313"/>
      <c r="AK31" s="102" t="s">
        <v>130</v>
      </c>
      <c r="AL31"/>
      <c r="AM31" s="103"/>
      <c r="AN31" s="312"/>
      <c r="AO31" s="313"/>
      <c r="AP31" s="313"/>
      <c r="AQ31" s="313"/>
      <c r="AR31" s="313"/>
      <c r="AS31" s="313"/>
      <c r="AT31" s="313"/>
      <c r="AU31" s="313"/>
      <c r="AV31" s="102" t="s">
        <v>130</v>
      </c>
      <c r="AW31"/>
      <c r="AY31" s="314"/>
      <c r="AZ31" s="315"/>
      <c r="BA31" s="315"/>
      <c r="BB31" s="315"/>
      <c r="BC31" s="315"/>
      <c r="BD31" s="315"/>
      <c r="BE31" s="315"/>
      <c r="BF31" s="315"/>
      <c r="BG31" s="102" t="s">
        <v>130</v>
      </c>
      <c r="BI31" s="101"/>
      <c r="BJ31" s="53"/>
    </row>
    <row r="32" spans="2:62">
      <c r="B32" s="53"/>
      <c r="D32" s="316" t="e">
        <f>"If Vmax margin is negative, are all overshoot events &lt;"&amp;#REF!&amp;"us and below "&amp;#REF!&amp;"V?"</f>
        <v>#REF!</v>
      </c>
      <c r="E32" s="316"/>
      <c r="F32" s="316"/>
      <c r="G32" s="316"/>
      <c r="H32" s="316"/>
      <c r="I32" s="316"/>
      <c r="J32" s="316"/>
      <c r="K32" s="316"/>
      <c r="L32" s="317"/>
      <c r="M32" s="98"/>
      <c r="N32" s="99"/>
      <c r="O32" s="100" t="str">
        <f>IF(O31="No",IF(COUNTIF(N17:N23,"&gt;=0")=(COUNT(N17:N23)),"Yes","No"),"N/A")</f>
        <v>N/A</v>
      </c>
      <c r="P32" s="101"/>
      <c r="BJ32" s="53"/>
    </row>
    <row r="33" spans="1:62">
      <c r="B33" s="53"/>
      <c r="D33" s="316" t="s">
        <v>154</v>
      </c>
      <c r="E33" s="316"/>
      <c r="F33" s="316"/>
      <c r="G33" s="316"/>
      <c r="H33" s="316"/>
      <c r="I33" s="316"/>
      <c r="J33" s="316"/>
      <c r="K33" s="316"/>
      <c r="L33" s="317"/>
      <c r="M33" s="98"/>
      <c r="N33" s="99"/>
      <c r="O33" s="100" t="str">
        <f>IF(COUNTIF(O30:O32,"Yes")=2,"Yes","No")</f>
        <v>Yes</v>
      </c>
      <c r="P33" s="101"/>
      <c r="BJ33" s="53"/>
    </row>
    <row r="34" spans="1:62">
      <c r="B34" s="53"/>
      <c r="BJ34" s="53"/>
    </row>
    <row r="35" spans="1:62" ht="12.75" customHeight="1">
      <c r="B35" s="53"/>
      <c r="C35" s="53"/>
      <c r="D35" s="53"/>
      <c r="E35" s="53"/>
      <c r="F35" s="53"/>
      <c r="G35" s="53"/>
      <c r="H35" s="104"/>
      <c r="I35" s="53"/>
      <c r="J35" s="53"/>
      <c r="K35" s="53"/>
      <c r="L35" s="53"/>
      <c r="M35" s="53"/>
      <c r="N35" s="53"/>
      <c r="O35" s="53"/>
      <c r="P35" s="53"/>
      <c r="Q35" s="53"/>
      <c r="R35" s="53"/>
      <c r="S35" s="53"/>
      <c r="T35" s="53"/>
      <c r="U35" s="53"/>
      <c r="V35" s="53"/>
      <c r="W35" s="53"/>
      <c r="X35" s="53"/>
      <c r="Y35" s="53"/>
      <c r="Z35" s="53"/>
      <c r="AA35" s="53"/>
      <c r="AB35" s="53"/>
      <c r="AC35" s="53"/>
      <c r="AD35" s="53"/>
      <c r="AE35" s="53"/>
      <c r="AF35" s="53"/>
      <c r="AG35" s="53"/>
      <c r="AH35" s="53"/>
      <c r="AI35" s="53"/>
      <c r="AJ35" s="53"/>
      <c r="AK35" s="53"/>
      <c r="AL35" s="53"/>
      <c r="AM35" s="53"/>
      <c r="AN35" s="53"/>
      <c r="AO35" s="53"/>
      <c r="AP35" s="53"/>
      <c r="AQ35" s="53"/>
      <c r="AR35" s="53"/>
      <c r="AS35" s="58"/>
      <c r="AT35" s="58"/>
      <c r="AU35" s="58"/>
      <c r="AV35" s="58"/>
      <c r="AW35" s="58"/>
      <c r="AX35" s="58"/>
      <c r="AY35" s="58"/>
      <c r="AZ35" s="58"/>
      <c r="BA35" s="58"/>
      <c r="BB35" s="58"/>
      <c r="BC35" s="58"/>
      <c r="BD35" s="58"/>
      <c r="BE35" s="58"/>
      <c r="BF35" s="58"/>
      <c r="BG35" s="58"/>
      <c r="BH35" s="58"/>
      <c r="BI35" s="58"/>
      <c r="BJ35" s="58"/>
    </row>
    <row r="36" spans="1:62" ht="12.75" customHeight="1">
      <c r="H36" s="47"/>
    </row>
    <row r="37" spans="1:62">
      <c r="A37" s="49"/>
      <c r="D37" s="50"/>
      <c r="E37" s="51"/>
      <c r="F37" s="51"/>
      <c r="G37" s="51"/>
      <c r="H37" s="51"/>
      <c r="I37" s="51"/>
      <c r="J37" s="51"/>
      <c r="K37" s="51"/>
      <c r="L37" s="51"/>
      <c r="M37" s="51"/>
      <c r="N37" s="51"/>
      <c r="O37" s="51"/>
      <c r="P37" s="51"/>
      <c r="Q37" s="51"/>
      <c r="R37" s="51"/>
    </row>
    <row r="38" spans="1:62">
      <c r="A38" s="49" t="s">
        <v>130</v>
      </c>
      <c r="B38" s="53"/>
      <c r="C38" s="53"/>
      <c r="D38" s="54"/>
      <c r="E38" s="55"/>
      <c r="F38" s="55"/>
      <c r="G38" s="55"/>
      <c r="H38" s="55"/>
      <c r="I38" s="55"/>
      <c r="J38" s="55"/>
      <c r="K38" s="55"/>
      <c r="L38" s="55"/>
      <c r="M38" s="55"/>
      <c r="N38" s="55"/>
      <c r="O38" s="55"/>
      <c r="P38" s="55"/>
      <c r="Q38" s="55"/>
      <c r="R38" s="55"/>
      <c r="S38" s="53"/>
      <c r="T38" s="53"/>
      <c r="U38" s="53"/>
      <c r="V38" s="53"/>
      <c r="W38" s="53"/>
      <c r="X38" s="53"/>
      <c r="Y38" s="53"/>
      <c r="Z38" s="53"/>
      <c r="AA38" s="53"/>
      <c r="AB38" s="53"/>
      <c r="AC38" s="53"/>
      <c r="AD38" s="53"/>
      <c r="AE38" s="53"/>
      <c r="AF38" s="53"/>
      <c r="AG38" s="53"/>
      <c r="AH38" s="53"/>
      <c r="AI38" s="53"/>
      <c r="AJ38" s="53"/>
      <c r="AK38" s="53"/>
      <c r="AL38" s="53"/>
      <c r="AM38" s="53"/>
      <c r="AN38" s="53"/>
      <c r="AO38" s="53"/>
      <c r="AP38" s="53"/>
      <c r="AQ38" s="58"/>
      <c r="AR38" s="53"/>
      <c r="AS38" s="58"/>
      <c r="AT38" s="58"/>
      <c r="AU38" s="58"/>
      <c r="AV38" s="58"/>
      <c r="AW38" s="58"/>
      <c r="AX38" s="58"/>
      <c r="AY38" s="58"/>
      <c r="AZ38" s="58"/>
      <c r="BA38" s="58"/>
      <c r="BB38" s="58"/>
      <c r="BC38" s="58"/>
      <c r="BD38" s="58"/>
      <c r="BE38" s="58"/>
      <c r="BF38" s="58"/>
      <c r="BG38" s="58"/>
      <c r="BH38" s="58"/>
      <c r="BI38" s="58"/>
      <c r="BJ38" s="58"/>
    </row>
    <row r="39" spans="1:62">
      <c r="A39" s="59" t="s">
        <v>131</v>
      </c>
      <c r="B39" s="53"/>
      <c r="BJ39" s="58"/>
    </row>
    <row r="40" spans="1:62" ht="32.25" customHeight="1">
      <c r="A40" s="61" t="s">
        <v>132</v>
      </c>
      <c r="B40" s="53"/>
      <c r="D40" s="308" t="s">
        <v>204</v>
      </c>
      <c r="E40" s="309"/>
      <c r="F40" s="309"/>
      <c r="G40" s="309"/>
      <c r="H40" s="309"/>
      <c r="I40" s="309"/>
      <c r="J40" s="309"/>
      <c r="K40" s="309"/>
      <c r="L40" s="309"/>
      <c r="M40" s="309"/>
      <c r="N40" s="309"/>
      <c r="O40" s="309"/>
      <c r="P40"/>
      <c r="R40" s="320" t="s">
        <v>134</v>
      </c>
      <c r="S40" s="321"/>
      <c r="T40" s="321"/>
      <c r="U40" s="321"/>
      <c r="V40" s="321"/>
      <c r="W40" s="321"/>
      <c r="X40" s="321"/>
      <c r="Y40" s="321"/>
      <c r="Z40" s="322"/>
      <c r="AC40" s="320" t="s">
        <v>135</v>
      </c>
      <c r="AD40" s="321"/>
      <c r="AE40" s="321"/>
      <c r="AF40" s="321"/>
      <c r="AG40" s="321"/>
      <c r="AH40" s="321"/>
      <c r="AI40" s="321"/>
      <c r="AJ40" s="321"/>
      <c r="AK40" s="322"/>
      <c r="AN40" s="320" t="s">
        <v>136</v>
      </c>
      <c r="AO40" s="321"/>
      <c r="AP40" s="321"/>
      <c r="AQ40" s="321"/>
      <c r="AR40" s="321"/>
      <c r="AS40" s="321"/>
      <c r="AT40" s="321"/>
      <c r="AU40" s="321"/>
      <c r="AV40" s="322"/>
      <c r="AY40" s="320" t="s">
        <v>137</v>
      </c>
      <c r="AZ40" s="321"/>
      <c r="BA40" s="321"/>
      <c r="BB40" s="321"/>
      <c r="BC40" s="321"/>
      <c r="BD40" s="321"/>
      <c r="BE40" s="321"/>
      <c r="BF40" s="321"/>
      <c r="BG40" s="322"/>
      <c r="BH40" s="62"/>
      <c r="BI40" s="62"/>
      <c r="BJ40" s="53"/>
    </row>
    <row r="41" spans="1:62" ht="12.75" customHeight="1">
      <c r="B41" s="53"/>
      <c r="D41" s="63" t="s">
        <v>73</v>
      </c>
      <c r="E41" s="64"/>
      <c r="F41" s="63" t="s">
        <v>138</v>
      </c>
      <c r="G41"/>
      <c r="H41" s="63" t="s">
        <v>139</v>
      </c>
      <c r="I41"/>
      <c r="J41"/>
      <c r="K41"/>
      <c r="L41" s="65"/>
      <c r="M41" s="65"/>
      <c r="N41" s="65"/>
      <c r="O41" s="65"/>
      <c r="P41" s="65"/>
      <c r="R41" s="323"/>
      <c r="S41" s="324"/>
      <c r="T41" s="324"/>
      <c r="U41" s="324"/>
      <c r="V41" s="324"/>
      <c r="W41" s="324"/>
      <c r="X41" s="324"/>
      <c r="Y41" s="324"/>
      <c r="Z41" s="325"/>
      <c r="AC41" s="323"/>
      <c r="AD41" s="324"/>
      <c r="AE41" s="324"/>
      <c r="AF41" s="324"/>
      <c r="AG41" s="324"/>
      <c r="AH41" s="324"/>
      <c r="AI41" s="324"/>
      <c r="AJ41" s="324"/>
      <c r="AK41" s="325"/>
      <c r="AN41" s="323"/>
      <c r="AO41" s="324"/>
      <c r="AP41" s="324"/>
      <c r="AQ41" s="324"/>
      <c r="AR41" s="324"/>
      <c r="AS41" s="324"/>
      <c r="AT41" s="324"/>
      <c r="AU41" s="324"/>
      <c r="AV41" s="325"/>
      <c r="AY41" s="323"/>
      <c r="AZ41" s="324"/>
      <c r="BA41" s="324"/>
      <c r="BB41" s="324"/>
      <c r="BC41" s="324"/>
      <c r="BD41" s="324"/>
      <c r="BE41" s="324"/>
      <c r="BF41" s="324"/>
      <c r="BG41" s="325"/>
      <c r="BH41" s="62"/>
      <c r="BI41" s="62"/>
      <c r="BJ41" s="53"/>
    </row>
    <row r="42" spans="1:62" ht="12.75" customHeight="1">
      <c r="B42" s="53"/>
      <c r="D42" s="66" t="e">
        <f>#REF!</f>
        <v>#REF!</v>
      </c>
      <c r="E42" s="67"/>
      <c r="F42" s="68"/>
      <c r="G42"/>
      <c r="H42" s="68"/>
      <c r="I42"/>
      <c r="J42"/>
      <c r="K42"/>
      <c r="L42" s="69"/>
      <c r="M42" s="69"/>
      <c r="O42" s="69"/>
      <c r="P42" s="70"/>
      <c r="R42" s="323"/>
      <c r="S42" s="324"/>
      <c r="T42" s="324"/>
      <c r="U42" s="324"/>
      <c r="V42" s="324"/>
      <c r="W42" s="324"/>
      <c r="X42" s="324"/>
      <c r="Y42" s="324"/>
      <c r="Z42" s="325"/>
      <c r="AC42" s="323"/>
      <c r="AD42" s="324"/>
      <c r="AE42" s="324"/>
      <c r="AF42" s="324"/>
      <c r="AG42" s="324"/>
      <c r="AH42" s="324"/>
      <c r="AI42" s="324"/>
      <c r="AJ42" s="324"/>
      <c r="AK42" s="325"/>
      <c r="AN42" s="323"/>
      <c r="AO42" s="324"/>
      <c r="AP42" s="324"/>
      <c r="AQ42" s="324"/>
      <c r="AR42" s="324"/>
      <c r="AS42" s="324"/>
      <c r="AT42" s="324"/>
      <c r="AU42" s="324"/>
      <c r="AV42" s="325"/>
      <c r="AY42" s="323"/>
      <c r="AZ42" s="324"/>
      <c r="BA42" s="324"/>
      <c r="BB42" s="324"/>
      <c r="BC42" s="324"/>
      <c r="BD42" s="324"/>
      <c r="BE42" s="324"/>
      <c r="BF42" s="324"/>
      <c r="BG42" s="325"/>
      <c r="BH42" s="62"/>
      <c r="BI42" s="62"/>
      <c r="BJ42" s="53"/>
    </row>
    <row r="43" spans="1:62" ht="16.5" customHeight="1">
      <c r="B43" s="53"/>
      <c r="D43" s="71" t="s">
        <v>140</v>
      </c>
      <c r="E43" s="67"/>
      <c r="F43" s="63" t="s">
        <v>141</v>
      </c>
      <c r="G43"/>
      <c r="H43" s="63" t="s">
        <v>142</v>
      </c>
      <c r="I43"/>
      <c r="J43"/>
      <c r="K43"/>
      <c r="L43" s="69"/>
      <c r="M43" s="69"/>
      <c r="N43" s="69"/>
      <c r="O43" s="69"/>
      <c r="P43" s="69"/>
      <c r="R43" s="323"/>
      <c r="S43" s="324"/>
      <c r="T43" s="324"/>
      <c r="U43" s="324"/>
      <c r="V43" s="324"/>
      <c r="W43" s="324"/>
      <c r="X43" s="324"/>
      <c r="Y43" s="324"/>
      <c r="Z43" s="325"/>
      <c r="AC43" s="323"/>
      <c r="AD43" s="324"/>
      <c r="AE43" s="324"/>
      <c r="AF43" s="324"/>
      <c r="AG43" s="324"/>
      <c r="AH43" s="324"/>
      <c r="AI43" s="324"/>
      <c r="AJ43" s="324"/>
      <c r="AK43" s="325"/>
      <c r="AN43" s="323"/>
      <c r="AO43" s="324"/>
      <c r="AP43" s="324"/>
      <c r="AQ43" s="324"/>
      <c r="AR43" s="324"/>
      <c r="AS43" s="324"/>
      <c r="AT43" s="324"/>
      <c r="AU43" s="324"/>
      <c r="AV43" s="325"/>
      <c r="AY43" s="323"/>
      <c r="AZ43" s="324"/>
      <c r="BA43" s="324"/>
      <c r="BB43" s="324"/>
      <c r="BC43" s="324"/>
      <c r="BD43" s="324"/>
      <c r="BE43" s="324"/>
      <c r="BF43" s="324"/>
      <c r="BG43" s="325"/>
      <c r="BH43" s="62"/>
      <c r="BI43" s="62"/>
      <c r="BJ43" s="53"/>
    </row>
    <row r="44" spans="1:62" ht="12.75" customHeight="1">
      <c r="B44" s="53"/>
      <c r="D44" s="72" t="e">
        <f>#REF!</f>
        <v>#REF!</v>
      </c>
      <c r="E44" s="67"/>
      <c r="F44" s="68" t="e">
        <f>#REF!*(1-(di_percentage/100))</f>
        <v>#REF!</v>
      </c>
      <c r="G44"/>
      <c r="H44" s="68" t="e">
        <f>#REF!</f>
        <v>#REF!</v>
      </c>
      <c r="I44"/>
      <c r="J44"/>
      <c r="K44"/>
      <c r="L44" s="65"/>
      <c r="M44" s="65"/>
      <c r="N44" s="69"/>
      <c r="O44" s="65"/>
      <c r="P44" s="65"/>
      <c r="R44" s="323"/>
      <c r="S44" s="324"/>
      <c r="T44" s="324"/>
      <c r="U44" s="324"/>
      <c r="V44" s="324"/>
      <c r="W44" s="324"/>
      <c r="X44" s="324"/>
      <c r="Y44" s="324"/>
      <c r="Z44" s="325"/>
      <c r="AC44" s="323"/>
      <c r="AD44" s="324"/>
      <c r="AE44" s="324"/>
      <c r="AF44" s="324"/>
      <c r="AG44" s="324"/>
      <c r="AH44" s="324"/>
      <c r="AI44" s="324"/>
      <c r="AJ44" s="324"/>
      <c r="AK44" s="325"/>
      <c r="AN44" s="323"/>
      <c r="AO44" s="324"/>
      <c r="AP44" s="324"/>
      <c r="AQ44" s="324"/>
      <c r="AR44" s="324"/>
      <c r="AS44" s="324"/>
      <c r="AT44" s="324"/>
      <c r="AU44" s="324"/>
      <c r="AV44" s="325"/>
      <c r="AY44" s="323"/>
      <c r="AZ44" s="324"/>
      <c r="BA44" s="324"/>
      <c r="BB44" s="324"/>
      <c r="BC44" s="324"/>
      <c r="BD44" s="324"/>
      <c r="BE44" s="324"/>
      <c r="BF44" s="324"/>
      <c r="BG44" s="325"/>
      <c r="BH44" s="62"/>
      <c r="BI44" s="62"/>
      <c r="BJ44" s="53"/>
    </row>
    <row r="45" spans="1:62" ht="17.25" customHeight="1">
      <c r="B45" s="53"/>
      <c r="D45" s="73" t="s">
        <v>143</v>
      </c>
      <c r="E45" s="74"/>
      <c r="F45"/>
      <c r="G45"/>
      <c r="H45"/>
      <c r="I45"/>
      <c r="J45"/>
      <c r="K45"/>
      <c r="L45"/>
      <c r="M45"/>
      <c r="N45" s="69"/>
      <c r="R45" s="323"/>
      <c r="S45" s="324"/>
      <c r="T45" s="324"/>
      <c r="U45" s="324"/>
      <c r="V45" s="324"/>
      <c r="W45" s="324"/>
      <c r="X45" s="324"/>
      <c r="Y45" s="324"/>
      <c r="Z45" s="325"/>
      <c r="AC45" s="323"/>
      <c r="AD45" s="324"/>
      <c r="AE45" s="324"/>
      <c r="AF45" s="324"/>
      <c r="AG45" s="324"/>
      <c r="AH45" s="324"/>
      <c r="AI45" s="324"/>
      <c r="AJ45" s="324"/>
      <c r="AK45" s="325"/>
      <c r="AN45" s="323"/>
      <c r="AO45" s="324"/>
      <c r="AP45" s="324"/>
      <c r="AQ45" s="324"/>
      <c r="AR45" s="324"/>
      <c r="AS45" s="324"/>
      <c r="AT45" s="324"/>
      <c r="AU45" s="324"/>
      <c r="AV45" s="325"/>
      <c r="AY45" s="323"/>
      <c r="AZ45" s="324"/>
      <c r="BA45" s="324"/>
      <c r="BB45" s="324"/>
      <c r="BC45" s="324"/>
      <c r="BD45" s="324"/>
      <c r="BE45" s="324"/>
      <c r="BF45" s="324"/>
      <c r="BG45" s="325"/>
      <c r="BH45" s="62"/>
      <c r="BI45" s="62"/>
      <c r="BJ45" s="53"/>
    </row>
    <row r="46" spans="1:62" ht="17.25" customHeight="1">
      <c r="B46" s="53"/>
      <c r="D46" s="75">
        <v>0.5</v>
      </c>
      <c r="E46" s="74"/>
      <c r="F46"/>
      <c r="G46"/>
      <c r="H46"/>
      <c r="I46"/>
      <c r="J46"/>
      <c r="K46"/>
      <c r="L46"/>
      <c r="M46"/>
      <c r="N46" s="69"/>
      <c r="R46" s="323"/>
      <c r="S46" s="324"/>
      <c r="T46" s="324"/>
      <c r="U46" s="324"/>
      <c r="V46" s="324"/>
      <c r="W46" s="324"/>
      <c r="X46" s="324"/>
      <c r="Y46" s="324"/>
      <c r="Z46" s="325"/>
      <c r="AC46" s="323"/>
      <c r="AD46" s="324"/>
      <c r="AE46" s="324"/>
      <c r="AF46" s="324"/>
      <c r="AG46" s="324"/>
      <c r="AH46" s="324"/>
      <c r="AI46" s="324"/>
      <c r="AJ46" s="324"/>
      <c r="AK46" s="325"/>
      <c r="AN46" s="323"/>
      <c r="AO46" s="324"/>
      <c r="AP46" s="324"/>
      <c r="AQ46" s="324"/>
      <c r="AR46" s="324"/>
      <c r="AS46" s="324"/>
      <c r="AT46" s="324"/>
      <c r="AU46" s="324"/>
      <c r="AV46" s="325"/>
      <c r="AY46" s="323"/>
      <c r="AZ46" s="324"/>
      <c r="BA46" s="324"/>
      <c r="BB46" s="324"/>
      <c r="BC46" s="324"/>
      <c r="BD46" s="324"/>
      <c r="BE46" s="324"/>
      <c r="BF46" s="324"/>
      <c r="BG46" s="325"/>
      <c r="BH46" s="62"/>
      <c r="BI46" s="62"/>
      <c r="BJ46" s="53"/>
    </row>
    <row r="47" spans="1:62" ht="19.5" customHeight="1">
      <c r="B47" s="53"/>
      <c r="D47" s="73" t="s">
        <v>144</v>
      </c>
      <c r="E47" s="76"/>
      <c r="F47"/>
      <c r="G47"/>
      <c r="H47"/>
      <c r="I47"/>
      <c r="J47"/>
      <c r="K47"/>
      <c r="L47"/>
      <c r="M47"/>
      <c r="P47" s="77"/>
      <c r="R47" s="323"/>
      <c r="S47" s="324"/>
      <c r="T47" s="324"/>
      <c r="U47" s="324"/>
      <c r="V47" s="324"/>
      <c r="W47" s="324"/>
      <c r="X47" s="324"/>
      <c r="Y47" s="324"/>
      <c r="Z47" s="325"/>
      <c r="AC47" s="323"/>
      <c r="AD47" s="324"/>
      <c r="AE47" s="324"/>
      <c r="AF47" s="324"/>
      <c r="AG47" s="324"/>
      <c r="AH47" s="324"/>
      <c r="AI47" s="324"/>
      <c r="AJ47" s="324"/>
      <c r="AK47" s="325"/>
      <c r="AN47" s="323"/>
      <c r="AO47" s="324"/>
      <c r="AP47" s="324"/>
      <c r="AQ47" s="324"/>
      <c r="AR47" s="324"/>
      <c r="AS47" s="324"/>
      <c r="AT47" s="324"/>
      <c r="AU47" s="324"/>
      <c r="AV47" s="325"/>
      <c r="AY47" s="323"/>
      <c r="AZ47" s="324"/>
      <c r="BA47" s="324"/>
      <c r="BB47" s="324"/>
      <c r="BC47" s="324"/>
      <c r="BD47" s="324"/>
      <c r="BE47" s="324"/>
      <c r="BF47" s="324"/>
      <c r="BG47" s="325"/>
      <c r="BH47" s="62"/>
      <c r="BI47" s="62"/>
      <c r="BJ47" s="53"/>
    </row>
    <row r="48" spans="1:62" ht="17.25" customHeight="1">
      <c r="B48" s="53"/>
      <c r="D48" s="78" t="s">
        <v>145</v>
      </c>
      <c r="E48" s="76"/>
      <c r="F48"/>
      <c r="G48"/>
      <c r="H48"/>
      <c r="I48"/>
      <c r="J48"/>
      <c r="K48"/>
      <c r="L48"/>
      <c r="M48"/>
      <c r="P48" s="77"/>
      <c r="R48" s="323"/>
      <c r="S48" s="324"/>
      <c r="T48" s="324"/>
      <c r="U48" s="324"/>
      <c r="V48" s="324"/>
      <c r="W48" s="324"/>
      <c r="X48" s="324"/>
      <c r="Y48" s="324"/>
      <c r="Z48" s="325"/>
      <c r="AC48" s="323"/>
      <c r="AD48" s="324"/>
      <c r="AE48" s="324"/>
      <c r="AF48" s="324"/>
      <c r="AG48" s="324"/>
      <c r="AH48" s="324"/>
      <c r="AI48" s="324"/>
      <c r="AJ48" s="324"/>
      <c r="AK48" s="325"/>
      <c r="AN48" s="323"/>
      <c r="AO48" s="324"/>
      <c r="AP48" s="324"/>
      <c r="AQ48" s="324"/>
      <c r="AR48" s="324"/>
      <c r="AS48" s="324"/>
      <c r="AT48" s="324"/>
      <c r="AU48" s="324"/>
      <c r="AV48" s="325"/>
      <c r="AY48" s="323"/>
      <c r="AZ48" s="324"/>
      <c r="BA48" s="324"/>
      <c r="BB48" s="324"/>
      <c r="BC48" s="324"/>
      <c r="BD48" s="324"/>
      <c r="BE48" s="324"/>
      <c r="BF48" s="324"/>
      <c r="BG48" s="325"/>
      <c r="BH48" s="62"/>
      <c r="BI48" s="62"/>
      <c r="BJ48" s="53"/>
    </row>
    <row r="49" spans="2:62" ht="15.75">
      <c r="B49" s="53"/>
      <c r="D49"/>
      <c r="E49" s="76"/>
      <c r="F49" s="79" t="s">
        <v>146</v>
      </c>
      <c r="G49" s="79" t="s">
        <v>46</v>
      </c>
      <c r="H49" s="79" t="s">
        <v>45</v>
      </c>
      <c r="I49" s="80" t="e">
        <f>"Duration of Overshoot (tOvs) above "&amp;#REF!&amp;"V
(Zero if not applicable)"</f>
        <v>#REF!</v>
      </c>
      <c r="J49" s="80" t="s">
        <v>47</v>
      </c>
      <c r="K49" s="81" t="e">
        <f>"Vmin spec margin from "&amp;#REF!&amp;"V
(Result - Spec)"</f>
        <v>#REF!</v>
      </c>
      <c r="L49" s="81" t="e">
        <f>"Vmax spec margin from "&amp;#REF!&amp;"V
(Spec - Result)"</f>
        <v>#REF!</v>
      </c>
      <c r="M49" s="81" t="e">
        <f>"Vmax spec margin from max overshoot allowance "&amp;#REF!&amp;"V
(Spec - Result)"</f>
        <v>#REF!</v>
      </c>
      <c r="N49" s="81" t="e">
        <f>"Overshoot duration margin from "&amp;#REF!&amp;"us (Spec - Result)"</f>
        <v>#REF!</v>
      </c>
      <c r="O49" s="82" t="s">
        <v>147</v>
      </c>
      <c r="Q49" s="83"/>
      <c r="R49" s="323"/>
      <c r="S49" s="324"/>
      <c r="T49" s="324"/>
      <c r="U49" s="324"/>
      <c r="V49" s="324"/>
      <c r="W49" s="324"/>
      <c r="X49" s="324"/>
      <c r="Y49" s="324"/>
      <c r="Z49" s="325"/>
      <c r="AC49" s="323"/>
      <c r="AD49" s="324"/>
      <c r="AE49" s="324"/>
      <c r="AF49" s="324"/>
      <c r="AG49" s="324"/>
      <c r="AH49" s="324"/>
      <c r="AI49" s="324"/>
      <c r="AJ49" s="324"/>
      <c r="AK49" s="325"/>
      <c r="AN49" s="323"/>
      <c r="AO49" s="324"/>
      <c r="AP49" s="324"/>
      <c r="AQ49" s="324"/>
      <c r="AR49" s="324"/>
      <c r="AS49" s="324"/>
      <c r="AT49" s="324"/>
      <c r="AU49" s="324"/>
      <c r="AV49" s="325"/>
      <c r="AY49" s="323"/>
      <c r="AZ49" s="324"/>
      <c r="BA49" s="324"/>
      <c r="BB49" s="324"/>
      <c r="BC49" s="324"/>
      <c r="BD49" s="324"/>
      <c r="BE49" s="324"/>
      <c r="BF49" s="324"/>
      <c r="BG49" s="325"/>
      <c r="BH49" s="62"/>
      <c r="BI49" s="62"/>
      <c r="BJ49" s="53"/>
    </row>
    <row r="50" spans="2:62" ht="25.35" customHeight="1">
      <c r="B50" s="53"/>
      <c r="D50"/>
      <c r="E50" s="76"/>
      <c r="F50" s="84">
        <v>0.3</v>
      </c>
      <c r="G50" s="108"/>
      <c r="H50" s="108"/>
      <c r="I50" s="109"/>
      <c r="J50" s="109"/>
      <c r="K50" s="150">
        <f>IF(G50=0,0,(#REF!-(J50-G50)*1000))</f>
        <v>0</v>
      </c>
      <c r="L50" s="150">
        <f>IF(H50=0,0,(#REF!-(H50-J50)*1000))</f>
        <v>0</v>
      </c>
      <c r="M50" s="150" t="e">
        <f>#REF!+#REF!+#REF!-'Transient-Vmean at 0A'!H50</f>
        <v>#REF!</v>
      </c>
      <c r="N50" s="85" t="e">
        <f>#REF!-'Transient-Vmean at 0A'!I50</f>
        <v>#REF!</v>
      </c>
      <c r="O50" s="86" t="s">
        <v>148</v>
      </c>
      <c r="P50" s="87"/>
      <c r="Q50" s="83"/>
      <c r="R50" s="323"/>
      <c r="S50" s="324"/>
      <c r="T50" s="324"/>
      <c r="U50" s="324"/>
      <c r="V50" s="324"/>
      <c r="W50" s="324"/>
      <c r="X50" s="324"/>
      <c r="Y50" s="324"/>
      <c r="Z50" s="325"/>
      <c r="AC50" s="323"/>
      <c r="AD50" s="324"/>
      <c r="AE50" s="324"/>
      <c r="AF50" s="324"/>
      <c r="AG50" s="324"/>
      <c r="AH50" s="324"/>
      <c r="AI50" s="324"/>
      <c r="AJ50" s="324"/>
      <c r="AK50" s="325"/>
      <c r="AN50" s="323"/>
      <c r="AO50" s="324"/>
      <c r="AP50" s="324"/>
      <c r="AQ50" s="324"/>
      <c r="AR50" s="324"/>
      <c r="AS50" s="324"/>
      <c r="AT50" s="324"/>
      <c r="AU50" s="324"/>
      <c r="AV50" s="325"/>
      <c r="AY50" s="323"/>
      <c r="AZ50" s="324"/>
      <c r="BA50" s="324"/>
      <c r="BB50" s="324"/>
      <c r="BC50" s="324"/>
      <c r="BD50" s="324"/>
      <c r="BE50" s="324"/>
      <c r="BF50" s="324"/>
      <c r="BG50" s="325"/>
      <c r="BH50" s="62"/>
      <c r="BI50" s="62"/>
      <c r="BJ50" s="53"/>
    </row>
    <row r="51" spans="2:62" ht="25.35" customHeight="1">
      <c r="B51" s="53"/>
      <c r="D51"/>
      <c r="E51" s="76"/>
      <c r="F51" s="84">
        <v>1</v>
      </c>
      <c r="G51" s="108"/>
      <c r="H51" s="108"/>
      <c r="I51" s="109"/>
      <c r="J51" s="109"/>
      <c r="K51" s="150">
        <f>IF(G51=0,0,(#REF!-(J51-G51)*1000))</f>
        <v>0</v>
      </c>
      <c r="L51" s="150">
        <f>IF(H51=0,0,(#REF!-(H51-J51)*1000))</f>
        <v>0</v>
      </c>
      <c r="M51" s="150" t="e">
        <f>#REF!+#REF!+#REF!-'Transient-Vmean at 0A'!H51</f>
        <v>#REF!</v>
      </c>
      <c r="N51" s="85" t="e">
        <f>#REF!-'Transient-Vmean at 0A'!I51</f>
        <v>#REF!</v>
      </c>
      <c r="O51" s="86" t="s">
        <v>149</v>
      </c>
      <c r="P51" s="87"/>
      <c r="Q51" s="83"/>
      <c r="R51" s="323"/>
      <c r="S51" s="324"/>
      <c r="T51" s="324"/>
      <c r="U51" s="324"/>
      <c r="V51" s="324"/>
      <c r="W51" s="324"/>
      <c r="X51" s="324"/>
      <c r="Y51" s="324"/>
      <c r="Z51" s="325"/>
      <c r="AC51" s="323"/>
      <c r="AD51" s="324"/>
      <c r="AE51" s="324"/>
      <c r="AF51" s="324"/>
      <c r="AG51" s="324"/>
      <c r="AH51" s="324"/>
      <c r="AI51" s="324"/>
      <c r="AJ51" s="324"/>
      <c r="AK51" s="325"/>
      <c r="AN51" s="323"/>
      <c r="AO51" s="324"/>
      <c r="AP51" s="324"/>
      <c r="AQ51" s="324"/>
      <c r="AR51" s="324"/>
      <c r="AS51" s="324"/>
      <c r="AT51" s="324"/>
      <c r="AU51" s="324"/>
      <c r="AV51" s="325"/>
      <c r="AY51" s="323"/>
      <c r="AZ51" s="324"/>
      <c r="BA51" s="324"/>
      <c r="BB51" s="324"/>
      <c r="BC51" s="324"/>
      <c r="BD51" s="324"/>
      <c r="BE51" s="324"/>
      <c r="BF51" s="324"/>
      <c r="BG51" s="325"/>
      <c r="BH51" s="62"/>
      <c r="BI51" s="62"/>
      <c r="BJ51" s="53"/>
    </row>
    <row r="52" spans="2:62" ht="25.35" customHeight="1">
      <c r="B52" s="53"/>
      <c r="D52"/>
      <c r="E52" s="65"/>
      <c r="F52" s="84">
        <v>10</v>
      </c>
      <c r="G52" s="108"/>
      <c r="H52" s="108"/>
      <c r="I52" s="109"/>
      <c r="J52" s="109"/>
      <c r="K52" s="150">
        <f>IF(G52=0,0,(#REF!-(J52-G52)*1000))</f>
        <v>0</v>
      </c>
      <c r="L52" s="150">
        <f>IF(H52=0,0,(#REF!-(H52-J52)*1000))</f>
        <v>0</v>
      </c>
      <c r="M52" s="150" t="e">
        <f>#REF!+#REF!+#REF!-'Transient-Vmean at 0A'!H52</f>
        <v>#REF!</v>
      </c>
      <c r="N52" s="85" t="e">
        <f>#REF!-'Transient-Vmean at 0A'!I52</f>
        <v>#REF!</v>
      </c>
      <c r="O52" s="86" t="s">
        <v>149</v>
      </c>
      <c r="P52" s="87"/>
      <c r="Q52" s="83"/>
      <c r="R52" s="323"/>
      <c r="S52" s="324"/>
      <c r="T52" s="324"/>
      <c r="U52" s="324"/>
      <c r="V52" s="324"/>
      <c r="W52" s="324"/>
      <c r="X52" s="324"/>
      <c r="Y52" s="324"/>
      <c r="Z52" s="325"/>
      <c r="AC52" s="323"/>
      <c r="AD52" s="324"/>
      <c r="AE52" s="324"/>
      <c r="AF52" s="324"/>
      <c r="AG52" s="324"/>
      <c r="AH52" s="324"/>
      <c r="AI52" s="324"/>
      <c r="AJ52" s="324"/>
      <c r="AK52" s="325"/>
      <c r="AN52" s="323"/>
      <c r="AO52" s="324"/>
      <c r="AP52" s="324"/>
      <c r="AQ52" s="324"/>
      <c r="AR52" s="324"/>
      <c r="AS52" s="324"/>
      <c r="AT52" s="324"/>
      <c r="AU52" s="324"/>
      <c r="AV52" s="325"/>
      <c r="AY52" s="323"/>
      <c r="AZ52" s="324"/>
      <c r="BA52" s="324"/>
      <c r="BB52" s="324"/>
      <c r="BC52" s="324"/>
      <c r="BD52" s="324"/>
      <c r="BE52" s="324"/>
      <c r="BF52" s="324"/>
      <c r="BG52" s="325"/>
      <c r="BH52" s="62"/>
      <c r="BI52" s="62"/>
      <c r="BJ52" s="53"/>
    </row>
    <row r="53" spans="2:62" ht="25.35" customHeight="1">
      <c r="B53" s="53"/>
      <c r="D53"/>
      <c r="E53" s="88"/>
      <c r="F53" s="84">
        <v>50</v>
      </c>
      <c r="G53" s="108"/>
      <c r="H53" s="108"/>
      <c r="I53" s="109"/>
      <c r="J53" s="109"/>
      <c r="K53" s="150">
        <f>IF(G53=0,0,(#REF!-(J53-G53)*1000))</f>
        <v>0</v>
      </c>
      <c r="L53" s="150">
        <f>IF(H53=0,0,(#REF!-(H53-J53)*1000))</f>
        <v>0</v>
      </c>
      <c r="M53" s="150" t="e">
        <f>#REF!+#REF!+#REF!-'Transient-Vmean at 0A'!H53</f>
        <v>#REF!</v>
      </c>
      <c r="N53" s="85" t="e">
        <f>#REF!-'Transient-Vmean at 0A'!I53</f>
        <v>#REF!</v>
      </c>
      <c r="O53" s="86" t="s">
        <v>149</v>
      </c>
      <c r="P53" s="87"/>
      <c r="Q53" s="89"/>
      <c r="R53" s="323"/>
      <c r="S53" s="324"/>
      <c r="T53" s="324"/>
      <c r="U53" s="324"/>
      <c r="V53" s="324"/>
      <c r="W53" s="324"/>
      <c r="X53" s="324"/>
      <c r="Y53" s="324"/>
      <c r="Z53" s="325"/>
      <c r="AC53" s="323"/>
      <c r="AD53" s="324"/>
      <c r="AE53" s="324"/>
      <c r="AF53" s="324"/>
      <c r="AG53" s="324"/>
      <c r="AH53" s="324"/>
      <c r="AI53" s="324"/>
      <c r="AJ53" s="324"/>
      <c r="AK53" s="325"/>
      <c r="AN53" s="323"/>
      <c r="AO53" s="324"/>
      <c r="AP53" s="324"/>
      <c r="AQ53" s="324"/>
      <c r="AR53" s="324"/>
      <c r="AS53" s="324"/>
      <c r="AT53" s="324"/>
      <c r="AU53" s="324"/>
      <c r="AV53" s="325"/>
      <c r="AY53" s="323"/>
      <c r="AZ53" s="324"/>
      <c r="BA53" s="324"/>
      <c r="BB53" s="324"/>
      <c r="BC53" s="324"/>
      <c r="BD53" s="324"/>
      <c r="BE53" s="324"/>
      <c r="BF53" s="324"/>
      <c r="BG53" s="325"/>
      <c r="BH53" s="62"/>
      <c r="BI53" s="62"/>
      <c r="BJ53" s="53"/>
    </row>
    <row r="54" spans="2:62" ht="25.35" customHeight="1">
      <c r="B54" s="53"/>
      <c r="D54"/>
      <c r="E54" s="88"/>
      <c r="F54" s="84">
        <v>100</v>
      </c>
      <c r="G54" s="108"/>
      <c r="H54" s="108"/>
      <c r="I54" s="109"/>
      <c r="J54" s="109"/>
      <c r="K54" s="150">
        <f>IF(G54=0,0,(#REF!-(J54-G54)*1000))</f>
        <v>0</v>
      </c>
      <c r="L54" s="150">
        <f>IF(H54=0,0,(#REF!-(H54-J54)*1000))</f>
        <v>0</v>
      </c>
      <c r="M54" s="150" t="e">
        <f>#REF!+#REF!+#REF!-'Transient-Vmean at 0A'!H54</f>
        <v>#REF!</v>
      </c>
      <c r="N54" s="85" t="e">
        <f>#REF!-'Transient-Vmean at 0A'!I54</f>
        <v>#REF!</v>
      </c>
      <c r="O54" s="86" t="s">
        <v>149</v>
      </c>
      <c r="P54" s="87"/>
      <c r="Q54" s="89"/>
      <c r="R54" s="323"/>
      <c r="S54" s="324"/>
      <c r="T54" s="324"/>
      <c r="U54" s="324"/>
      <c r="V54" s="324"/>
      <c r="W54" s="324"/>
      <c r="X54" s="324"/>
      <c r="Y54" s="324"/>
      <c r="Z54" s="325"/>
      <c r="AC54" s="323"/>
      <c r="AD54" s="324"/>
      <c r="AE54" s="324"/>
      <c r="AF54" s="324"/>
      <c r="AG54" s="324"/>
      <c r="AH54" s="324"/>
      <c r="AI54" s="324"/>
      <c r="AJ54" s="324"/>
      <c r="AK54" s="325"/>
      <c r="AN54" s="323"/>
      <c r="AO54" s="324"/>
      <c r="AP54" s="324"/>
      <c r="AQ54" s="324"/>
      <c r="AR54" s="324"/>
      <c r="AS54" s="324"/>
      <c r="AT54" s="324"/>
      <c r="AU54" s="324"/>
      <c r="AV54" s="325"/>
      <c r="AY54" s="323"/>
      <c r="AZ54" s="324"/>
      <c r="BA54" s="324"/>
      <c r="BB54" s="324"/>
      <c r="BC54" s="324"/>
      <c r="BD54" s="324"/>
      <c r="BE54" s="324"/>
      <c r="BF54" s="324"/>
      <c r="BG54" s="325"/>
      <c r="BH54" s="62"/>
      <c r="BI54" s="62"/>
      <c r="BJ54" s="53"/>
    </row>
    <row r="55" spans="2:62" ht="25.35" customHeight="1">
      <c r="B55" s="53"/>
      <c r="D55"/>
      <c r="E55" s="88"/>
      <c r="F55" s="84">
        <v>150</v>
      </c>
      <c r="G55" s="108"/>
      <c r="H55" s="108"/>
      <c r="I55" s="109"/>
      <c r="J55" s="109"/>
      <c r="K55" s="150">
        <f>IF(G55=0,0,(#REF!-(J55-G55)*1000))</f>
        <v>0</v>
      </c>
      <c r="L55" s="150">
        <f>IF(H55=0,0,(#REF!-(H55-J55)*1000))</f>
        <v>0</v>
      </c>
      <c r="M55" s="150" t="e">
        <f>#REF!+#REF!+#REF!-'Transient-Vmean at 0A'!H55</f>
        <v>#REF!</v>
      </c>
      <c r="N55" s="85" t="e">
        <f>#REF!-'Transient-Vmean at 0A'!I55</f>
        <v>#REF!</v>
      </c>
      <c r="O55" s="86" t="s">
        <v>149</v>
      </c>
      <c r="P55" s="87"/>
      <c r="Q55" s="89"/>
      <c r="R55" s="323"/>
      <c r="S55" s="324"/>
      <c r="T55" s="324"/>
      <c r="U55" s="324"/>
      <c r="V55" s="324"/>
      <c r="W55" s="324"/>
      <c r="X55" s="324"/>
      <c r="Y55" s="324"/>
      <c r="Z55" s="325"/>
      <c r="AC55" s="323"/>
      <c r="AD55" s="324"/>
      <c r="AE55" s="324"/>
      <c r="AF55" s="324"/>
      <c r="AG55" s="324"/>
      <c r="AH55" s="324"/>
      <c r="AI55" s="324"/>
      <c r="AJ55" s="324"/>
      <c r="AK55" s="325"/>
      <c r="AN55" s="323"/>
      <c r="AO55" s="324"/>
      <c r="AP55" s="324"/>
      <c r="AQ55" s="324"/>
      <c r="AR55" s="324"/>
      <c r="AS55" s="324"/>
      <c r="AT55" s="324"/>
      <c r="AU55" s="324"/>
      <c r="AV55" s="325"/>
      <c r="AY55" s="323"/>
      <c r="AZ55" s="324"/>
      <c r="BA55" s="324"/>
      <c r="BB55" s="324"/>
      <c r="BC55" s="324"/>
      <c r="BD55" s="324"/>
      <c r="BE55" s="324"/>
      <c r="BF55" s="324"/>
      <c r="BG55" s="325"/>
      <c r="BH55" s="62"/>
      <c r="BI55" s="62"/>
      <c r="BJ55" s="53"/>
    </row>
    <row r="56" spans="2:62" ht="25.35" customHeight="1">
      <c r="B56" s="53"/>
      <c r="D56"/>
      <c r="F56" s="84" t="s">
        <v>79</v>
      </c>
      <c r="G56" s="108"/>
      <c r="H56" s="108"/>
      <c r="I56" s="109"/>
      <c r="J56" s="109"/>
      <c r="K56" s="150">
        <f>IF(G56=0,0,(#REF!-(J56-G56)*1000))</f>
        <v>0</v>
      </c>
      <c r="L56" s="150">
        <f>IF(H56=0,0,(#REF!-(H56-J56)*1000))</f>
        <v>0</v>
      </c>
      <c r="M56" s="150" t="e">
        <f>#REF!+#REF!+#REF!-'Transient-Vmean at 0A'!H56</f>
        <v>#REF!</v>
      </c>
      <c r="N56" s="85" t="e">
        <f>#REF!-'Transient-Vmean at 0A'!I56</f>
        <v>#REF!</v>
      </c>
      <c r="O56" s="90" t="s">
        <v>150</v>
      </c>
      <c r="R56" s="326"/>
      <c r="S56" s="327"/>
      <c r="T56" s="327"/>
      <c r="U56" s="327"/>
      <c r="V56" s="327"/>
      <c r="W56" s="327"/>
      <c r="X56" s="327"/>
      <c r="Y56" s="327"/>
      <c r="Z56" s="328"/>
      <c r="AC56" s="326"/>
      <c r="AD56" s="327"/>
      <c r="AE56" s="327"/>
      <c r="AF56" s="327"/>
      <c r="AG56" s="327"/>
      <c r="AH56" s="327"/>
      <c r="AI56" s="327"/>
      <c r="AJ56" s="327"/>
      <c r="AK56" s="328"/>
      <c r="AN56" s="326"/>
      <c r="AO56" s="327"/>
      <c r="AP56" s="327"/>
      <c r="AQ56" s="327"/>
      <c r="AR56" s="327"/>
      <c r="AS56" s="327"/>
      <c r="AT56" s="327"/>
      <c r="AU56" s="327"/>
      <c r="AV56" s="328"/>
      <c r="AY56" s="326"/>
      <c r="AZ56" s="327"/>
      <c r="BA56" s="327"/>
      <c r="BB56" s="327"/>
      <c r="BC56" s="327"/>
      <c r="BD56" s="327"/>
      <c r="BE56" s="327"/>
      <c r="BF56" s="327"/>
      <c r="BG56" s="328"/>
      <c r="BH56" s="62"/>
      <c r="BI56" s="62"/>
      <c r="BJ56" s="53"/>
    </row>
    <row r="57" spans="2:62" ht="18.75" customHeight="1">
      <c r="B57" s="53"/>
      <c r="F57" s="91"/>
      <c r="H57" s="92"/>
      <c r="L57" s="93"/>
      <c r="M57" s="93"/>
      <c r="O57" s="92"/>
      <c r="R57" s="94"/>
      <c r="S57" s="94"/>
      <c r="T57" s="94"/>
      <c r="U57" s="94"/>
      <c r="V57" s="94"/>
      <c r="W57" s="94"/>
      <c r="X57" s="94"/>
      <c r="AC57" s="94"/>
      <c r="AD57" s="94"/>
      <c r="AE57" s="94"/>
      <c r="AF57" s="94"/>
      <c r="AG57" s="94"/>
      <c r="AH57" s="94"/>
      <c r="AI57" s="94"/>
      <c r="AN57" s="94"/>
      <c r="AO57" s="94"/>
      <c r="AP57" s="94"/>
      <c r="AQ57" s="94"/>
      <c r="AR57" s="94"/>
      <c r="AS57" s="94"/>
      <c r="AT57" s="94"/>
      <c r="AY57" s="94"/>
      <c r="AZ57" s="94"/>
      <c r="BA57" s="94"/>
      <c r="BB57" s="94"/>
      <c r="BC57" s="94"/>
      <c r="BD57" s="94"/>
      <c r="BE57" s="94"/>
      <c r="BF57" s="62"/>
      <c r="BG57" s="62"/>
      <c r="BH57" s="62"/>
      <c r="BI57" s="62"/>
      <c r="BJ57" s="53"/>
    </row>
    <row r="58" spans="2:62" ht="18.75" customHeight="1">
      <c r="B58" s="53"/>
      <c r="D58"/>
      <c r="E58"/>
      <c r="F58"/>
      <c r="G58"/>
      <c r="H58"/>
      <c r="I58"/>
      <c r="J58"/>
      <c r="K58"/>
      <c r="L58"/>
      <c r="M58"/>
      <c r="N58"/>
      <c r="O58"/>
      <c r="P58" s="60"/>
      <c r="BJ58" s="53"/>
    </row>
    <row r="59" spans="2:62" ht="13.5" customHeight="1">
      <c r="B59" s="53"/>
      <c r="D59" s="95" t="s">
        <v>151</v>
      </c>
      <c r="E59" s="329" t="s">
        <v>201</v>
      </c>
      <c r="F59" s="330"/>
      <c r="G59" s="330"/>
      <c r="H59" s="330"/>
      <c r="I59" s="330"/>
      <c r="J59" s="330"/>
      <c r="K59" s="330"/>
      <c r="L59" s="330"/>
      <c r="M59" s="330"/>
      <c r="N59" s="330"/>
      <c r="O59" s="330"/>
      <c r="Q59" s="60"/>
      <c r="BJ59" s="53"/>
    </row>
    <row r="60" spans="2:62" ht="13.5" customHeight="1">
      <c r="B60" s="53"/>
      <c r="D60" s="95"/>
      <c r="E60" s="330"/>
      <c r="F60" s="330"/>
      <c r="G60" s="330"/>
      <c r="H60" s="330"/>
      <c r="I60" s="330"/>
      <c r="J60" s="330"/>
      <c r="K60" s="330"/>
      <c r="L60" s="330"/>
      <c r="M60" s="330"/>
      <c r="N60" s="330"/>
      <c r="O60" s="330"/>
      <c r="Q60" s="60"/>
      <c r="BJ60" s="53"/>
    </row>
    <row r="61" spans="2:62" ht="40.700000000000003" customHeight="1">
      <c r="B61" s="53"/>
      <c r="E61" s="330"/>
      <c r="F61" s="330"/>
      <c r="G61" s="330"/>
      <c r="H61" s="330"/>
      <c r="I61" s="330"/>
      <c r="J61" s="330"/>
      <c r="K61" s="330"/>
      <c r="L61" s="330"/>
      <c r="M61" s="330"/>
      <c r="N61" s="330"/>
      <c r="O61" s="330"/>
      <c r="Q61" s="60"/>
      <c r="BJ61" s="53"/>
    </row>
    <row r="62" spans="2:62" ht="15.75">
      <c r="B62" s="53"/>
      <c r="D62" s="60"/>
      <c r="E62" s="60"/>
      <c r="F62" s="96"/>
      <c r="G62" s="96"/>
      <c r="H62" s="97"/>
      <c r="K62" s="60"/>
      <c r="L62" s="60"/>
      <c r="M62" s="60"/>
      <c r="N62" s="60"/>
      <c r="O62" s="60"/>
      <c r="P62" s="60"/>
      <c r="Q62" s="60"/>
      <c r="R62" s="62"/>
      <c r="S62" s="62"/>
      <c r="T62" s="62"/>
      <c r="U62" s="62"/>
      <c r="V62" s="62"/>
      <c r="W62" s="62"/>
      <c r="X62" s="62"/>
      <c r="AC62" s="62"/>
      <c r="AD62" s="62"/>
      <c r="AE62" s="62"/>
      <c r="AF62" s="62"/>
      <c r="AG62" s="62"/>
      <c r="AH62" s="62"/>
      <c r="AI62" s="62"/>
      <c r="AN62" s="62"/>
      <c r="AO62" s="62"/>
      <c r="AP62" s="62"/>
      <c r="AQ62" s="62"/>
      <c r="AR62" s="62"/>
      <c r="AS62" s="62"/>
      <c r="AT62" s="62"/>
      <c r="BJ62" s="53"/>
    </row>
    <row r="63" spans="2:62" ht="15" customHeight="1">
      <c r="B63" s="53"/>
      <c r="D63" s="316" t="s">
        <v>152</v>
      </c>
      <c r="E63" s="316"/>
      <c r="F63" s="316"/>
      <c r="G63" s="316"/>
      <c r="H63" s="316"/>
      <c r="I63" s="316"/>
      <c r="J63" s="316"/>
      <c r="K63" s="316"/>
      <c r="L63" s="317"/>
      <c r="M63" s="98"/>
      <c r="N63" s="99"/>
      <c r="O63" s="100" t="str">
        <f>IF(COUNTIF(K50:K56,"&gt;=0")=(COUNT(K50:K56)),"Yes","No")</f>
        <v>Yes</v>
      </c>
      <c r="P63" s="101"/>
      <c r="Q63" s="60"/>
      <c r="R63" s="312" t="s">
        <v>74</v>
      </c>
      <c r="S63" s="313"/>
      <c r="T63" s="313"/>
      <c r="U63" s="313"/>
      <c r="V63" s="313"/>
      <c r="W63" s="313"/>
      <c r="X63" s="313"/>
      <c r="Y63" s="313"/>
      <c r="Z63"/>
      <c r="AA63"/>
      <c r="AC63" s="312" t="s">
        <v>75</v>
      </c>
      <c r="AD63" s="313"/>
      <c r="AE63" s="313"/>
      <c r="AF63" s="313"/>
      <c r="AG63" s="313"/>
      <c r="AH63" s="313"/>
      <c r="AI63" s="313"/>
      <c r="AJ63" s="313"/>
      <c r="AN63" s="312" t="s">
        <v>209</v>
      </c>
      <c r="AO63" s="313"/>
      <c r="AP63" s="313"/>
      <c r="AQ63" s="313"/>
      <c r="AR63" s="313"/>
      <c r="AS63" s="313"/>
      <c r="AT63" s="313"/>
      <c r="AU63" s="313"/>
      <c r="AY63" s="312" t="s">
        <v>76</v>
      </c>
      <c r="AZ63" s="313"/>
      <c r="BA63" s="313"/>
      <c r="BB63" s="313"/>
      <c r="BC63" s="313"/>
      <c r="BD63" s="313"/>
      <c r="BE63" s="313"/>
      <c r="BF63" s="313"/>
      <c r="BG63"/>
      <c r="BJ63" s="53"/>
    </row>
    <row r="64" spans="2:62" ht="15">
      <c r="B64" s="53"/>
      <c r="D64" s="316" t="s">
        <v>153</v>
      </c>
      <c r="E64" s="316"/>
      <c r="F64" s="316"/>
      <c r="G64" s="316"/>
      <c r="H64" s="316"/>
      <c r="I64" s="316"/>
      <c r="J64" s="316"/>
      <c r="K64" s="316"/>
      <c r="L64" s="317"/>
      <c r="M64" s="98"/>
      <c r="N64" s="99"/>
      <c r="O64" s="100" t="str">
        <f>IF(COUNTIF(L50:L56,"&gt;=0")=(COUNT(L50:L56)),"Yes","No")</f>
        <v>Yes</v>
      </c>
      <c r="P64" s="101"/>
      <c r="Q64" s="60"/>
      <c r="R64" s="312"/>
      <c r="S64" s="313"/>
      <c r="T64" s="313"/>
      <c r="U64" s="313"/>
      <c r="V64" s="313"/>
      <c r="W64" s="313"/>
      <c r="X64" s="313"/>
      <c r="Y64" s="313"/>
      <c r="Z64" s="102" t="s">
        <v>130</v>
      </c>
      <c r="AA64"/>
      <c r="AC64" s="312"/>
      <c r="AD64" s="313"/>
      <c r="AE64" s="313"/>
      <c r="AF64" s="313"/>
      <c r="AG64" s="313"/>
      <c r="AH64" s="313"/>
      <c r="AI64" s="313"/>
      <c r="AJ64" s="313"/>
      <c r="AK64" s="102" t="s">
        <v>130</v>
      </c>
      <c r="AL64"/>
      <c r="AM64" s="103"/>
      <c r="AN64" s="312"/>
      <c r="AO64" s="313"/>
      <c r="AP64" s="313"/>
      <c r="AQ64" s="313"/>
      <c r="AR64" s="313"/>
      <c r="AS64" s="313"/>
      <c r="AT64" s="313"/>
      <c r="AU64" s="313"/>
      <c r="AV64" s="102" t="s">
        <v>130</v>
      </c>
      <c r="AW64"/>
      <c r="AY64" s="314"/>
      <c r="AZ64" s="315"/>
      <c r="BA64" s="315"/>
      <c r="BB64" s="315"/>
      <c r="BC64" s="315"/>
      <c r="BD64" s="315"/>
      <c r="BE64" s="315"/>
      <c r="BF64" s="315"/>
      <c r="BG64" s="102" t="s">
        <v>130</v>
      </c>
      <c r="BI64" s="101"/>
      <c r="BJ64" s="53"/>
    </row>
    <row r="65" spans="2:62">
      <c r="B65" s="53"/>
      <c r="D65" s="316" t="e">
        <f>"If Vmax margin is negative, are all overshoot events &lt;"&amp;#REF!&amp;"us and below "&amp;#REF!&amp;"V?"</f>
        <v>#REF!</v>
      </c>
      <c r="E65" s="316"/>
      <c r="F65" s="316"/>
      <c r="G65" s="316"/>
      <c r="H65" s="316"/>
      <c r="I65" s="316"/>
      <c r="J65" s="316"/>
      <c r="K65" s="316"/>
      <c r="L65" s="317"/>
      <c r="M65" s="98"/>
      <c r="N65" s="99"/>
      <c r="O65" s="100" t="str">
        <f>IF(O64="No",IF(COUNTIF(N50:N56,"&gt;=0")=(COUNT(N50:N56)),"Yes","No"),"N/A")</f>
        <v>N/A</v>
      </c>
      <c r="P65" s="101"/>
      <c r="BJ65" s="53"/>
    </row>
    <row r="66" spans="2:62">
      <c r="B66" s="53"/>
      <c r="D66" s="316" t="s">
        <v>154</v>
      </c>
      <c r="E66" s="316"/>
      <c r="F66" s="316"/>
      <c r="G66" s="316"/>
      <c r="H66" s="316"/>
      <c r="I66" s="316"/>
      <c r="J66" s="316"/>
      <c r="K66" s="316"/>
      <c r="L66" s="317"/>
      <c r="M66" s="98"/>
      <c r="N66" s="99"/>
      <c r="O66" s="100" t="str">
        <f>IF(COUNTIF(O63:O65,"Yes")=2,"Yes","No")</f>
        <v>Yes</v>
      </c>
      <c r="P66" s="101"/>
      <c r="BJ66" s="53"/>
    </row>
    <row r="67" spans="2:62">
      <c r="B67" s="53"/>
      <c r="BJ67" s="53"/>
    </row>
    <row r="68" spans="2:62" ht="12.75" customHeight="1">
      <c r="B68" s="53"/>
      <c r="C68" s="53"/>
      <c r="D68" s="53"/>
      <c r="E68" s="53"/>
      <c r="F68" s="53"/>
      <c r="G68" s="53"/>
      <c r="H68" s="104"/>
      <c r="I68" s="53"/>
      <c r="J68" s="53"/>
      <c r="K68" s="53"/>
      <c r="L68" s="53"/>
      <c r="M68" s="53"/>
      <c r="N68" s="53"/>
      <c r="O68" s="53"/>
      <c r="P68" s="53"/>
      <c r="Q68" s="53"/>
      <c r="R68" s="53"/>
      <c r="S68" s="53"/>
      <c r="T68" s="53"/>
      <c r="U68" s="53"/>
      <c r="V68" s="53"/>
      <c r="W68" s="53"/>
      <c r="X68" s="53"/>
      <c r="Y68" s="53"/>
      <c r="Z68" s="53"/>
      <c r="AA68" s="53"/>
      <c r="AB68" s="53"/>
      <c r="AC68" s="53"/>
      <c r="AD68" s="53"/>
      <c r="AE68" s="53"/>
      <c r="AF68" s="53"/>
      <c r="AG68" s="53"/>
      <c r="AH68" s="53"/>
      <c r="AI68" s="53"/>
      <c r="AJ68" s="53"/>
      <c r="AK68" s="53"/>
      <c r="AL68" s="53"/>
      <c r="AM68" s="53"/>
      <c r="AN68" s="53"/>
      <c r="AO68" s="53"/>
      <c r="AP68" s="53"/>
      <c r="AQ68" s="53"/>
      <c r="AR68" s="53"/>
      <c r="AS68" s="58"/>
      <c r="AT68" s="58"/>
      <c r="AU68" s="58"/>
      <c r="AV68" s="58"/>
      <c r="AW68" s="58"/>
      <c r="AX68" s="58"/>
      <c r="AY68" s="58"/>
      <c r="AZ68" s="58"/>
      <c r="BA68" s="58"/>
      <c r="BB68" s="58"/>
      <c r="BC68" s="58"/>
      <c r="BD68" s="58"/>
      <c r="BE68" s="58"/>
      <c r="BF68" s="58"/>
      <c r="BG68" s="58"/>
      <c r="BH68" s="58"/>
      <c r="BI68" s="58"/>
      <c r="BJ68" s="58"/>
    </row>
    <row r="69" spans="2:62">
      <c r="H69" s="47"/>
    </row>
    <row r="70" spans="2:62">
      <c r="H70" s="47"/>
    </row>
    <row r="71" spans="2:62" ht="12.75" customHeight="1">
      <c r="B71" s="53"/>
      <c r="C71" s="53"/>
      <c r="D71" s="53"/>
      <c r="E71" s="53"/>
      <c r="F71" s="53"/>
      <c r="G71" s="53"/>
      <c r="H71" s="104"/>
      <c r="I71" s="53"/>
      <c r="J71" s="53"/>
      <c r="K71" s="53"/>
      <c r="L71" s="53"/>
      <c r="M71" s="53"/>
      <c r="N71" s="53"/>
      <c r="O71" s="53"/>
      <c r="P71" s="53"/>
    </row>
    <row r="72" spans="2:62">
      <c r="B72" s="53"/>
      <c r="P72" s="53"/>
    </row>
    <row r="73" spans="2:62" ht="37.5" customHeight="1">
      <c r="B73" s="53"/>
      <c r="D73" s="308" t="s">
        <v>160</v>
      </c>
      <c r="E73" s="333"/>
      <c r="F73" s="333"/>
      <c r="G73" s="333"/>
      <c r="H73" s="333"/>
      <c r="I73" s="333"/>
      <c r="J73" s="333"/>
      <c r="K73" s="333"/>
      <c r="L73" s="333"/>
      <c r="M73" s="164"/>
      <c r="N73" s="106"/>
      <c r="P73" s="53"/>
      <c r="S73" s="94"/>
      <c r="W73" s="94"/>
      <c r="X73" s="94"/>
      <c r="Y73" s="94"/>
      <c r="Z73" s="94"/>
      <c r="AA73" s="94"/>
      <c r="AB73" s="94"/>
      <c r="AC73" s="94"/>
      <c r="AD73" s="94"/>
      <c r="AE73" s="94"/>
    </row>
    <row r="74" spans="2:62" ht="25.5">
      <c r="B74" s="53"/>
      <c r="D74" s="63" t="s">
        <v>161</v>
      </c>
      <c r="E74" s="110"/>
      <c r="F74" s="111" t="s">
        <v>162</v>
      </c>
      <c r="G74" s="63" t="s">
        <v>163</v>
      </c>
      <c r="I74" s="112"/>
      <c r="J74" s="112"/>
      <c r="K74" s="113"/>
      <c r="L74" s="113"/>
      <c r="M74" s="114"/>
      <c r="N74" s="114"/>
      <c r="P74" s="53"/>
      <c r="S74" s="94"/>
      <c r="W74" s="94"/>
      <c r="X74" s="94"/>
      <c r="Y74" s="94"/>
      <c r="Z74" s="94"/>
      <c r="AA74" s="94"/>
      <c r="AB74" s="94"/>
      <c r="AC74" s="94"/>
      <c r="AD74" s="94"/>
      <c r="AE74" s="94"/>
    </row>
    <row r="75" spans="2:62" ht="15" customHeight="1">
      <c r="B75" s="53"/>
      <c r="D75" s="66" t="e">
        <f>#REF!</f>
        <v>#REF!</v>
      </c>
      <c r="E75" s="115"/>
      <c r="F75" s="116" t="e">
        <f>(100-#REF!)*#REF!/100</f>
        <v>#REF!</v>
      </c>
      <c r="G75" s="117"/>
      <c r="I75" s="118"/>
      <c r="J75" s="118"/>
      <c r="K75" s="114"/>
      <c r="L75" s="114"/>
      <c r="M75" s="114"/>
      <c r="N75" s="114"/>
      <c r="P75" s="53"/>
      <c r="S75" s="94"/>
      <c r="W75" s="94"/>
      <c r="X75" s="94"/>
      <c r="Y75" s="94"/>
      <c r="Z75" s="94"/>
      <c r="AA75" s="94"/>
      <c r="AB75" s="94"/>
      <c r="AC75" s="94"/>
      <c r="AD75" s="94"/>
      <c r="AE75" s="94"/>
    </row>
    <row r="76" spans="2:62" ht="12.75" customHeight="1">
      <c r="B76" s="53"/>
      <c r="D76" s="71" t="s">
        <v>140</v>
      </c>
      <c r="E76" s="74"/>
      <c r="F76" s="69"/>
      <c r="G76" s="69"/>
      <c r="H76" s="69"/>
      <c r="I76" s="118"/>
      <c r="J76" s="118"/>
      <c r="K76" s="114"/>
      <c r="L76" s="114"/>
      <c r="M76" s="114"/>
      <c r="N76" s="114"/>
      <c r="P76" s="53"/>
      <c r="S76" s="94"/>
      <c r="W76" s="94"/>
      <c r="X76" s="94"/>
      <c r="Y76" s="94"/>
      <c r="Z76" s="94"/>
      <c r="AA76" s="94"/>
      <c r="AB76" s="94"/>
      <c r="AC76" s="94"/>
      <c r="AD76" s="94"/>
      <c r="AE76" s="94"/>
    </row>
    <row r="77" spans="2:62" ht="14.25" customHeight="1">
      <c r="B77" s="53"/>
      <c r="D77" s="72" t="e">
        <f>#REF!</f>
        <v>#REF!</v>
      </c>
      <c r="E77" s="119"/>
      <c r="F77" s="91"/>
      <c r="G77" s="91"/>
      <c r="H77" s="69"/>
      <c r="I77" s="118"/>
      <c r="J77" s="118"/>
      <c r="K77" s="120"/>
      <c r="L77" s="121"/>
      <c r="M77" s="121"/>
      <c r="N77" s="121"/>
      <c r="P77" s="53"/>
      <c r="S77" s="94"/>
      <c r="W77" s="94"/>
      <c r="X77" s="94"/>
      <c r="Y77" s="94"/>
      <c r="Z77" s="94"/>
      <c r="AA77" s="94"/>
      <c r="AB77" s="94"/>
      <c r="AC77" s="94"/>
      <c r="AD77" s="94"/>
      <c r="AE77" s="94"/>
    </row>
    <row r="78" spans="2:62" ht="12.75" customHeight="1">
      <c r="B78" s="53"/>
      <c r="D78" s="73" t="s">
        <v>143</v>
      </c>
      <c r="E78" s="119"/>
      <c r="F78" s="122"/>
      <c r="G78" s="122"/>
      <c r="H78" s="65"/>
      <c r="I78" s="118"/>
      <c r="J78" s="118"/>
      <c r="K78" s="114"/>
      <c r="L78" s="114"/>
      <c r="M78" s="114"/>
      <c r="N78" s="114"/>
      <c r="O78" s="123"/>
      <c r="P78" s="53"/>
      <c r="S78" s="94"/>
      <c r="W78" s="94"/>
      <c r="X78" s="94"/>
      <c r="Y78" s="94"/>
      <c r="Z78" s="94"/>
      <c r="AA78" s="94"/>
      <c r="AB78" s="94"/>
      <c r="AC78" s="94"/>
      <c r="AD78" s="94"/>
      <c r="AE78" s="94"/>
    </row>
    <row r="79" spans="2:62" ht="15" customHeight="1">
      <c r="B79" s="53"/>
      <c r="D79" s="124">
        <v>0.2</v>
      </c>
      <c r="E79" s="119"/>
      <c r="F79" s="122"/>
      <c r="G79" s="122"/>
      <c r="H79" s="65"/>
      <c r="I79" s="118"/>
      <c r="J79" s="118"/>
      <c r="K79" s="114"/>
      <c r="L79" s="114"/>
      <c r="M79" s="114"/>
      <c r="N79" s="114"/>
      <c r="O79" s="123"/>
      <c r="P79" s="53"/>
      <c r="S79" s="94"/>
      <c r="W79" s="94"/>
      <c r="X79" s="94"/>
      <c r="Y79" s="94"/>
      <c r="Z79" s="94"/>
      <c r="AA79" s="94"/>
      <c r="AB79" s="94"/>
      <c r="AC79" s="94"/>
      <c r="AD79" s="94"/>
      <c r="AE79" s="94"/>
    </row>
    <row r="80" spans="2:62" ht="12.75" customHeight="1">
      <c r="B80" s="53"/>
      <c r="D80" s="73" t="s">
        <v>144</v>
      </c>
      <c r="E80" s="112"/>
      <c r="F80" s="114"/>
      <c r="G80" s="114"/>
      <c r="H80" s="112"/>
      <c r="I80" s="112"/>
      <c r="J80" s="112"/>
      <c r="K80" s="114"/>
      <c r="L80" s="114"/>
      <c r="M80" s="114"/>
      <c r="N80" s="114"/>
      <c r="O80" s="123"/>
      <c r="P80" s="53"/>
      <c r="Q80" s="94"/>
      <c r="R80" s="94"/>
      <c r="S80" s="94"/>
      <c r="W80" s="94"/>
      <c r="X80" s="94"/>
      <c r="Y80" s="94"/>
      <c r="Z80" s="94"/>
      <c r="AA80" s="94"/>
      <c r="AB80" s="94"/>
      <c r="AC80" s="94"/>
      <c r="AD80" s="94"/>
      <c r="AE80" s="94"/>
    </row>
    <row r="81" spans="2:31" ht="12.75" customHeight="1">
      <c r="B81" s="53"/>
      <c r="D81" s="78" t="s">
        <v>164</v>
      </c>
      <c r="E81" s="83"/>
      <c r="F81" s="120"/>
      <c r="G81" s="120"/>
      <c r="H81" s="125"/>
      <c r="I81" s="126"/>
      <c r="J81" s="126"/>
      <c r="K81" s="120"/>
      <c r="L81" s="125"/>
      <c r="M81" s="125"/>
      <c r="N81" s="125"/>
      <c r="O81" s="89"/>
      <c r="P81" s="53"/>
      <c r="Q81" s="94"/>
      <c r="R81" s="94"/>
      <c r="S81" s="94"/>
      <c r="W81" s="94"/>
      <c r="X81" s="94"/>
      <c r="Y81" s="94"/>
      <c r="Z81" s="94"/>
      <c r="AA81" s="94"/>
      <c r="AB81" s="94"/>
      <c r="AC81" s="94"/>
      <c r="AD81" s="94"/>
      <c r="AE81" s="94"/>
    </row>
    <row r="82" spans="2:31" ht="13.5" customHeight="1">
      <c r="B82" s="53"/>
      <c r="P82" s="53"/>
      <c r="Q82" s="94"/>
      <c r="R82" s="94"/>
      <c r="S82" s="94"/>
      <c r="W82" s="94"/>
      <c r="X82" s="94"/>
      <c r="Y82" s="94"/>
      <c r="Z82" s="94"/>
      <c r="AA82" s="94"/>
      <c r="AB82" s="94"/>
      <c r="AC82" s="94"/>
      <c r="AD82" s="94"/>
      <c r="AE82" s="94"/>
    </row>
    <row r="83" spans="2:31" ht="12.75" customHeight="1">
      <c r="B83" s="53"/>
      <c r="P83" s="53"/>
      <c r="Q83" s="94"/>
      <c r="R83" s="94"/>
      <c r="S83" s="94"/>
      <c r="W83" s="94"/>
      <c r="X83" s="94"/>
      <c r="Y83" s="94"/>
      <c r="Z83" s="94"/>
      <c r="AA83" s="94"/>
      <c r="AB83" s="94"/>
      <c r="AC83" s="94"/>
      <c r="AD83" s="94"/>
      <c r="AE83" s="94"/>
    </row>
    <row r="84" spans="2:31" ht="13.5" customHeight="1">
      <c r="B84" s="53"/>
      <c r="H84" s="127"/>
      <c r="O84" s="60"/>
      <c r="P84" s="53"/>
      <c r="Q84" s="94"/>
      <c r="R84" s="94"/>
      <c r="S84" s="94"/>
      <c r="W84" s="94"/>
      <c r="X84" s="94"/>
      <c r="Y84" s="94"/>
      <c r="Z84" s="94"/>
      <c r="AA84" s="94"/>
      <c r="AB84" s="94"/>
      <c r="AC84" s="94"/>
      <c r="AD84" s="94"/>
      <c r="AE84" s="94"/>
    </row>
    <row r="85" spans="2:31" ht="13.5" customHeight="1">
      <c r="B85" s="53"/>
      <c r="F85" s="96"/>
      <c r="G85" s="96"/>
      <c r="H85" s="97"/>
      <c r="O85" s="60"/>
      <c r="P85" s="53"/>
      <c r="Q85" s="94"/>
      <c r="R85" s="94"/>
      <c r="S85" s="94"/>
      <c r="W85" s="94"/>
      <c r="X85" s="94"/>
      <c r="Y85" s="94"/>
      <c r="Z85" s="94"/>
      <c r="AA85" s="94"/>
      <c r="AB85" s="94"/>
      <c r="AC85" s="94"/>
      <c r="AD85" s="94"/>
      <c r="AE85" s="94"/>
    </row>
    <row r="86" spans="2:31" ht="13.5" customHeight="1">
      <c r="B86" s="53"/>
      <c r="D86" s="60"/>
      <c r="E86" s="60"/>
      <c r="F86" s="96"/>
      <c r="G86" s="96"/>
      <c r="H86" s="97"/>
      <c r="K86" s="60"/>
      <c r="L86" s="60"/>
      <c r="M86" s="60"/>
      <c r="N86" s="60"/>
      <c r="O86" s="60"/>
      <c r="P86" s="53"/>
      <c r="Q86" s="62"/>
      <c r="R86" s="62"/>
      <c r="S86" s="62"/>
      <c r="W86" s="62"/>
      <c r="X86" s="62"/>
      <c r="Y86" s="62"/>
      <c r="Z86" s="62"/>
      <c r="AA86" s="62"/>
      <c r="AB86" s="62"/>
      <c r="AC86" s="62"/>
      <c r="AD86" s="62"/>
      <c r="AE86" s="62"/>
    </row>
    <row r="87" spans="2:31" ht="15">
      <c r="B87" s="53"/>
      <c r="D87" s="334" t="s">
        <v>165</v>
      </c>
      <c r="E87" s="335"/>
      <c r="F87" s="335"/>
      <c r="G87" s="335"/>
      <c r="H87" s="335"/>
      <c r="I87" s="335"/>
      <c r="J87" s="335"/>
      <c r="K87" s="336"/>
      <c r="L87" s="100" t="s">
        <v>130</v>
      </c>
      <c r="M87" s="167"/>
      <c r="N87"/>
      <c r="O87"/>
      <c r="P87" s="53"/>
      <c r="Q87" s="128"/>
      <c r="R87" s="128"/>
      <c r="S87" s="128"/>
      <c r="W87" s="128"/>
      <c r="X87" s="128"/>
      <c r="Y87" s="128"/>
      <c r="Z87" s="128"/>
      <c r="AA87" s="128"/>
      <c r="AB87" s="128"/>
      <c r="AC87" s="128"/>
      <c r="AD87" s="128"/>
      <c r="AE87" s="128"/>
    </row>
    <row r="88" spans="2:31">
      <c r="B88" s="53"/>
      <c r="P88" s="53"/>
    </row>
    <row r="89" spans="2:31" ht="12.75" customHeight="1">
      <c r="B89" s="53"/>
      <c r="C89" s="53"/>
      <c r="D89" s="53"/>
      <c r="E89" s="53"/>
      <c r="F89" s="53"/>
      <c r="G89" s="53"/>
      <c r="H89" s="104"/>
      <c r="I89" s="53"/>
      <c r="J89" s="53"/>
      <c r="K89" s="53"/>
      <c r="L89" s="53"/>
      <c r="M89" s="53"/>
      <c r="N89" s="53"/>
      <c r="O89" s="53"/>
      <c r="P89" s="53"/>
    </row>
  </sheetData>
  <protectedRanges>
    <protectedRange sqref="F81:N81 F77:N77" name="Range1_1"/>
    <protectedRange sqref="F24 K16:L16 F57 K49:L49 L57:M57 L24:M24 N16 N49" name="Range1_1_1"/>
    <protectedRange sqref="M16 M49" name="Range1_1_1_1"/>
  </protectedRanges>
  <dataConsolidate/>
  <mergeCells count="31">
    <mergeCell ref="AY30:BF31"/>
    <mergeCell ref="D31:L31"/>
    <mergeCell ref="A1:T2"/>
    <mergeCell ref="D7:O7"/>
    <mergeCell ref="R7:Z23"/>
    <mergeCell ref="AC7:AK23"/>
    <mergeCell ref="AN7:AV23"/>
    <mergeCell ref="AY7:BG23"/>
    <mergeCell ref="E26:O28"/>
    <mergeCell ref="D30:L30"/>
    <mergeCell ref="R30:Y31"/>
    <mergeCell ref="AC30:AJ31"/>
    <mergeCell ref="AN30:AU31"/>
    <mergeCell ref="D32:L32"/>
    <mergeCell ref="D33:L33"/>
    <mergeCell ref="D40:O40"/>
    <mergeCell ref="R40:Z56"/>
    <mergeCell ref="AC40:AK56"/>
    <mergeCell ref="D65:L65"/>
    <mergeCell ref="D66:L66"/>
    <mergeCell ref="D73:L73"/>
    <mergeCell ref="D87:K87"/>
    <mergeCell ref="AY40:BG56"/>
    <mergeCell ref="E59:O61"/>
    <mergeCell ref="D63:L63"/>
    <mergeCell ref="R63:Y64"/>
    <mergeCell ref="AC63:AJ64"/>
    <mergeCell ref="AN63:AU64"/>
    <mergeCell ref="AY63:BF64"/>
    <mergeCell ref="D64:L64"/>
    <mergeCell ref="AN40:AV56"/>
  </mergeCells>
  <conditionalFormatting sqref="K17:L23">
    <cfRule type="expression" dxfId="71" priority="37">
      <formula>K17&lt;0</formula>
    </cfRule>
    <cfRule type="expression" dxfId="70" priority="38">
      <formula>K17&gt;0</formula>
    </cfRule>
    <cfRule type="expression" dxfId="69" priority="39">
      <formula>K17=0</formula>
    </cfRule>
  </conditionalFormatting>
  <conditionalFormatting sqref="K50:L56">
    <cfRule type="expression" dxfId="68" priority="13">
      <formula>K50&lt;0</formula>
    </cfRule>
    <cfRule type="expression" dxfId="67" priority="14">
      <formula>K50&gt;0</formula>
    </cfRule>
    <cfRule type="expression" dxfId="66" priority="15">
      <formula>K50=0</formula>
    </cfRule>
  </conditionalFormatting>
  <conditionalFormatting sqref="L24:M24 H81 L81:N81">
    <cfRule type="cellIs" dxfId="65" priority="89" stopIfTrue="1" operator="equal">
      <formula>TRUE</formula>
    </cfRule>
  </conditionalFormatting>
  <conditionalFormatting sqref="L57:M57">
    <cfRule type="cellIs" dxfId="64" priority="61" stopIfTrue="1" operator="equal">
      <formula>TRUE</formula>
    </cfRule>
  </conditionalFormatting>
  <conditionalFormatting sqref="M17:N23">
    <cfRule type="cellIs" dxfId="63" priority="10" operator="equal">
      <formula>0</formula>
    </cfRule>
    <cfRule type="cellIs" dxfId="62" priority="11" operator="greaterThan">
      <formula>0</formula>
    </cfRule>
    <cfRule type="cellIs" dxfId="61" priority="12" operator="lessThan">
      <formula>0</formula>
    </cfRule>
  </conditionalFormatting>
  <conditionalFormatting sqref="M50:N56">
    <cfRule type="cellIs" dxfId="60" priority="1" operator="equal">
      <formula>0</formula>
    </cfRule>
    <cfRule type="cellIs" dxfId="59" priority="2" operator="greaterThan">
      <formula>0</formula>
    </cfRule>
    <cfRule type="cellIs" dxfId="58" priority="3" operator="lessThan">
      <formula>0</formula>
    </cfRule>
  </conditionalFormatting>
  <conditionalFormatting sqref="O30:P33">
    <cfRule type="cellIs" dxfId="57" priority="68" stopIfTrue="1" operator="equal">
      <formula>"No"</formula>
    </cfRule>
    <cfRule type="cellIs" dxfId="56" priority="69" stopIfTrue="1" operator="equal">
      <formula>"Yes"</formula>
    </cfRule>
  </conditionalFormatting>
  <conditionalFormatting sqref="O63:P66">
    <cfRule type="cellIs" dxfId="55" priority="49" stopIfTrue="1" operator="equal">
      <formula>"No"</formula>
    </cfRule>
    <cfRule type="cellIs" dxfId="54" priority="50" stopIfTrue="1" operator="equal">
      <formula>"Yes"</formula>
    </cfRule>
  </conditionalFormatting>
  <conditionalFormatting sqref="Z31 AK31 AM31 AV31 BG31 BI31 L87:M87">
    <cfRule type="cellIs" dxfId="53" priority="87" stopIfTrue="1" operator="equal">
      <formula>"No"</formula>
    </cfRule>
    <cfRule type="cellIs" dxfId="52" priority="88" stopIfTrue="1" operator="equal">
      <formula>"Yes"</formula>
    </cfRule>
  </conditionalFormatting>
  <conditionalFormatting sqref="Z64 AK64 AM64 AV64 BG64 BI64">
    <cfRule type="cellIs" dxfId="51" priority="59" stopIfTrue="1" operator="equal">
      <formula>"No"</formula>
    </cfRule>
    <cfRule type="cellIs" dxfId="50" priority="60" stopIfTrue="1" operator="equal">
      <formula>"Yes"</formula>
    </cfRule>
  </conditionalFormatting>
  <dataValidations disablePrompts="1" count="1">
    <dataValidation type="list" allowBlank="1" showInputMessage="1" showErrorMessage="1" sqref="AV31 BG31 AM31 L87:M87 BI31 Z31 O30:O33 AK31 AV64 BG64 AM64 BI64 Z64 O63:O66 AK64" xr:uid="{D51C9F4E-1320-4431-B0CD-4212E2BBD075}">
      <formula1>$A$5:$A$7</formula1>
    </dataValidation>
  </dataValidations>
  <pageMargins left="0.75" right="0.75" top="1" bottom="1" header="0.5" footer="0.5"/>
  <pageSetup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4BEF2-C333-42D7-9CD3-32D2DAA6D81E}">
  <dimension ref="D4:J5"/>
  <sheetViews>
    <sheetView workbookViewId="0">
      <selection activeCell="J5" sqref="J5"/>
    </sheetView>
  </sheetViews>
  <sheetFormatPr defaultRowHeight="15"/>
  <cols>
    <col min="8" max="8" width="26.85546875" bestFit="1" customWidth="1"/>
    <col min="9" max="9" width="28.140625" bestFit="1" customWidth="1"/>
  </cols>
  <sheetData>
    <row r="4" spans="4:10">
      <c r="D4" t="s">
        <v>226</v>
      </c>
      <c r="E4" t="s">
        <v>227</v>
      </c>
      <c r="F4" t="s">
        <v>228</v>
      </c>
      <c r="G4" t="s">
        <v>229</v>
      </c>
      <c r="H4" t="s">
        <v>230</v>
      </c>
      <c r="I4" t="s">
        <v>231</v>
      </c>
      <c r="J4" t="s">
        <v>234</v>
      </c>
    </row>
    <row r="5" spans="4:10">
      <c r="D5" t="s">
        <v>226</v>
      </c>
      <c r="E5" t="s">
        <v>229</v>
      </c>
      <c r="F5" t="s">
        <v>228</v>
      </c>
      <c r="G5" t="s">
        <v>232</v>
      </c>
      <c r="H5" t="s">
        <v>230</v>
      </c>
      <c r="I5" t="s">
        <v>231</v>
      </c>
      <c r="J5" t="s">
        <v>233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3CA65-B33A-4F48-B07F-74E7DC0F2FE2}">
  <sheetPr>
    <tabColor rgb="FF33CCFF"/>
  </sheetPr>
  <dimension ref="A1:AC35"/>
  <sheetViews>
    <sheetView topLeftCell="A8" zoomScaleNormal="100" workbookViewId="0">
      <selection activeCell="E26" sqref="E26:P28"/>
    </sheetView>
  </sheetViews>
  <sheetFormatPr defaultColWidth="9.42578125" defaultRowHeight="12.75"/>
  <cols>
    <col min="1" max="1" width="9.42578125" style="47"/>
    <col min="2" max="2" width="2.42578125" style="47" customWidth="1"/>
    <col min="3" max="3" width="4" style="47" customWidth="1"/>
    <col min="4" max="4" width="21.140625" style="47" customWidth="1"/>
    <col min="5" max="5" width="4.5703125" style="47" customWidth="1"/>
    <col min="6" max="6" width="15.5703125" style="47" customWidth="1"/>
    <col min="7" max="7" width="11.42578125" style="47" customWidth="1"/>
    <col min="8" max="8" width="14.140625" style="60" customWidth="1"/>
    <col min="9" max="9" width="24.42578125" style="47" customWidth="1"/>
    <col min="10" max="10" width="14.85546875" style="47" customWidth="1"/>
    <col min="11" max="11" width="14" style="47" customWidth="1"/>
    <col min="12" max="12" width="11" style="47" customWidth="1"/>
    <col min="13" max="13" width="15" style="47" customWidth="1"/>
    <col min="14" max="14" width="12" style="47" customWidth="1"/>
    <col min="15" max="15" width="10.42578125" style="47" customWidth="1"/>
    <col min="16" max="16" width="26.42578125" style="47" customWidth="1"/>
    <col min="17" max="17" width="2.5703125" style="47" customWidth="1"/>
    <col min="18" max="18" width="7.5703125" style="47" customWidth="1"/>
    <col min="19" max="28" width="10.5703125" style="47" customWidth="1"/>
    <col min="29" max="16384" width="9.42578125" style="47"/>
  </cols>
  <sheetData>
    <row r="1" spans="1:29" ht="12.75" customHeight="1">
      <c r="A1" s="318" t="s">
        <v>98</v>
      </c>
      <c r="B1" s="319"/>
      <c r="C1" s="319"/>
      <c r="D1" s="319"/>
      <c r="E1" s="319"/>
      <c r="F1" s="319"/>
      <c r="G1" s="319"/>
      <c r="H1" s="319"/>
      <c r="I1" s="319"/>
      <c r="J1" s="319"/>
      <c r="K1" s="319"/>
      <c r="L1" s="319"/>
      <c r="M1" s="319"/>
      <c r="N1" s="319"/>
      <c r="O1" s="319"/>
      <c r="P1" s="319"/>
      <c r="Q1" s="319"/>
      <c r="R1" s="319"/>
      <c r="S1" s="319"/>
      <c r="T1" s="319"/>
      <c r="U1" s="319"/>
      <c r="V1" s="46"/>
      <c r="W1" s="46"/>
    </row>
    <row r="2" spans="1:29" ht="12.75" customHeight="1">
      <c r="A2" s="318"/>
      <c r="B2" s="319"/>
      <c r="C2" s="319"/>
      <c r="D2" s="319"/>
      <c r="E2" s="319"/>
      <c r="F2" s="319"/>
      <c r="G2" s="319"/>
      <c r="H2" s="319"/>
      <c r="I2" s="319"/>
      <c r="J2" s="319"/>
      <c r="K2" s="319"/>
      <c r="L2" s="319"/>
      <c r="M2" s="319"/>
      <c r="N2" s="319"/>
      <c r="O2" s="319"/>
      <c r="P2" s="319"/>
      <c r="Q2" s="319"/>
      <c r="R2" s="319"/>
      <c r="S2" s="319"/>
      <c r="T2" s="319"/>
      <c r="U2" s="319"/>
      <c r="V2" s="46"/>
      <c r="W2" s="46"/>
    </row>
    <row r="3" spans="1:29" ht="18">
      <c r="A3" s="48"/>
      <c r="B3" s="48"/>
      <c r="C3" s="48"/>
      <c r="D3" s="48"/>
      <c r="E3" s="48"/>
      <c r="F3"/>
      <c r="G3"/>
      <c r="H3"/>
      <c r="I3" s="48"/>
      <c r="J3" s="48"/>
      <c r="K3" s="48"/>
      <c r="L3" s="48"/>
    </row>
    <row r="4" spans="1:29">
      <c r="A4" s="49"/>
      <c r="D4" s="50"/>
      <c r="E4" s="51"/>
      <c r="F4" s="51"/>
      <c r="G4" s="51"/>
      <c r="H4" s="52"/>
      <c r="I4" s="51"/>
      <c r="J4" s="51"/>
      <c r="K4" s="51"/>
      <c r="L4" s="51"/>
    </row>
    <row r="5" spans="1:29">
      <c r="A5" s="49" t="s">
        <v>130</v>
      </c>
      <c r="B5" s="53"/>
      <c r="C5" s="53"/>
      <c r="D5" s="54"/>
      <c r="E5" s="55"/>
      <c r="F5" s="55"/>
      <c r="G5" s="55"/>
      <c r="H5" s="56"/>
      <c r="I5" s="55"/>
      <c r="J5" s="55"/>
      <c r="K5" s="55"/>
      <c r="L5" s="55"/>
      <c r="M5" s="53"/>
      <c r="N5" s="53"/>
      <c r="O5" s="53"/>
      <c r="P5" s="57"/>
      <c r="Q5" s="53"/>
      <c r="R5" s="53"/>
      <c r="S5" s="53"/>
      <c r="T5" s="53"/>
      <c r="U5" s="53"/>
      <c r="V5" s="53"/>
      <c r="W5" s="53"/>
      <c r="X5" s="53"/>
      <c r="Y5" s="53"/>
      <c r="Z5" s="53"/>
      <c r="AA5" s="53"/>
      <c r="AB5" s="53"/>
      <c r="AC5" s="58"/>
    </row>
    <row r="6" spans="1:29">
      <c r="A6" s="59" t="s">
        <v>131</v>
      </c>
      <c r="B6" s="53"/>
      <c r="AC6" s="58"/>
    </row>
    <row r="7" spans="1:29" ht="32.25" customHeight="1">
      <c r="A7" s="61" t="s">
        <v>132</v>
      </c>
      <c r="B7" s="53"/>
      <c r="D7" s="308" t="s">
        <v>292</v>
      </c>
      <c r="E7" s="309"/>
      <c r="F7" s="309"/>
      <c r="G7" s="309"/>
      <c r="H7" s="309"/>
      <c r="I7" s="309"/>
      <c r="J7" s="309"/>
      <c r="K7" s="309"/>
      <c r="L7" s="309"/>
      <c r="M7" s="309"/>
      <c r="N7" s="309"/>
      <c r="O7" s="309"/>
      <c r="P7" s="309"/>
      <c r="Q7"/>
      <c r="S7" s="339" t="s">
        <v>293</v>
      </c>
      <c r="T7" s="340"/>
      <c r="U7" s="340"/>
      <c r="V7" s="340"/>
      <c r="W7" s="340"/>
      <c r="X7" s="340"/>
      <c r="Y7" s="340"/>
      <c r="Z7" s="340"/>
      <c r="AA7" s="341"/>
      <c r="AC7" s="53"/>
    </row>
    <row r="8" spans="1:29" ht="16.350000000000001" customHeight="1">
      <c r="B8" s="53"/>
      <c r="D8" s="63" t="s">
        <v>73</v>
      </c>
      <c r="E8" s="64"/>
      <c r="F8" s="331" t="s">
        <v>138</v>
      </c>
      <c r="G8"/>
      <c r="H8" s="331" t="s">
        <v>139</v>
      </c>
      <c r="I8"/>
      <c r="J8"/>
      <c r="K8"/>
      <c r="L8"/>
      <c r="M8" s="65"/>
      <c r="N8" s="65"/>
      <c r="O8" s="65"/>
      <c r="P8" s="65"/>
      <c r="Q8" s="65"/>
      <c r="S8" s="342"/>
      <c r="T8" s="343"/>
      <c r="U8" s="343"/>
      <c r="V8" s="343"/>
      <c r="W8" s="343"/>
      <c r="X8" s="343"/>
      <c r="Y8" s="343"/>
      <c r="Z8" s="343"/>
      <c r="AA8" s="344"/>
      <c r="AC8" s="53"/>
    </row>
    <row r="9" spans="1:29" ht="15">
      <c r="B9" s="53"/>
      <c r="D9" s="66">
        <f>'Spec Entry'!D18</f>
        <v>0.66</v>
      </c>
      <c r="E9" s="67"/>
      <c r="F9" s="332"/>
      <c r="G9"/>
      <c r="H9" s="332"/>
      <c r="I9"/>
      <c r="J9"/>
      <c r="K9"/>
      <c r="L9"/>
      <c r="M9" s="69"/>
      <c r="N9" s="69"/>
      <c r="P9" s="69"/>
      <c r="Q9" s="70"/>
      <c r="S9" s="342"/>
      <c r="T9" s="343"/>
      <c r="U9" s="343"/>
      <c r="V9" s="343"/>
      <c r="W9" s="343"/>
      <c r="X9" s="343"/>
      <c r="Y9" s="343"/>
      <c r="Z9" s="343"/>
      <c r="AA9" s="344"/>
      <c r="AC9" s="53"/>
    </row>
    <row r="10" spans="1:29" ht="16.5" customHeight="1">
      <c r="B10" s="53"/>
      <c r="D10" s="71" t="s">
        <v>140</v>
      </c>
      <c r="E10" s="67"/>
      <c r="F10" s="63" t="s">
        <v>141</v>
      </c>
      <c r="G10"/>
      <c r="H10" s="63" t="s">
        <v>142</v>
      </c>
      <c r="I10"/>
      <c r="J10"/>
      <c r="K10"/>
      <c r="L10"/>
      <c r="M10" s="69"/>
      <c r="N10" s="69"/>
      <c r="O10" s="69"/>
      <c r="P10" s="69"/>
      <c r="Q10" s="69"/>
      <c r="S10" s="342"/>
      <c r="T10" s="343"/>
      <c r="U10" s="343"/>
      <c r="V10" s="343"/>
      <c r="W10" s="343"/>
      <c r="X10" s="343"/>
      <c r="Y10" s="343"/>
      <c r="Z10" s="343"/>
      <c r="AA10" s="344"/>
      <c r="AC10" s="53"/>
    </row>
    <row r="11" spans="1:29" ht="38.25">
      <c r="B11" s="53"/>
      <c r="D11" s="72" t="str">
        <f>"Refer VCCPRIM_IO Load Profiles"</f>
        <v>Refer VCCPRIM_IO Load Profiles</v>
      </c>
      <c r="E11" s="67"/>
      <c r="F11" s="68" t="str">
        <f>H11</f>
        <v>Refer VCCPRIM_IO Load Profiles</v>
      </c>
      <c r="G11"/>
      <c r="H11" s="226" t="s">
        <v>290</v>
      </c>
      <c r="I11"/>
      <c r="J11"/>
      <c r="K11"/>
      <c r="L11"/>
      <c r="M11" s="65"/>
      <c r="N11" s="65"/>
      <c r="O11" s="69"/>
      <c r="P11" s="65"/>
      <c r="Q11" s="65"/>
      <c r="S11" s="342"/>
      <c r="T11" s="343"/>
      <c r="U11" s="343"/>
      <c r="V11" s="343"/>
      <c r="W11" s="343"/>
      <c r="X11" s="343"/>
      <c r="Y11" s="343"/>
      <c r="Z11" s="343"/>
      <c r="AA11" s="344"/>
      <c r="AC11" s="53"/>
    </row>
    <row r="12" spans="1:29" ht="17.25" customHeight="1">
      <c r="B12" s="53"/>
      <c r="D12" s="227" t="s">
        <v>143</v>
      </c>
      <c r="E12" s="74"/>
      <c r="F12"/>
      <c r="G12"/>
      <c r="H12"/>
      <c r="I12"/>
      <c r="J12"/>
      <c r="K12"/>
      <c r="L12"/>
      <c r="M12"/>
      <c r="N12"/>
      <c r="O12" s="69"/>
      <c r="S12" s="342"/>
      <c r="T12" s="343"/>
      <c r="U12" s="343"/>
      <c r="V12" s="343"/>
      <c r="W12" s="343"/>
      <c r="X12" s="343"/>
      <c r="Y12" s="343"/>
      <c r="Z12" s="343"/>
      <c r="AA12" s="344"/>
      <c r="AC12" s="53"/>
    </row>
    <row r="13" spans="1:29" ht="17.25" customHeight="1">
      <c r="B13" s="53"/>
      <c r="D13" s="75" t="str">
        <f>"N/A"</f>
        <v>N/A</v>
      </c>
      <c r="E13" s="74"/>
      <c r="F13"/>
      <c r="G13"/>
      <c r="H13"/>
      <c r="I13"/>
      <c r="J13"/>
      <c r="K13"/>
      <c r="L13"/>
      <c r="M13"/>
      <c r="N13"/>
      <c r="O13" s="69"/>
      <c r="S13" s="342"/>
      <c r="T13" s="343"/>
      <c r="U13" s="343"/>
      <c r="V13" s="343"/>
      <c r="W13" s="343"/>
      <c r="X13" s="343"/>
      <c r="Y13" s="343"/>
      <c r="Z13" s="343"/>
      <c r="AA13" s="344"/>
      <c r="AC13" s="53"/>
    </row>
    <row r="14" spans="1:29" ht="25.7" customHeight="1">
      <c r="B14" s="53"/>
      <c r="D14" s="73" t="s">
        <v>144</v>
      </c>
      <c r="E14" s="76"/>
      <c r="F14"/>
      <c r="G14"/>
      <c r="H14" s="80" t="s">
        <v>274</v>
      </c>
      <c r="I14" s="168">
        <v>1.2569999999999999</v>
      </c>
      <c r="J14"/>
      <c r="K14"/>
      <c r="L14"/>
      <c r="M14"/>
      <c r="N14"/>
      <c r="Q14" s="77"/>
      <c r="S14" s="342"/>
      <c r="T14" s="343"/>
      <c r="U14" s="343"/>
      <c r="V14" s="343"/>
      <c r="W14" s="343"/>
      <c r="X14" s="343"/>
      <c r="Y14" s="343"/>
      <c r="Z14" s="343"/>
      <c r="AA14" s="344"/>
      <c r="AC14" s="53"/>
    </row>
    <row r="15" spans="1:29" ht="15">
      <c r="B15" s="53"/>
      <c r="D15" s="228" t="s">
        <v>291</v>
      </c>
      <c r="E15" s="76"/>
      <c r="F15"/>
      <c r="G15"/>
      <c r="H15"/>
      <c r="I15"/>
      <c r="J15"/>
      <c r="K15"/>
      <c r="L15"/>
      <c r="M15"/>
      <c r="N15"/>
      <c r="Q15" s="77"/>
      <c r="S15" s="342"/>
      <c r="T15" s="343"/>
      <c r="U15" s="343"/>
      <c r="V15" s="343"/>
      <c r="W15" s="343"/>
      <c r="X15" s="343"/>
      <c r="Y15" s="343"/>
      <c r="Z15" s="343"/>
      <c r="AA15" s="344"/>
      <c r="AC15" s="53"/>
    </row>
    <row r="16" spans="1:29" ht="17.25" customHeight="1">
      <c r="B16" s="53"/>
      <c r="D16" s="171"/>
      <c r="E16" s="76"/>
      <c r="F16"/>
      <c r="G16"/>
      <c r="H16"/>
      <c r="J16"/>
      <c r="K16"/>
      <c r="L16"/>
      <c r="M16"/>
      <c r="N16"/>
      <c r="Q16" s="77"/>
      <c r="S16" s="342"/>
      <c r="T16" s="343"/>
      <c r="U16" s="343"/>
      <c r="V16" s="343"/>
      <c r="W16" s="343"/>
      <c r="X16" s="343"/>
      <c r="Y16" s="343"/>
      <c r="Z16" s="343"/>
      <c r="AA16" s="344"/>
      <c r="AC16" s="53"/>
    </row>
    <row r="17" spans="2:29" ht="17.25" customHeight="1">
      <c r="B17" s="53"/>
      <c r="D17" s="171"/>
      <c r="E17" s="76"/>
      <c r="F17"/>
      <c r="G17"/>
      <c r="H17"/>
      <c r="J17"/>
      <c r="K17"/>
      <c r="L17"/>
      <c r="M17"/>
      <c r="N17"/>
      <c r="Q17" s="77"/>
      <c r="S17" s="342"/>
      <c r="T17" s="343"/>
      <c r="U17" s="343"/>
      <c r="V17" s="343"/>
      <c r="W17" s="343"/>
      <c r="X17" s="343"/>
      <c r="Y17" s="343"/>
      <c r="Z17" s="343"/>
      <c r="AA17" s="344"/>
      <c r="AC17" s="53"/>
    </row>
    <row r="18" spans="2:29" ht="76.5">
      <c r="B18" s="53"/>
      <c r="D18"/>
      <c r="E18" s="76"/>
      <c r="F18" s="79" t="s">
        <v>146</v>
      </c>
      <c r="G18" s="79" t="s">
        <v>46</v>
      </c>
      <c r="H18" s="79" t="s">
        <v>45</v>
      </c>
      <c r="I18" s="80" t="s">
        <v>275</v>
      </c>
      <c r="J18" s="80" t="s">
        <v>276</v>
      </c>
      <c r="K18" s="81" t="str">
        <f>"Vmin spec margin
(Spec - Result)"</f>
        <v>Vmin spec margin
(Spec - Result)</v>
      </c>
      <c r="L18" s="81" t="str">
        <f>"Vmax spec margin
(Spec - Result)"</f>
        <v>Vmax spec margin
(Spec - Result)</v>
      </c>
      <c r="M18" s="81" t="str">
        <f>"Vmax spec margin from max overshoot allowance "&amp;'Spec Entry'!D29&amp;"V
(Spec - Result)"</f>
        <v>Vmax spec margin from max overshoot allowance TBDV
(Spec - Result)</v>
      </c>
      <c r="N18" s="82" t="s">
        <v>147</v>
      </c>
      <c r="P18"/>
      <c r="R18" s="83"/>
      <c r="S18" s="342"/>
      <c r="T18" s="343"/>
      <c r="U18" s="343"/>
      <c r="V18" s="343"/>
      <c r="W18" s="343"/>
      <c r="X18" s="343"/>
      <c r="Y18" s="343"/>
      <c r="Z18" s="343"/>
      <c r="AA18" s="344"/>
      <c r="AC18" s="53"/>
    </row>
    <row r="19" spans="2:29" ht="25.35" customHeight="1">
      <c r="B19" s="53"/>
      <c r="D19"/>
      <c r="E19" s="76"/>
      <c r="F19" s="166" t="s">
        <v>289</v>
      </c>
      <c r="G19" s="108"/>
      <c r="H19" s="108"/>
      <c r="I19" s="180">
        <f>($I$14-G19)*1000</f>
        <v>1257</v>
      </c>
      <c r="J19" s="180">
        <f>(H19-$I$14)*1000</f>
        <v>-1257</v>
      </c>
      <c r="K19" s="229">
        <f>IF(G19=0,0,ROUNDUP('Spec Entry'!$D$38-'Multi-Load_Profiles'!I19,0))</f>
        <v>0</v>
      </c>
      <c r="L19" s="229">
        <f>IF(H19=0,0,ROUNDUP('Spec Entry'!$D$37-'Multi-Load_Profiles'!J19,0))</f>
        <v>0</v>
      </c>
      <c r="M19" s="229">
        <f>IF(H19=0,0,ROUNDUP('Spec Entry'!$D$37+'Spec Entry'!$D$29-'Multi-Load_Profiles'!J19,0))</f>
        <v>0</v>
      </c>
      <c r="N19" s="178" t="s">
        <v>148</v>
      </c>
      <c r="P19"/>
      <c r="Q19" s="87"/>
      <c r="R19" s="83"/>
      <c r="S19" s="342"/>
      <c r="T19" s="343"/>
      <c r="U19" s="343"/>
      <c r="V19" s="343"/>
      <c r="W19" s="343"/>
      <c r="X19" s="343"/>
      <c r="Y19" s="343"/>
      <c r="Z19" s="343"/>
      <c r="AA19" s="344"/>
      <c r="AC19" s="53"/>
    </row>
    <row r="20" spans="2:29" ht="25.35" customHeight="1">
      <c r="B20" s="53"/>
      <c r="D20"/>
      <c r="E20" s="76"/>
      <c r="F20"/>
      <c r="G20"/>
      <c r="H20"/>
      <c r="I20"/>
      <c r="J20"/>
      <c r="K20"/>
      <c r="L20"/>
      <c r="M20"/>
      <c r="N20"/>
      <c r="O20"/>
      <c r="P20"/>
      <c r="Q20" s="87"/>
      <c r="R20" s="83"/>
      <c r="S20" s="342"/>
      <c r="T20" s="343"/>
      <c r="U20" s="343"/>
      <c r="V20" s="343"/>
      <c r="W20" s="343"/>
      <c r="X20" s="343"/>
      <c r="Y20" s="343"/>
      <c r="Z20" s="343"/>
      <c r="AA20" s="344"/>
      <c r="AC20" s="53"/>
    </row>
    <row r="21" spans="2:29" ht="25.35" customHeight="1">
      <c r="B21" s="53"/>
      <c r="D21"/>
      <c r="E21" s="65"/>
      <c r="F21"/>
      <c r="G21"/>
      <c r="H21"/>
      <c r="I21"/>
      <c r="J21"/>
      <c r="K21"/>
      <c r="L21"/>
      <c r="M21"/>
      <c r="N21"/>
      <c r="O21"/>
      <c r="P21"/>
      <c r="Q21" s="87"/>
      <c r="R21" s="83"/>
      <c r="S21" s="342"/>
      <c r="T21" s="343"/>
      <c r="U21" s="343"/>
      <c r="V21" s="343"/>
      <c r="W21" s="343"/>
      <c r="X21" s="343"/>
      <c r="Y21" s="343"/>
      <c r="Z21" s="343"/>
      <c r="AA21" s="344"/>
      <c r="AC21" s="53"/>
    </row>
    <row r="22" spans="2:29" ht="25.35" customHeight="1">
      <c r="B22" s="53"/>
      <c r="D22" s="179"/>
      <c r="E22" s="88"/>
      <c r="F22"/>
      <c r="G22"/>
      <c r="H22"/>
      <c r="I22"/>
      <c r="J22"/>
      <c r="K22"/>
      <c r="L22"/>
      <c r="M22"/>
      <c r="N22"/>
      <c r="O22"/>
      <c r="P22"/>
      <c r="Q22" s="87"/>
      <c r="R22" s="89"/>
      <c r="S22" s="342"/>
      <c r="T22" s="343"/>
      <c r="U22" s="343"/>
      <c r="V22" s="343"/>
      <c r="W22" s="343"/>
      <c r="X22" s="343"/>
      <c r="Y22" s="343"/>
      <c r="Z22" s="343"/>
      <c r="AA22" s="344"/>
      <c r="AC22" s="53"/>
    </row>
    <row r="23" spans="2:29" ht="25.35" customHeight="1">
      <c r="B23" s="53"/>
      <c r="D23"/>
      <c r="E23" s="88"/>
      <c r="F23"/>
      <c r="G23"/>
      <c r="H23"/>
      <c r="I23"/>
      <c r="J23"/>
      <c r="K23"/>
      <c r="L23"/>
      <c r="M23"/>
      <c r="N23"/>
      <c r="O23"/>
      <c r="P23"/>
      <c r="Q23" s="87"/>
      <c r="R23" s="89"/>
      <c r="S23" s="342"/>
      <c r="T23" s="343"/>
      <c r="U23" s="343"/>
      <c r="V23" s="343"/>
      <c r="W23" s="343"/>
      <c r="X23" s="343"/>
      <c r="Y23" s="343"/>
      <c r="Z23" s="343"/>
      <c r="AA23" s="344"/>
      <c r="AC23" s="53"/>
    </row>
    <row r="24" spans="2:29" ht="25.35" customHeight="1">
      <c r="B24" s="53"/>
      <c r="D24"/>
      <c r="E24" s="88"/>
      <c r="F24"/>
      <c r="G24"/>
      <c r="H24"/>
      <c r="I24"/>
      <c r="J24"/>
      <c r="K24"/>
      <c r="L24"/>
      <c r="M24"/>
      <c r="N24"/>
      <c r="O24"/>
      <c r="P24"/>
      <c r="Q24" s="87"/>
      <c r="R24" s="89"/>
      <c r="S24" s="342"/>
      <c r="T24" s="343"/>
      <c r="U24" s="343"/>
      <c r="V24" s="343"/>
      <c r="W24" s="343"/>
      <c r="X24" s="343"/>
      <c r="Y24" s="343"/>
      <c r="Z24" s="343"/>
      <c r="AA24" s="344"/>
      <c r="AC24" s="53"/>
    </row>
    <row r="25" spans="2:29" ht="25.35" customHeight="1">
      <c r="B25" s="53"/>
      <c r="D25"/>
      <c r="F25"/>
      <c r="G25"/>
      <c r="H25"/>
      <c r="I25"/>
      <c r="J25"/>
      <c r="K25"/>
      <c r="L25"/>
      <c r="M25"/>
      <c r="N25"/>
      <c r="O25"/>
      <c r="P25"/>
      <c r="S25" s="345"/>
      <c r="T25" s="346"/>
      <c r="U25" s="346"/>
      <c r="V25" s="346"/>
      <c r="W25" s="346"/>
      <c r="X25" s="346"/>
      <c r="Y25" s="346"/>
      <c r="Z25" s="346"/>
      <c r="AA25" s="347"/>
      <c r="AC25" s="53"/>
    </row>
    <row r="26" spans="2:29" ht="13.5" customHeight="1">
      <c r="B26" s="53"/>
      <c r="D26" s="95" t="s">
        <v>151</v>
      </c>
      <c r="E26" s="329" t="s">
        <v>295</v>
      </c>
      <c r="F26" s="330"/>
      <c r="G26" s="330"/>
      <c r="H26" s="330"/>
      <c r="I26" s="330"/>
      <c r="J26" s="330"/>
      <c r="K26" s="330"/>
      <c r="L26" s="330"/>
      <c r="M26" s="330"/>
      <c r="N26" s="330"/>
      <c r="O26" s="330"/>
      <c r="P26" s="330"/>
      <c r="R26" s="60"/>
      <c r="AC26" s="53"/>
    </row>
    <row r="27" spans="2:29" ht="13.5" customHeight="1">
      <c r="B27" s="53"/>
      <c r="D27" s="95"/>
      <c r="E27" s="330"/>
      <c r="F27" s="330"/>
      <c r="G27" s="330"/>
      <c r="H27" s="330"/>
      <c r="I27" s="330"/>
      <c r="J27" s="330"/>
      <c r="K27" s="330"/>
      <c r="L27" s="330"/>
      <c r="M27" s="330"/>
      <c r="N27" s="330"/>
      <c r="O27" s="330"/>
      <c r="P27" s="330"/>
      <c r="R27" s="60"/>
      <c r="AC27" s="53"/>
    </row>
    <row r="28" spans="2:29" ht="52.5" customHeight="1">
      <c r="B28" s="53"/>
      <c r="E28" s="330"/>
      <c r="F28" s="330"/>
      <c r="G28" s="330"/>
      <c r="H28" s="330"/>
      <c r="I28" s="330"/>
      <c r="J28" s="330"/>
      <c r="K28" s="330"/>
      <c r="L28" s="330"/>
      <c r="M28" s="330"/>
      <c r="N28" s="330"/>
      <c r="O28" s="330"/>
      <c r="P28" s="330"/>
      <c r="R28" s="60"/>
      <c r="AC28" s="53"/>
    </row>
    <row r="29" spans="2:29" ht="15.75">
      <c r="B29" s="53"/>
      <c r="D29" s="60"/>
      <c r="E29" s="60"/>
      <c r="F29" s="96"/>
      <c r="G29" s="96"/>
      <c r="H29" s="97"/>
      <c r="L29" s="60"/>
      <c r="M29" s="60"/>
      <c r="N29" s="60"/>
      <c r="O29" s="60"/>
      <c r="P29" s="60"/>
      <c r="Q29" s="60"/>
      <c r="R29" s="60"/>
      <c r="S29" s="62"/>
      <c r="T29" s="62"/>
      <c r="U29" s="62"/>
      <c r="V29" s="62"/>
      <c r="W29" s="62"/>
      <c r="X29" s="62"/>
      <c r="Y29" s="62"/>
      <c r="AC29" s="53"/>
    </row>
    <row r="30" spans="2:29" ht="15" customHeight="1">
      <c r="B30" s="53"/>
      <c r="D30" s="316" t="s">
        <v>152</v>
      </c>
      <c r="E30" s="316"/>
      <c r="F30" s="316"/>
      <c r="G30" s="316"/>
      <c r="H30" s="316"/>
      <c r="I30" s="316"/>
      <c r="J30" s="316"/>
      <c r="K30" s="316"/>
      <c r="L30" s="316"/>
      <c r="M30" s="317"/>
      <c r="N30" s="98"/>
      <c r="O30" s="99"/>
      <c r="P30" s="100" t="str">
        <f>IF(COUNTIF(K19,"&gt;=0")=(COUNT(K19)),"Yes","No")</f>
        <v>Yes</v>
      </c>
      <c r="Q30" s="101"/>
      <c r="R30" s="60"/>
      <c r="S30" s="312" t="s">
        <v>74</v>
      </c>
      <c r="T30" s="313"/>
      <c r="U30" s="313"/>
      <c r="V30" s="313"/>
      <c r="W30" s="313"/>
      <c r="X30" s="313"/>
      <c r="Y30" s="313"/>
      <c r="Z30" s="313"/>
      <c r="AA30"/>
      <c r="AB30"/>
      <c r="AC30" s="53"/>
    </row>
    <row r="31" spans="2:29" ht="15">
      <c r="B31" s="53"/>
      <c r="D31" s="316" t="s">
        <v>153</v>
      </c>
      <c r="E31" s="316"/>
      <c r="F31" s="316"/>
      <c r="G31" s="316"/>
      <c r="H31" s="316"/>
      <c r="I31" s="316"/>
      <c r="J31" s="316"/>
      <c r="K31" s="316"/>
      <c r="L31" s="316"/>
      <c r="M31" s="317"/>
      <c r="N31" s="98"/>
      <c r="O31" s="99"/>
      <c r="P31" s="100" t="str">
        <f>IF(COUNTIF(L19,"&gt;=0")=(COUNT(L19)),"Yes","No")</f>
        <v>Yes</v>
      </c>
      <c r="Q31" s="101"/>
      <c r="R31" s="60"/>
      <c r="S31" s="312"/>
      <c r="T31" s="313"/>
      <c r="U31" s="313"/>
      <c r="V31" s="313"/>
      <c r="W31" s="313"/>
      <c r="X31" s="313"/>
      <c r="Y31" s="313"/>
      <c r="Z31" s="313"/>
      <c r="AA31" s="102" t="s">
        <v>130</v>
      </c>
      <c r="AB31"/>
      <c r="AC31" s="53"/>
    </row>
    <row r="32" spans="2:29">
      <c r="B32" s="53"/>
      <c r="H32" s="47"/>
      <c r="Q32" s="101"/>
      <c r="AC32" s="53"/>
    </row>
    <row r="33" spans="2:29">
      <c r="B33" s="53"/>
      <c r="AC33" s="53"/>
    </row>
    <row r="34" spans="2:29" ht="12.75" customHeight="1">
      <c r="B34" s="53"/>
      <c r="C34" s="53"/>
      <c r="D34" s="53"/>
      <c r="E34" s="53"/>
      <c r="F34" s="53"/>
      <c r="G34" s="53"/>
      <c r="H34" s="104"/>
      <c r="I34" s="53"/>
      <c r="J34" s="53"/>
      <c r="K34" s="53"/>
      <c r="L34" s="53"/>
      <c r="M34" s="53"/>
      <c r="N34" s="53"/>
      <c r="O34" s="53"/>
      <c r="P34" s="53"/>
      <c r="Q34" s="53"/>
      <c r="R34" s="53"/>
      <c r="S34" s="53"/>
      <c r="T34" s="53"/>
      <c r="U34" s="53"/>
      <c r="V34" s="53"/>
      <c r="W34" s="53"/>
      <c r="X34" s="53"/>
      <c r="Y34" s="53"/>
      <c r="Z34" s="53"/>
      <c r="AA34" s="53"/>
      <c r="AB34" s="53"/>
      <c r="AC34" s="58"/>
    </row>
    <row r="35" spans="2:29" ht="12.75" customHeight="1">
      <c r="H35" s="47"/>
    </row>
  </sheetData>
  <protectedRanges>
    <protectedRange sqref="K18:L18" name="Range1_1_1"/>
    <protectedRange sqref="M18" name="Range1_1_1_1"/>
  </protectedRanges>
  <dataConsolidate/>
  <mergeCells count="9">
    <mergeCell ref="E26:P28"/>
    <mergeCell ref="D30:M30"/>
    <mergeCell ref="S30:Z31"/>
    <mergeCell ref="D31:M31"/>
    <mergeCell ref="A1:U2"/>
    <mergeCell ref="D7:P7"/>
    <mergeCell ref="S7:AA25"/>
    <mergeCell ref="F8:F9"/>
    <mergeCell ref="H8:H9"/>
  </mergeCells>
  <conditionalFormatting sqref="I19">
    <cfRule type="expression" dxfId="49" priority="90">
      <formula>$I19&lt;#REF!</formula>
    </cfRule>
    <cfRule type="expression" dxfId="48" priority="91">
      <formula>$I19&gt;#REF!</formula>
    </cfRule>
  </conditionalFormatting>
  <conditionalFormatting sqref="J19">
    <cfRule type="expression" dxfId="47" priority="92">
      <formula>$J19&lt;#REF!</formula>
    </cfRule>
    <cfRule type="expression" dxfId="46" priority="93">
      <formula>$J19&gt;#REF!</formula>
    </cfRule>
  </conditionalFormatting>
  <conditionalFormatting sqref="K19:L19">
    <cfRule type="expression" dxfId="45" priority="23">
      <formula>K19&lt;0</formula>
    </cfRule>
    <cfRule type="expression" dxfId="44" priority="24">
      <formula>K19&gt;0</formula>
    </cfRule>
    <cfRule type="expression" dxfId="43" priority="25">
      <formula>K19=0</formula>
    </cfRule>
  </conditionalFormatting>
  <conditionalFormatting sqref="M19">
    <cfRule type="cellIs" dxfId="42" priority="20" operator="equal">
      <formula>0</formula>
    </cfRule>
    <cfRule type="cellIs" dxfId="41" priority="21" operator="greaterThan">
      <formula>0</formula>
    </cfRule>
    <cfRule type="cellIs" dxfId="40" priority="22" operator="lessThan">
      <formula>0</formula>
    </cfRule>
  </conditionalFormatting>
  <conditionalFormatting sqref="P30:Q31 AA31 Q32">
    <cfRule type="cellIs" dxfId="39" priority="39" stopIfTrue="1" operator="equal">
      <formula>"No"</formula>
    </cfRule>
    <cfRule type="cellIs" dxfId="38" priority="40" stopIfTrue="1" operator="equal">
      <formula>"Yes"</formula>
    </cfRule>
  </conditionalFormatting>
  <dataValidations count="1">
    <dataValidation type="list" allowBlank="1" showInputMessage="1" showErrorMessage="1" sqref="AA31 P30:P31" xr:uid="{D5BFB627-CE8B-45A2-B4B7-56CEC6C507A5}">
      <formula1>$A$5:$A$7</formula1>
    </dataValidation>
  </dataValidations>
  <pageMargins left="0.75" right="0.75" top="1" bottom="1" header="0.5" footer="0.5"/>
  <pageSetup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E3F8B1-7EDC-469D-AFD3-886DF82696FC}">
  <sheetPr codeName="Sheet10">
    <tabColor rgb="FF00CCFF"/>
  </sheetPr>
  <dimension ref="B2:K20"/>
  <sheetViews>
    <sheetView workbookViewId="0">
      <selection activeCell="I34" sqref="I34"/>
    </sheetView>
  </sheetViews>
  <sheetFormatPr defaultRowHeight="15"/>
  <cols>
    <col min="2" max="2" width="23.140625" customWidth="1"/>
    <col min="3" max="3" width="23.5703125" customWidth="1"/>
    <col min="4" max="4" width="17.140625" customWidth="1"/>
    <col min="5" max="5" width="17.42578125" customWidth="1"/>
    <col min="6" max="6" width="16" customWidth="1"/>
    <col min="7" max="7" width="17.42578125" customWidth="1"/>
    <col min="8" max="8" width="16.42578125" customWidth="1"/>
    <col min="9" max="9" width="21.140625" customWidth="1"/>
    <col min="10" max="10" width="16.42578125" customWidth="1"/>
    <col min="11" max="11" width="15.140625" customWidth="1"/>
  </cols>
  <sheetData>
    <row r="2" spans="2:11" ht="15.75" thickBot="1">
      <c r="B2" s="129" t="s">
        <v>166</v>
      </c>
    </row>
    <row r="3" spans="2:11" ht="15.75" thickBot="1">
      <c r="B3" s="17" t="s">
        <v>80</v>
      </c>
      <c r="C3" s="21" t="s">
        <v>85</v>
      </c>
      <c r="D3" s="18" t="s">
        <v>81</v>
      </c>
      <c r="E3" s="18" t="s">
        <v>168</v>
      </c>
      <c r="F3" s="18" t="s">
        <v>82</v>
      </c>
      <c r="G3" s="18" t="s">
        <v>169</v>
      </c>
      <c r="H3" s="19" t="s">
        <v>83</v>
      </c>
      <c r="I3" s="20" t="s">
        <v>89</v>
      </c>
    </row>
    <row r="4" spans="2:11" ht="15.75" thickBot="1">
      <c r="B4" s="132" t="e">
        <f>#REF!</f>
        <v>#REF!</v>
      </c>
      <c r="C4" s="133" t="e">
        <f>#REF!</f>
        <v>#REF!</v>
      </c>
      <c r="D4" s="134"/>
      <c r="E4" s="134"/>
      <c r="F4" s="134"/>
      <c r="G4" s="134"/>
      <c r="H4" s="134"/>
      <c r="I4" s="130">
        <f>((D4*E4)+(F4*G4))*1000</f>
        <v>0</v>
      </c>
    </row>
    <row r="7" spans="2:11">
      <c r="B7" t="s">
        <v>84</v>
      </c>
      <c r="C7" t="str">
        <f>IF(I4&lt;=2,"Yes","No")</f>
        <v>Yes</v>
      </c>
    </row>
    <row r="9" spans="2:11" ht="15.75" thickBot="1">
      <c r="B9" s="129" t="s">
        <v>167</v>
      </c>
    </row>
    <row r="10" spans="2:11" ht="15.75" thickBot="1">
      <c r="B10" s="17" t="s">
        <v>80</v>
      </c>
      <c r="C10" s="21" t="s">
        <v>85</v>
      </c>
      <c r="D10" s="21" t="s">
        <v>86</v>
      </c>
      <c r="E10" s="18" t="s">
        <v>81</v>
      </c>
      <c r="F10" s="18" t="s">
        <v>168</v>
      </c>
      <c r="G10" s="18" t="s">
        <v>82</v>
      </c>
      <c r="H10" s="18" t="s">
        <v>169</v>
      </c>
      <c r="I10" s="19" t="s">
        <v>83</v>
      </c>
      <c r="J10" s="19" t="s">
        <v>170</v>
      </c>
      <c r="K10" s="20" t="s">
        <v>87</v>
      </c>
    </row>
    <row r="11" spans="2:11" ht="15.75" thickBot="1">
      <c r="B11" s="132" t="e">
        <f>#REF!</f>
        <v>#REF!</v>
      </c>
      <c r="C11" s="133" t="e">
        <f>#REF!</f>
        <v>#REF!</v>
      </c>
      <c r="D11" s="131" t="e">
        <f>ROUNDUP(0.1/C11,2)</f>
        <v>#REF!</v>
      </c>
      <c r="E11" s="134"/>
      <c r="F11" s="149"/>
      <c r="G11" s="134"/>
      <c r="H11" s="134"/>
      <c r="I11" s="134"/>
      <c r="J11" s="134"/>
      <c r="K11" s="135" t="e">
        <f>((I11*J11)/((E11*F11)+(G11*H11)))</f>
        <v>#DIV/0!</v>
      </c>
    </row>
    <row r="14" spans="2:11">
      <c r="B14" t="s">
        <v>88</v>
      </c>
      <c r="D14" t="e">
        <f>IF($K$11&gt;=80,"Yes","No")</f>
        <v>#DIV/0!</v>
      </c>
    </row>
    <row r="16" spans="2:11">
      <c r="F16" s="136"/>
    </row>
    <row r="17" spans="6:7">
      <c r="F17" s="136"/>
    </row>
    <row r="20" spans="6:7">
      <c r="G20" s="136"/>
    </row>
  </sheetData>
  <conditionalFormatting sqref="C7">
    <cfRule type="expression" dxfId="37" priority="1">
      <formula>$C$7="No"</formula>
    </cfRule>
    <cfRule type="expression" dxfId="36" priority="6">
      <formula>$C$7="Yes"</formula>
    </cfRule>
  </conditionalFormatting>
  <conditionalFormatting sqref="D14">
    <cfRule type="expression" dxfId="35" priority="7">
      <formula>$D$14="No"</formula>
    </cfRule>
    <cfRule type="expression" dxfId="34" priority="8">
      <formula>$D$14="Yes"</formula>
    </cfRule>
  </conditionalFormatting>
  <conditionalFormatting sqref="I4">
    <cfRule type="cellIs" dxfId="33" priority="4" operator="greaterThan">
      <formula>2</formula>
    </cfRule>
    <cfRule type="cellIs" dxfId="32" priority="5" operator="lessThan">
      <formula>2</formula>
    </cfRule>
  </conditionalFormatting>
  <conditionalFormatting sqref="K11">
    <cfRule type="cellIs" dxfId="31" priority="2" operator="greaterThanOrEqual">
      <formula>80%</formula>
    </cfRule>
    <cfRule type="cellIs" dxfId="30" priority="3" operator="lessThanOrEqual">
      <formula>80%</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6DEA7-B3F8-4850-930E-188DB0179B72}">
  <dimension ref="A1:BG89"/>
  <sheetViews>
    <sheetView topLeftCell="AK1" zoomScale="80" zoomScaleNormal="80" workbookViewId="0">
      <selection activeCell="BJ20" sqref="BJ20"/>
    </sheetView>
  </sheetViews>
  <sheetFormatPr defaultRowHeight="15"/>
  <cols>
    <col min="5" max="5" width="41.85546875" customWidth="1"/>
    <col min="6" max="6" width="10.42578125" customWidth="1"/>
    <col min="7" max="7" width="11.42578125" customWidth="1"/>
    <col min="8" max="8" width="12.85546875" customWidth="1"/>
    <col min="9" max="9" width="15" customWidth="1"/>
    <col min="10" max="10" width="14.140625" customWidth="1"/>
    <col min="11" max="11" width="19.5703125" customWidth="1"/>
    <col min="12" max="12" width="13.85546875" customWidth="1"/>
    <col min="62" max="64" width="23.5703125" customWidth="1"/>
  </cols>
  <sheetData>
    <row r="1" spans="1:59" s="47" customFormat="1" ht="12.75" customHeight="1">
      <c r="A1" s="318" t="s">
        <v>98</v>
      </c>
      <c r="B1" s="319"/>
      <c r="C1" s="319"/>
      <c r="D1" s="319"/>
      <c r="E1" s="319"/>
      <c r="F1" s="319"/>
      <c r="G1" s="319"/>
      <c r="H1" s="319"/>
      <c r="I1" s="319"/>
      <c r="J1" s="319"/>
      <c r="K1" s="319"/>
      <c r="L1" s="319"/>
      <c r="M1" s="319"/>
      <c r="N1" s="319"/>
      <c r="O1" s="319"/>
      <c r="P1" s="319"/>
      <c r="Q1" s="319"/>
      <c r="R1" s="46"/>
      <c r="S1" s="46"/>
    </row>
    <row r="2" spans="1:59" s="47" customFormat="1" ht="12.75" customHeight="1">
      <c r="A2" s="318"/>
      <c r="B2" s="319"/>
      <c r="C2" s="319"/>
      <c r="D2" s="319"/>
      <c r="E2" s="319"/>
      <c r="F2" s="319"/>
      <c r="G2" s="319"/>
      <c r="H2" s="319"/>
      <c r="I2" s="319"/>
      <c r="J2" s="319"/>
      <c r="K2" s="319"/>
      <c r="L2" s="319"/>
      <c r="M2" s="319"/>
      <c r="N2" s="319"/>
      <c r="O2" s="319"/>
      <c r="P2" s="319"/>
      <c r="Q2" s="319"/>
      <c r="R2" s="46"/>
      <c r="S2" s="46"/>
    </row>
    <row r="3" spans="1:59" s="47" customFormat="1" ht="12.75" customHeight="1">
      <c r="A3" s="318"/>
      <c r="B3" s="319"/>
      <c r="C3" s="319"/>
      <c r="D3" s="319"/>
      <c r="E3" s="319"/>
      <c r="F3" s="319"/>
      <c r="G3" s="319"/>
      <c r="H3" s="319"/>
      <c r="I3" s="319"/>
      <c r="J3" s="319"/>
      <c r="K3" s="319"/>
      <c r="L3" s="319"/>
      <c r="M3" s="319"/>
      <c r="N3" s="319"/>
      <c r="O3" s="319"/>
      <c r="P3" s="319"/>
      <c r="Q3" s="319"/>
      <c r="R3" s="46"/>
      <c r="S3" s="46"/>
    </row>
    <row r="4" spans="1:59" s="47" customFormat="1" ht="12.75" customHeight="1">
      <c r="A4" s="185"/>
      <c r="B4" s="185"/>
      <c r="C4" s="185"/>
      <c r="D4" s="185"/>
      <c r="E4" s="185"/>
      <c r="F4" s="185"/>
      <c r="G4" s="185"/>
      <c r="H4" s="185"/>
      <c r="I4" s="185"/>
      <c r="J4" s="185"/>
      <c r="K4" s="185"/>
      <c r="L4" s="185"/>
      <c r="M4" s="185"/>
      <c r="N4" s="185"/>
      <c r="O4" s="185"/>
      <c r="P4" s="185"/>
      <c r="Q4" s="185"/>
      <c r="R4" s="185"/>
      <c r="S4" s="185"/>
    </row>
    <row r="5" spans="1:59" s="47" customFormat="1" ht="18">
      <c r="A5" s="48"/>
      <c r="B5" s="48"/>
      <c r="C5" s="48"/>
      <c r="D5" s="48"/>
      <c r="E5" s="48" t="s">
        <v>267</v>
      </c>
      <c r="F5" s="100" t="s">
        <v>131</v>
      </c>
      <c r="G5"/>
      <c r="H5"/>
      <c r="I5" s="48"/>
      <c r="J5" s="48"/>
    </row>
    <row r="6" spans="1:59" s="47" customFormat="1" ht="12.75">
      <c r="A6" s="49"/>
      <c r="E6" s="50"/>
      <c r="F6" s="51"/>
      <c r="G6" s="51"/>
      <c r="H6" s="51"/>
      <c r="I6" s="51"/>
      <c r="J6" s="51"/>
    </row>
    <row r="7" spans="1:59" s="47" customFormat="1" ht="12.75">
      <c r="A7" s="49" t="s">
        <v>130</v>
      </c>
      <c r="B7" s="53"/>
      <c r="C7" s="53"/>
      <c r="D7" s="53"/>
      <c r="E7" s="54"/>
      <c r="F7" s="55"/>
      <c r="G7" s="55"/>
      <c r="H7" s="55"/>
      <c r="I7" s="55"/>
      <c r="J7" s="55"/>
      <c r="K7" s="53"/>
      <c r="L7" s="57"/>
      <c r="M7" s="53"/>
      <c r="N7" s="53"/>
      <c r="O7" s="53"/>
      <c r="P7" s="53"/>
      <c r="Q7" s="53"/>
      <c r="R7" s="53"/>
      <c r="S7" s="53"/>
      <c r="T7" s="53"/>
      <c r="U7" s="53"/>
      <c r="V7" s="53"/>
      <c r="W7" s="53"/>
      <c r="X7" s="53"/>
      <c r="Y7" s="53"/>
      <c r="Z7" s="53"/>
      <c r="AA7" s="53"/>
      <c r="AB7" s="53"/>
      <c r="AC7" s="53"/>
      <c r="AD7" s="53"/>
      <c r="AE7" s="53"/>
      <c r="AF7" s="53"/>
      <c r="AG7" s="53"/>
      <c r="AH7" s="53"/>
      <c r="AI7" s="53"/>
      <c r="AJ7" s="53"/>
      <c r="AK7" s="53"/>
      <c r="AL7" s="53"/>
      <c r="AM7" s="53"/>
      <c r="AN7" s="58"/>
      <c r="AO7" s="53"/>
      <c r="AP7" s="58"/>
      <c r="AQ7" s="58"/>
      <c r="AR7" s="58"/>
      <c r="AS7" s="58"/>
      <c r="AT7" s="58"/>
      <c r="AU7" s="58"/>
      <c r="AV7" s="58"/>
      <c r="AW7" s="58"/>
      <c r="AX7" s="58"/>
      <c r="AY7" s="58"/>
      <c r="AZ7" s="58"/>
      <c r="BA7" s="58"/>
      <c r="BB7" s="58"/>
      <c r="BC7" s="58"/>
      <c r="BD7" s="58"/>
      <c r="BE7" s="58"/>
      <c r="BF7" s="58"/>
      <c r="BG7" s="58"/>
    </row>
    <row r="8" spans="1:59" s="47" customFormat="1" ht="12.75">
      <c r="A8" s="59" t="s">
        <v>131</v>
      </c>
      <c r="B8" s="53"/>
      <c r="BG8" s="58"/>
    </row>
    <row r="9" spans="1:59" s="47" customFormat="1" ht="15.75">
      <c r="A9" s="61" t="s">
        <v>132</v>
      </c>
      <c r="B9" s="53"/>
      <c r="E9" s="308" t="s">
        <v>243</v>
      </c>
      <c r="F9" s="309"/>
      <c r="G9" s="309"/>
      <c r="H9" s="309"/>
      <c r="I9" s="309"/>
      <c r="J9" s="309"/>
      <c r="K9" s="309"/>
      <c r="L9" s="309"/>
      <c r="M9"/>
      <c r="O9" s="349" t="s">
        <v>248</v>
      </c>
      <c r="P9" s="349"/>
      <c r="Q9" s="349"/>
      <c r="R9" s="349"/>
      <c r="S9" s="349"/>
      <c r="T9" s="349"/>
      <c r="U9" s="349"/>
      <c r="V9" s="349"/>
      <c r="W9" s="349"/>
      <c r="Z9" s="349" t="s">
        <v>249</v>
      </c>
      <c r="AA9" s="349"/>
      <c r="AB9" s="349"/>
      <c r="AC9" s="349"/>
      <c r="AD9" s="349"/>
      <c r="AE9" s="349"/>
      <c r="AF9" s="349"/>
      <c r="AG9" s="349"/>
      <c r="AH9" s="349"/>
      <c r="AK9" s="349" t="s">
        <v>250</v>
      </c>
      <c r="AL9" s="349"/>
      <c r="AM9" s="349"/>
      <c r="AN9" s="349"/>
      <c r="AO9" s="349"/>
      <c r="AP9" s="349"/>
      <c r="AQ9" s="349"/>
      <c r="AR9" s="349"/>
      <c r="AS9" s="349"/>
      <c r="AV9" s="349" t="s">
        <v>251</v>
      </c>
      <c r="AW9" s="349"/>
      <c r="AX9" s="349"/>
      <c r="AY9" s="349"/>
      <c r="AZ9" s="349"/>
      <c r="BA9" s="349"/>
      <c r="BB9" s="349"/>
      <c r="BC9" s="349"/>
      <c r="BD9" s="349"/>
      <c r="BE9" s="62"/>
      <c r="BF9" s="62"/>
      <c r="BG9" s="53"/>
    </row>
    <row r="10" spans="1:59" s="47" customFormat="1" ht="12.75" customHeight="1">
      <c r="B10" s="53"/>
      <c r="E10" s="63" t="s">
        <v>73</v>
      </c>
      <c r="F10" s="64"/>
      <c r="G10" s="65"/>
      <c r="H10"/>
      <c r="I10"/>
      <c r="J10"/>
      <c r="K10" s="65"/>
      <c r="L10" s="65"/>
      <c r="M10" s="65"/>
      <c r="O10" s="349"/>
      <c r="P10" s="349"/>
      <c r="Q10" s="349"/>
      <c r="R10" s="349"/>
      <c r="S10" s="349"/>
      <c r="T10" s="349"/>
      <c r="U10" s="349"/>
      <c r="V10" s="349"/>
      <c r="W10" s="349"/>
      <c r="Z10" s="349"/>
      <c r="AA10" s="349"/>
      <c r="AB10" s="349"/>
      <c r="AC10" s="349"/>
      <c r="AD10" s="349"/>
      <c r="AE10" s="349"/>
      <c r="AF10" s="349"/>
      <c r="AG10" s="349"/>
      <c r="AH10" s="349"/>
      <c r="AK10" s="349"/>
      <c r="AL10" s="349"/>
      <c r="AM10" s="349"/>
      <c r="AN10" s="349"/>
      <c r="AO10" s="349"/>
      <c r="AP10" s="349"/>
      <c r="AQ10" s="349"/>
      <c r="AR10" s="349"/>
      <c r="AS10" s="349"/>
      <c r="AV10" s="349"/>
      <c r="AW10" s="349"/>
      <c r="AX10" s="349"/>
      <c r="AY10" s="349"/>
      <c r="AZ10" s="349"/>
      <c r="BA10" s="349"/>
      <c r="BB10" s="349"/>
      <c r="BC10" s="349"/>
      <c r="BD10" s="349"/>
      <c r="BE10" s="62"/>
      <c r="BF10" s="62"/>
      <c r="BG10" s="53"/>
    </row>
    <row r="11" spans="1:59" s="47" customFormat="1" ht="12.75" customHeight="1">
      <c r="B11" s="53"/>
      <c r="E11" s="66" t="e">
        <f>#REF!</f>
        <v>#REF!</v>
      </c>
      <c r="F11" s="67"/>
      <c r="G11" s="69"/>
      <c r="H11"/>
      <c r="I11"/>
      <c r="J11"/>
      <c r="K11" s="69"/>
      <c r="L11" s="69"/>
      <c r="M11" s="70"/>
      <c r="O11" s="349"/>
      <c r="P11" s="349"/>
      <c r="Q11" s="349"/>
      <c r="R11" s="349"/>
      <c r="S11" s="349"/>
      <c r="T11" s="349"/>
      <c r="U11" s="349"/>
      <c r="V11" s="349"/>
      <c r="W11" s="349"/>
      <c r="Z11" s="349"/>
      <c r="AA11" s="349"/>
      <c r="AB11" s="349"/>
      <c r="AC11" s="349"/>
      <c r="AD11" s="349"/>
      <c r="AE11" s="349"/>
      <c r="AF11" s="349"/>
      <c r="AG11" s="349"/>
      <c r="AH11" s="349"/>
      <c r="AK11" s="349"/>
      <c r="AL11" s="349"/>
      <c r="AM11" s="349"/>
      <c r="AN11" s="349"/>
      <c r="AO11" s="349"/>
      <c r="AP11" s="349"/>
      <c r="AQ11" s="349"/>
      <c r="AR11" s="349"/>
      <c r="AS11" s="349"/>
      <c r="AV11" s="349"/>
      <c r="AW11" s="349"/>
      <c r="AX11" s="349"/>
      <c r="AY11" s="349"/>
      <c r="AZ11" s="349"/>
      <c r="BA11" s="349"/>
      <c r="BB11" s="349"/>
      <c r="BC11" s="349"/>
      <c r="BD11" s="349"/>
      <c r="BE11" s="62"/>
      <c r="BF11" s="62"/>
      <c r="BG11" s="53"/>
    </row>
    <row r="12" spans="1:59" s="47" customFormat="1" ht="15.75">
      <c r="B12" s="53"/>
      <c r="E12" s="88"/>
      <c r="F12" s="170"/>
      <c r="G12" s="65"/>
      <c r="H12"/>
      <c r="I12"/>
      <c r="J12"/>
      <c r="K12" s="69"/>
      <c r="L12" s="69"/>
      <c r="M12" s="69"/>
      <c r="O12" s="349"/>
      <c r="P12" s="349"/>
      <c r="Q12" s="349"/>
      <c r="R12" s="349"/>
      <c r="S12" s="349"/>
      <c r="T12" s="349"/>
      <c r="U12" s="349"/>
      <c r="V12" s="349"/>
      <c r="W12" s="349"/>
      <c r="Z12" s="349"/>
      <c r="AA12" s="349"/>
      <c r="AB12" s="349"/>
      <c r="AC12" s="349"/>
      <c r="AD12" s="349"/>
      <c r="AE12" s="349"/>
      <c r="AF12" s="349"/>
      <c r="AG12" s="349"/>
      <c r="AH12" s="349"/>
      <c r="AK12" s="349"/>
      <c r="AL12" s="349"/>
      <c r="AM12" s="349"/>
      <c r="AN12" s="349"/>
      <c r="AO12" s="349"/>
      <c r="AP12" s="349"/>
      <c r="AQ12" s="349"/>
      <c r="AR12" s="349"/>
      <c r="AS12" s="349"/>
      <c r="AV12" s="349"/>
      <c r="AW12" s="349"/>
      <c r="AX12" s="349"/>
      <c r="AY12" s="349"/>
      <c r="AZ12" s="349"/>
      <c r="BA12" s="349"/>
      <c r="BB12" s="349"/>
      <c r="BC12" s="349"/>
      <c r="BD12" s="349"/>
      <c r="BE12" s="62"/>
      <c r="BF12" s="62"/>
      <c r="BG12" s="53"/>
    </row>
    <row r="13" spans="1:59" s="47" customFormat="1" ht="15.75">
      <c r="B13" s="53"/>
      <c r="M13" s="69"/>
      <c r="O13" s="349"/>
      <c r="P13" s="349"/>
      <c r="Q13" s="349"/>
      <c r="R13" s="349"/>
      <c r="S13" s="349"/>
      <c r="T13" s="349"/>
      <c r="U13" s="349"/>
      <c r="V13" s="349"/>
      <c r="W13" s="349"/>
      <c r="Z13" s="349"/>
      <c r="AA13" s="349"/>
      <c r="AB13" s="349"/>
      <c r="AC13" s="349"/>
      <c r="AD13" s="349"/>
      <c r="AE13" s="349"/>
      <c r="AF13" s="349"/>
      <c r="AG13" s="349"/>
      <c r="AH13" s="349"/>
      <c r="AK13" s="349"/>
      <c r="AL13" s="349"/>
      <c r="AM13" s="349"/>
      <c r="AN13" s="349"/>
      <c r="AO13" s="349"/>
      <c r="AP13" s="349"/>
      <c r="AQ13" s="349"/>
      <c r="AR13" s="349"/>
      <c r="AS13" s="349"/>
      <c r="AV13" s="349"/>
      <c r="AW13" s="349"/>
      <c r="AX13" s="349"/>
      <c r="AY13" s="349"/>
      <c r="AZ13" s="349"/>
      <c r="BA13" s="349"/>
      <c r="BB13" s="349"/>
      <c r="BC13" s="349"/>
      <c r="BD13" s="349"/>
      <c r="BE13" s="62"/>
      <c r="BF13" s="62"/>
      <c r="BG13" s="53"/>
    </row>
    <row r="14" spans="1:59" s="47" customFormat="1" ht="15.75">
      <c r="B14" s="53"/>
      <c r="M14" s="65"/>
      <c r="O14" s="349"/>
      <c r="P14" s="349"/>
      <c r="Q14" s="349"/>
      <c r="R14" s="349"/>
      <c r="S14" s="349"/>
      <c r="T14" s="349"/>
      <c r="U14" s="349"/>
      <c r="V14" s="349"/>
      <c r="W14" s="349"/>
      <c r="Z14" s="349"/>
      <c r="AA14" s="349"/>
      <c r="AB14" s="349"/>
      <c r="AC14" s="349"/>
      <c r="AD14" s="349"/>
      <c r="AE14" s="349"/>
      <c r="AF14" s="349"/>
      <c r="AG14" s="349"/>
      <c r="AH14" s="349"/>
      <c r="AK14" s="349"/>
      <c r="AL14" s="349"/>
      <c r="AM14" s="349"/>
      <c r="AN14" s="349"/>
      <c r="AO14" s="349"/>
      <c r="AP14" s="349"/>
      <c r="AQ14" s="349"/>
      <c r="AR14" s="349"/>
      <c r="AS14" s="349"/>
      <c r="AV14" s="349"/>
      <c r="AW14" s="349"/>
      <c r="AX14" s="349"/>
      <c r="AY14" s="349"/>
      <c r="AZ14" s="349"/>
      <c r="BA14" s="349"/>
      <c r="BB14" s="349"/>
      <c r="BC14" s="349"/>
      <c r="BD14" s="349"/>
      <c r="BE14" s="62"/>
      <c r="BF14" s="62"/>
      <c r="BG14" s="53"/>
    </row>
    <row r="15" spans="1:59" s="47" customFormat="1" ht="17.25" customHeight="1">
      <c r="B15" s="53"/>
      <c r="O15" s="349"/>
      <c r="P15" s="349"/>
      <c r="Q15" s="349"/>
      <c r="R15" s="349"/>
      <c r="S15" s="349"/>
      <c r="T15" s="349"/>
      <c r="U15" s="349"/>
      <c r="V15" s="349"/>
      <c r="W15" s="349"/>
      <c r="Z15" s="349"/>
      <c r="AA15" s="349"/>
      <c r="AB15" s="349"/>
      <c r="AC15" s="349"/>
      <c r="AD15" s="349"/>
      <c r="AE15" s="349"/>
      <c r="AF15" s="349"/>
      <c r="AG15" s="349"/>
      <c r="AH15" s="349"/>
      <c r="AK15" s="349"/>
      <c r="AL15" s="349"/>
      <c r="AM15" s="349"/>
      <c r="AN15" s="349"/>
      <c r="AO15" s="349"/>
      <c r="AP15" s="349"/>
      <c r="AQ15" s="349"/>
      <c r="AR15" s="349"/>
      <c r="AS15" s="349"/>
      <c r="AV15" s="349"/>
      <c r="AW15" s="349"/>
      <c r="AX15" s="349"/>
      <c r="AY15" s="349"/>
      <c r="AZ15" s="349"/>
      <c r="BA15" s="349"/>
      <c r="BB15" s="349"/>
      <c r="BC15" s="349"/>
      <c r="BD15" s="349"/>
      <c r="BE15" s="62"/>
      <c r="BF15" s="62"/>
      <c r="BG15" s="53"/>
    </row>
    <row r="16" spans="1:59" s="47" customFormat="1" ht="15.75">
      <c r="B16" s="53"/>
      <c r="D16" s="350" t="s">
        <v>241</v>
      </c>
      <c r="E16" s="350"/>
      <c r="F16" s="350"/>
      <c r="G16" s="350"/>
      <c r="H16" s="350"/>
      <c r="I16" s="350"/>
      <c r="J16" s="350"/>
      <c r="K16" s="350"/>
      <c r="L16" s="350"/>
      <c r="O16" s="349"/>
      <c r="P16" s="349"/>
      <c r="Q16" s="349"/>
      <c r="R16" s="349"/>
      <c r="S16" s="349"/>
      <c r="T16" s="349"/>
      <c r="U16" s="349"/>
      <c r="V16" s="349"/>
      <c r="W16" s="349"/>
      <c r="Z16" s="349"/>
      <c r="AA16" s="349"/>
      <c r="AB16" s="349"/>
      <c r="AC16" s="349"/>
      <c r="AD16" s="349"/>
      <c r="AE16" s="349"/>
      <c r="AF16" s="349"/>
      <c r="AG16" s="349"/>
      <c r="AH16" s="349"/>
      <c r="AK16" s="349"/>
      <c r="AL16" s="349"/>
      <c r="AM16" s="349"/>
      <c r="AN16" s="349"/>
      <c r="AO16" s="349"/>
      <c r="AP16" s="349"/>
      <c r="AQ16" s="349"/>
      <c r="AR16" s="349"/>
      <c r="AS16" s="349"/>
      <c r="AV16" s="349"/>
      <c r="AW16" s="349"/>
      <c r="AX16" s="349"/>
      <c r="AY16" s="349"/>
      <c r="AZ16" s="349"/>
      <c r="BA16" s="349"/>
      <c r="BB16" s="349"/>
      <c r="BC16" s="349"/>
      <c r="BD16" s="349"/>
      <c r="BE16" s="62"/>
      <c r="BF16" s="62"/>
      <c r="BG16" s="53"/>
    </row>
    <row r="17" spans="2:59" s="47" customFormat="1" ht="25.5">
      <c r="B17" s="53"/>
      <c r="D17" s="177" t="s">
        <v>132</v>
      </c>
      <c r="E17" s="79" t="s">
        <v>213</v>
      </c>
      <c r="F17" s="79" t="s">
        <v>215</v>
      </c>
      <c r="G17" s="79" t="s">
        <v>216</v>
      </c>
      <c r="H17" s="80" t="s">
        <v>223</v>
      </c>
      <c r="I17" s="79" t="s">
        <v>219</v>
      </c>
      <c r="J17" s="79" t="s">
        <v>220</v>
      </c>
      <c r="K17" s="351" t="s">
        <v>224</v>
      </c>
      <c r="L17" s="352"/>
      <c r="M17" s="77"/>
      <c r="O17" s="349"/>
      <c r="P17" s="349"/>
      <c r="Q17" s="349"/>
      <c r="R17" s="349"/>
      <c r="S17" s="349"/>
      <c r="T17" s="349"/>
      <c r="U17" s="349"/>
      <c r="V17" s="349"/>
      <c r="W17" s="349"/>
      <c r="Z17" s="349"/>
      <c r="AA17" s="349"/>
      <c r="AB17" s="349"/>
      <c r="AC17" s="349"/>
      <c r="AD17" s="349"/>
      <c r="AE17" s="349"/>
      <c r="AF17" s="349"/>
      <c r="AG17" s="349"/>
      <c r="AH17" s="349"/>
      <c r="AK17" s="349"/>
      <c r="AL17" s="349"/>
      <c r="AM17" s="349"/>
      <c r="AN17" s="349"/>
      <c r="AO17" s="349"/>
      <c r="AP17" s="349"/>
      <c r="AQ17" s="349"/>
      <c r="AR17" s="349"/>
      <c r="AS17" s="349"/>
      <c r="AV17" s="349"/>
      <c r="AW17" s="349"/>
      <c r="AX17" s="349"/>
      <c r="AY17" s="349"/>
      <c r="AZ17" s="349"/>
      <c r="BA17" s="349"/>
      <c r="BB17" s="349"/>
      <c r="BC17" s="349"/>
      <c r="BD17" s="349"/>
      <c r="BE17" s="62"/>
      <c r="BF17" s="62"/>
      <c r="BG17" s="53"/>
    </row>
    <row r="18" spans="2:59" s="47" customFormat="1" ht="15.75">
      <c r="B18" s="53"/>
      <c r="D18" s="178">
        <v>1</v>
      </c>
      <c r="E18" s="173" t="s">
        <v>244</v>
      </c>
      <c r="F18" s="100" t="s">
        <v>131</v>
      </c>
      <c r="G18" s="100" t="s">
        <v>131</v>
      </c>
      <c r="H18" s="174" t="str">
        <f>IF(AND(F18="Yes",G18="Yes"),"Pass","Fail")</f>
        <v>Pass</v>
      </c>
      <c r="I18" s="176" t="s">
        <v>221</v>
      </c>
      <c r="J18" s="176" t="s">
        <v>221</v>
      </c>
      <c r="K18" s="355"/>
      <c r="L18" s="355"/>
      <c r="M18" s="77"/>
      <c r="O18" s="349"/>
      <c r="P18" s="349"/>
      <c r="Q18" s="349"/>
      <c r="R18" s="349"/>
      <c r="S18" s="349"/>
      <c r="T18" s="349"/>
      <c r="U18" s="349"/>
      <c r="V18" s="349"/>
      <c r="W18" s="349"/>
      <c r="Z18" s="349"/>
      <c r="AA18" s="349"/>
      <c r="AB18" s="349"/>
      <c r="AC18" s="349"/>
      <c r="AD18" s="349"/>
      <c r="AE18" s="349"/>
      <c r="AF18" s="349"/>
      <c r="AG18" s="349"/>
      <c r="AH18" s="349"/>
      <c r="AK18" s="349"/>
      <c r="AL18" s="349"/>
      <c r="AM18" s="349"/>
      <c r="AN18" s="349"/>
      <c r="AO18" s="349"/>
      <c r="AP18" s="349"/>
      <c r="AQ18" s="349"/>
      <c r="AR18" s="349"/>
      <c r="AS18" s="349"/>
      <c r="AV18" s="349"/>
      <c r="AW18" s="349"/>
      <c r="AX18" s="349"/>
      <c r="AY18" s="349"/>
      <c r="AZ18" s="349"/>
      <c r="BA18" s="349"/>
      <c r="BB18" s="349"/>
      <c r="BC18" s="349"/>
      <c r="BD18" s="349"/>
      <c r="BE18" s="62"/>
      <c r="BF18" s="62"/>
      <c r="BG18" s="53"/>
    </row>
    <row r="19" spans="2:59" s="47" customFormat="1" ht="15.75">
      <c r="B19" s="53"/>
      <c r="D19" s="178">
        <v>2</v>
      </c>
      <c r="E19" s="173" t="s">
        <v>245</v>
      </c>
      <c r="F19" s="100" t="s">
        <v>131</v>
      </c>
      <c r="G19" s="100" t="s">
        <v>131</v>
      </c>
      <c r="H19" s="174" t="str">
        <f>IF(AND(F19="Yes",G19="Yes"),"Pass","Fail")</f>
        <v>Pass</v>
      </c>
      <c r="I19" s="176" t="s">
        <v>222</v>
      </c>
      <c r="J19" s="176" t="s">
        <v>222</v>
      </c>
      <c r="K19" s="355"/>
      <c r="L19" s="355"/>
      <c r="N19" s="83"/>
      <c r="O19" s="349"/>
      <c r="P19" s="349"/>
      <c r="Q19" s="349"/>
      <c r="R19" s="349"/>
      <c r="S19" s="349"/>
      <c r="T19" s="349"/>
      <c r="U19" s="349"/>
      <c r="V19" s="349"/>
      <c r="W19" s="349"/>
      <c r="Z19" s="349"/>
      <c r="AA19" s="349"/>
      <c r="AB19" s="349"/>
      <c r="AC19" s="349"/>
      <c r="AD19" s="349"/>
      <c r="AE19" s="349"/>
      <c r="AF19" s="349"/>
      <c r="AG19" s="349"/>
      <c r="AH19" s="349"/>
      <c r="AK19" s="349"/>
      <c r="AL19" s="349"/>
      <c r="AM19" s="349"/>
      <c r="AN19" s="349"/>
      <c r="AO19" s="349"/>
      <c r="AP19" s="349"/>
      <c r="AQ19" s="349"/>
      <c r="AR19" s="349"/>
      <c r="AS19" s="349"/>
      <c r="AV19" s="349"/>
      <c r="AW19" s="349"/>
      <c r="AX19" s="349"/>
      <c r="AY19" s="349"/>
      <c r="AZ19" s="349"/>
      <c r="BA19" s="349"/>
      <c r="BB19" s="349"/>
      <c r="BC19" s="349"/>
      <c r="BD19" s="349"/>
      <c r="BE19" s="62"/>
      <c r="BF19" s="62"/>
      <c r="BG19" s="53"/>
    </row>
    <row r="20" spans="2:59" s="47" customFormat="1" ht="15.75">
      <c r="B20" s="53"/>
      <c r="D20" s="178">
        <v>3</v>
      </c>
      <c r="E20" s="173" t="s">
        <v>246</v>
      </c>
      <c r="F20" s="100" t="s">
        <v>131</v>
      </c>
      <c r="G20" s="100" t="s">
        <v>131</v>
      </c>
      <c r="H20" s="174" t="str">
        <f t="shared" ref="H20:H21" si="0">IF(AND(F20="Yes",G20="Yes"),"Pass","Fail")</f>
        <v>Pass</v>
      </c>
      <c r="I20" s="176" t="s">
        <v>222</v>
      </c>
      <c r="J20" s="176" t="s">
        <v>222</v>
      </c>
      <c r="K20" s="356" t="s">
        <v>306</v>
      </c>
      <c r="L20" s="357"/>
      <c r="N20" s="83"/>
      <c r="O20" s="349"/>
      <c r="P20" s="349"/>
      <c r="Q20" s="349"/>
      <c r="R20" s="349"/>
      <c r="S20" s="349"/>
      <c r="T20" s="349"/>
      <c r="U20" s="349"/>
      <c r="V20" s="349"/>
      <c r="W20" s="349"/>
      <c r="Z20" s="349"/>
      <c r="AA20" s="349"/>
      <c r="AB20" s="349"/>
      <c r="AC20" s="349"/>
      <c r="AD20" s="349"/>
      <c r="AE20" s="349"/>
      <c r="AF20" s="349"/>
      <c r="AG20" s="349"/>
      <c r="AH20" s="349"/>
      <c r="AK20" s="349"/>
      <c r="AL20" s="349"/>
      <c r="AM20" s="349"/>
      <c r="AN20" s="349"/>
      <c r="AO20" s="349"/>
      <c r="AP20" s="349"/>
      <c r="AQ20" s="349"/>
      <c r="AR20" s="349"/>
      <c r="AS20" s="349"/>
      <c r="AV20" s="349"/>
      <c r="AW20" s="349"/>
      <c r="AX20" s="349"/>
      <c r="AY20" s="349"/>
      <c r="AZ20" s="349"/>
      <c r="BA20" s="349"/>
      <c r="BB20" s="349"/>
      <c r="BC20" s="349"/>
      <c r="BD20" s="349"/>
      <c r="BE20" s="62"/>
      <c r="BF20" s="62"/>
      <c r="BG20" s="53"/>
    </row>
    <row r="21" spans="2:59" s="47" customFormat="1" ht="15.75">
      <c r="B21" s="53"/>
      <c r="D21" s="178">
        <v>4</v>
      </c>
      <c r="E21" s="173" t="s">
        <v>247</v>
      </c>
      <c r="F21" s="100" t="s">
        <v>131</v>
      </c>
      <c r="G21" s="100" t="s">
        <v>131</v>
      </c>
      <c r="H21" s="174" t="str">
        <f t="shared" si="0"/>
        <v>Pass</v>
      </c>
      <c r="I21" s="176" t="s">
        <v>221</v>
      </c>
      <c r="J21" s="176" t="s">
        <v>221</v>
      </c>
      <c r="K21" s="355"/>
      <c r="L21" s="355"/>
      <c r="N21" s="83"/>
      <c r="O21" s="349"/>
      <c r="P21" s="349"/>
      <c r="Q21" s="349"/>
      <c r="R21" s="349"/>
      <c r="S21" s="349"/>
      <c r="T21" s="349"/>
      <c r="U21" s="349"/>
      <c r="V21" s="349"/>
      <c r="W21" s="349"/>
      <c r="Z21" s="349"/>
      <c r="AA21" s="349"/>
      <c r="AB21" s="349"/>
      <c r="AC21" s="349"/>
      <c r="AD21" s="349"/>
      <c r="AE21" s="349"/>
      <c r="AF21" s="349"/>
      <c r="AG21" s="349"/>
      <c r="AH21" s="349"/>
      <c r="AK21" s="349"/>
      <c r="AL21" s="349"/>
      <c r="AM21" s="349"/>
      <c r="AN21" s="349"/>
      <c r="AO21" s="349"/>
      <c r="AP21" s="349"/>
      <c r="AQ21" s="349"/>
      <c r="AR21" s="349"/>
      <c r="AS21" s="349"/>
      <c r="AV21" s="349"/>
      <c r="AW21" s="349"/>
      <c r="AX21" s="349"/>
      <c r="AY21" s="349"/>
      <c r="AZ21" s="349"/>
      <c r="BA21" s="349"/>
      <c r="BB21" s="349"/>
      <c r="BC21" s="349"/>
      <c r="BD21" s="349"/>
      <c r="BE21" s="62"/>
      <c r="BF21" s="62"/>
      <c r="BG21" s="53"/>
    </row>
    <row r="22" spans="2:59" s="47" customFormat="1" ht="15.75">
      <c r="B22" s="53"/>
      <c r="M22" s="87"/>
      <c r="N22" s="83"/>
      <c r="O22" s="349"/>
      <c r="P22" s="349"/>
      <c r="Q22" s="349"/>
      <c r="R22" s="349"/>
      <c r="S22" s="349"/>
      <c r="T22" s="349"/>
      <c r="U22" s="349"/>
      <c r="V22" s="349"/>
      <c r="W22" s="349"/>
      <c r="Z22" s="349"/>
      <c r="AA22" s="349"/>
      <c r="AB22" s="349"/>
      <c r="AC22" s="349"/>
      <c r="AD22" s="349"/>
      <c r="AE22" s="349"/>
      <c r="AF22" s="349"/>
      <c r="AG22" s="349"/>
      <c r="AH22" s="349"/>
      <c r="AK22" s="349"/>
      <c r="AL22" s="349"/>
      <c r="AM22" s="349"/>
      <c r="AN22" s="349"/>
      <c r="AO22" s="349"/>
      <c r="AP22" s="349"/>
      <c r="AQ22" s="349"/>
      <c r="AR22" s="349"/>
      <c r="AS22" s="349"/>
      <c r="AV22" s="349"/>
      <c r="AW22" s="349"/>
      <c r="AX22" s="349"/>
      <c r="AY22" s="349"/>
      <c r="AZ22" s="349"/>
      <c r="BA22" s="349"/>
      <c r="BB22" s="349"/>
      <c r="BC22" s="349"/>
      <c r="BD22" s="349"/>
      <c r="BE22" s="62"/>
      <c r="BF22" s="62"/>
      <c r="BG22" s="53"/>
    </row>
    <row r="23" spans="2:59" s="47" customFormat="1" ht="15.75">
      <c r="B23" s="53"/>
      <c r="E23" s="95" t="s">
        <v>151</v>
      </c>
      <c r="F23" s="348" t="s">
        <v>252</v>
      </c>
      <c r="G23" s="348"/>
      <c r="H23" s="348"/>
      <c r="I23" s="348"/>
      <c r="J23" s="348"/>
      <c r="K23" s="348"/>
      <c r="L23" s="348"/>
      <c r="M23" s="87"/>
      <c r="N23" s="83"/>
      <c r="O23" s="349"/>
      <c r="P23" s="349"/>
      <c r="Q23" s="349"/>
      <c r="R23" s="349"/>
      <c r="S23" s="349"/>
      <c r="T23" s="349"/>
      <c r="U23" s="349"/>
      <c r="V23" s="349"/>
      <c r="W23" s="349"/>
      <c r="Z23" s="349"/>
      <c r="AA23" s="349"/>
      <c r="AB23" s="349"/>
      <c r="AC23" s="349"/>
      <c r="AD23" s="349"/>
      <c r="AE23" s="349"/>
      <c r="AF23" s="349"/>
      <c r="AG23" s="349"/>
      <c r="AH23" s="349"/>
      <c r="AK23" s="349"/>
      <c r="AL23" s="349"/>
      <c r="AM23" s="349"/>
      <c r="AN23" s="349"/>
      <c r="AO23" s="349"/>
      <c r="AP23" s="349"/>
      <c r="AQ23" s="349"/>
      <c r="AR23" s="349"/>
      <c r="AS23" s="349"/>
      <c r="AV23" s="349"/>
      <c r="AW23" s="349"/>
      <c r="AX23" s="349"/>
      <c r="AY23" s="349"/>
      <c r="AZ23" s="349"/>
      <c r="BA23" s="349"/>
      <c r="BB23" s="349"/>
      <c r="BC23" s="349"/>
      <c r="BD23" s="349"/>
      <c r="BE23" s="62"/>
      <c r="BF23" s="62"/>
      <c r="BG23" s="53"/>
    </row>
    <row r="24" spans="2:59" s="47" customFormat="1" ht="15.75">
      <c r="B24" s="53"/>
      <c r="E24" s="95"/>
      <c r="F24" s="348" t="s">
        <v>266</v>
      </c>
      <c r="G24" s="348"/>
      <c r="H24" s="348"/>
      <c r="I24" s="348"/>
      <c r="J24" s="348"/>
      <c r="K24" s="348"/>
      <c r="L24" s="348"/>
      <c r="M24" s="87"/>
      <c r="N24" s="83"/>
      <c r="O24" s="349"/>
      <c r="P24" s="349"/>
      <c r="Q24" s="349"/>
      <c r="R24" s="349"/>
      <c r="S24" s="349"/>
      <c r="T24" s="349"/>
      <c r="U24" s="349"/>
      <c r="V24" s="349"/>
      <c r="W24" s="349"/>
      <c r="Z24" s="349"/>
      <c r="AA24" s="349"/>
      <c r="AB24" s="349"/>
      <c r="AC24" s="349"/>
      <c r="AD24" s="349"/>
      <c r="AE24" s="349"/>
      <c r="AF24" s="349"/>
      <c r="AG24" s="349"/>
      <c r="AH24" s="349"/>
      <c r="AK24" s="349"/>
      <c r="AL24" s="349"/>
      <c r="AM24" s="349"/>
      <c r="AN24" s="349"/>
      <c r="AO24" s="349"/>
      <c r="AP24" s="349"/>
      <c r="AQ24" s="349"/>
      <c r="AR24" s="349"/>
      <c r="AS24" s="349"/>
      <c r="AV24" s="349"/>
      <c r="AW24" s="349"/>
      <c r="AX24" s="349"/>
      <c r="AY24" s="349"/>
      <c r="AZ24" s="349"/>
      <c r="BA24" s="349"/>
      <c r="BB24" s="349"/>
      <c r="BC24" s="349"/>
      <c r="BD24" s="349"/>
      <c r="BE24" s="62"/>
      <c r="BF24" s="62"/>
      <c r="BG24" s="53"/>
    </row>
    <row r="25" spans="2:59" s="47" customFormat="1" ht="15.75">
      <c r="B25" s="53"/>
      <c r="E25" s="183"/>
      <c r="F25" s="348"/>
      <c r="G25" s="348"/>
      <c r="H25" s="348"/>
      <c r="I25" s="348"/>
      <c r="J25" s="348"/>
      <c r="K25" s="348"/>
      <c r="L25" s="348"/>
      <c r="M25" s="87"/>
      <c r="N25" s="83"/>
      <c r="O25" s="349"/>
      <c r="P25" s="349"/>
      <c r="Q25" s="349"/>
      <c r="R25" s="349"/>
      <c r="S25" s="349"/>
      <c r="T25" s="349"/>
      <c r="U25" s="349"/>
      <c r="V25" s="349"/>
      <c r="W25" s="349"/>
      <c r="Z25" s="349"/>
      <c r="AA25" s="349"/>
      <c r="AB25" s="349"/>
      <c r="AC25" s="349"/>
      <c r="AD25" s="349"/>
      <c r="AE25" s="349"/>
      <c r="AF25" s="349"/>
      <c r="AG25" s="349"/>
      <c r="AH25" s="349"/>
      <c r="AK25" s="349"/>
      <c r="AL25" s="349"/>
      <c r="AM25" s="349"/>
      <c r="AN25" s="349"/>
      <c r="AO25" s="349"/>
      <c r="AP25" s="349"/>
      <c r="AQ25" s="349"/>
      <c r="AR25" s="349"/>
      <c r="AS25" s="349"/>
      <c r="AV25" s="349"/>
      <c r="AW25" s="349"/>
      <c r="AX25" s="349"/>
      <c r="AY25" s="349"/>
      <c r="AZ25" s="349"/>
      <c r="BA25" s="349"/>
      <c r="BB25" s="349"/>
      <c r="BC25" s="349"/>
      <c r="BD25" s="349"/>
      <c r="BE25" s="62"/>
      <c r="BF25" s="62"/>
      <c r="BG25" s="53"/>
    </row>
    <row r="26" spans="2:59" s="47" customFormat="1" ht="15.75">
      <c r="B26" s="53"/>
      <c r="E26" s="183"/>
      <c r="F26" s="348"/>
      <c r="G26" s="348"/>
      <c r="H26" s="348"/>
      <c r="I26" s="348"/>
      <c r="J26" s="348"/>
      <c r="K26" s="348"/>
      <c r="L26" s="348"/>
      <c r="M26" s="87"/>
      <c r="N26" s="83"/>
      <c r="O26" s="349"/>
      <c r="P26" s="349"/>
      <c r="Q26" s="349"/>
      <c r="R26" s="349"/>
      <c r="S26" s="349"/>
      <c r="T26" s="349"/>
      <c r="U26" s="349"/>
      <c r="V26" s="349"/>
      <c r="W26" s="349"/>
      <c r="Z26" s="349"/>
      <c r="AA26" s="349"/>
      <c r="AB26" s="349"/>
      <c r="AC26" s="349"/>
      <c r="AD26" s="349"/>
      <c r="AE26" s="349"/>
      <c r="AF26" s="349"/>
      <c r="AG26" s="349"/>
      <c r="AH26" s="349"/>
      <c r="AK26" s="349"/>
      <c r="AL26" s="349"/>
      <c r="AM26" s="349"/>
      <c r="AN26" s="349"/>
      <c r="AO26" s="349"/>
      <c r="AP26" s="349"/>
      <c r="AQ26" s="349"/>
      <c r="AR26" s="349"/>
      <c r="AS26" s="349"/>
      <c r="AV26" s="349"/>
      <c r="AW26" s="349"/>
      <c r="AX26" s="349"/>
      <c r="AY26" s="349"/>
      <c r="AZ26" s="349"/>
      <c r="BA26" s="349"/>
      <c r="BB26" s="349"/>
      <c r="BC26" s="349"/>
      <c r="BD26" s="349"/>
      <c r="BE26" s="62"/>
      <c r="BF26" s="62"/>
      <c r="BG26" s="53"/>
    </row>
    <row r="27" spans="2:59" s="47" customFormat="1" ht="15.75">
      <c r="B27" s="53"/>
      <c r="F27" s="348"/>
      <c r="G27" s="348"/>
      <c r="H27" s="348"/>
      <c r="I27" s="348"/>
      <c r="J27" s="348"/>
      <c r="K27" s="348"/>
      <c r="L27" s="348"/>
      <c r="M27" s="87"/>
      <c r="N27" s="89"/>
      <c r="O27" s="349"/>
      <c r="P27" s="349"/>
      <c r="Q27" s="349"/>
      <c r="R27" s="349"/>
      <c r="S27" s="349"/>
      <c r="T27" s="349"/>
      <c r="U27" s="349"/>
      <c r="V27" s="349"/>
      <c r="W27" s="349"/>
      <c r="Z27" s="349"/>
      <c r="AA27" s="349"/>
      <c r="AB27" s="349"/>
      <c r="AC27" s="349"/>
      <c r="AD27" s="349"/>
      <c r="AE27" s="349"/>
      <c r="AF27" s="349"/>
      <c r="AG27" s="349"/>
      <c r="AH27" s="349"/>
      <c r="AK27" s="349"/>
      <c r="AL27" s="349"/>
      <c r="AM27" s="349"/>
      <c r="AN27" s="349"/>
      <c r="AO27" s="349"/>
      <c r="AP27" s="349"/>
      <c r="AQ27" s="349"/>
      <c r="AR27" s="349"/>
      <c r="AS27" s="349"/>
      <c r="AV27" s="349"/>
      <c r="AW27" s="349"/>
      <c r="AX27" s="349"/>
      <c r="AY27" s="349"/>
      <c r="AZ27" s="349"/>
      <c r="BA27" s="349"/>
      <c r="BB27" s="349"/>
      <c r="BC27" s="349"/>
      <c r="BD27" s="349"/>
      <c r="BE27" s="62"/>
      <c r="BF27" s="62"/>
      <c r="BG27" s="53"/>
    </row>
    <row r="28" spans="2:59" s="47" customFormat="1" ht="13.5" customHeight="1">
      <c r="B28" s="53"/>
      <c r="N28" s="60"/>
      <c r="BG28" s="53"/>
    </row>
    <row r="29" spans="2:59" s="47" customFormat="1" ht="13.5" customHeight="1">
      <c r="B29" s="53"/>
      <c r="N29" s="60"/>
      <c r="BG29" s="53"/>
    </row>
    <row r="30" spans="2:59" s="47" customFormat="1" ht="13.5" customHeight="1">
      <c r="B30" s="53"/>
      <c r="N30" s="60"/>
      <c r="BG30" s="53"/>
    </row>
    <row r="31" spans="2:59" s="47" customFormat="1" ht="13.5" customHeight="1">
      <c r="B31" s="53"/>
      <c r="N31" s="60"/>
      <c r="BG31" s="53"/>
    </row>
    <row r="32" spans="2:59" s="47" customFormat="1" ht="12.75">
      <c r="B32" s="53"/>
      <c r="N32" s="60"/>
      <c r="BG32" s="53"/>
    </row>
    <row r="33" spans="2:59" s="47" customFormat="1" ht="12.75">
      <c r="B33" s="53"/>
      <c r="N33" s="60"/>
      <c r="AA33" s="235" t="s">
        <v>310</v>
      </c>
      <c r="BG33" s="53"/>
    </row>
    <row r="34" spans="2:59" s="47" customFormat="1" ht="12.75">
      <c r="B34" s="53"/>
      <c r="N34" s="60"/>
      <c r="BG34" s="53"/>
    </row>
    <row r="35" spans="2:59" s="47" customFormat="1" ht="12.75">
      <c r="B35" s="53"/>
      <c r="AV35" s="235" t="s">
        <v>769</v>
      </c>
      <c r="BG35" s="53"/>
    </row>
    <row r="36" spans="2:59" s="47" customFormat="1" ht="12.75" customHeight="1">
      <c r="B36" s="53"/>
      <c r="C36" s="53"/>
      <c r="D36" s="53"/>
      <c r="E36" s="53"/>
      <c r="F36" s="53"/>
      <c r="G36" s="53"/>
      <c r="H36" s="53"/>
      <c r="I36" s="53"/>
      <c r="J36" s="53"/>
      <c r="K36" s="53"/>
      <c r="L36" s="53"/>
      <c r="M36" s="53"/>
      <c r="N36" s="53"/>
      <c r="O36" s="53"/>
      <c r="P36" s="53"/>
      <c r="Q36" s="53"/>
      <c r="R36" s="53"/>
      <c r="S36" s="53"/>
      <c r="T36" s="53"/>
      <c r="U36" s="53"/>
      <c r="V36" s="53"/>
      <c r="W36" s="53"/>
      <c r="X36" s="53"/>
      <c r="Y36" s="53"/>
      <c r="Z36" s="53"/>
      <c r="AA36" s="53"/>
      <c r="AB36" s="53"/>
      <c r="AC36" s="53"/>
      <c r="AD36" s="53"/>
      <c r="AE36" s="53"/>
      <c r="AF36" s="53"/>
      <c r="AG36" s="53"/>
      <c r="AH36" s="53"/>
      <c r="AI36" s="53"/>
      <c r="AJ36" s="53"/>
      <c r="AK36" s="53"/>
      <c r="AL36" s="53"/>
      <c r="AM36" s="53"/>
      <c r="AN36" s="53"/>
      <c r="AO36" s="53"/>
      <c r="AP36" s="58"/>
      <c r="AQ36" s="58"/>
      <c r="AR36" s="58"/>
      <c r="AS36" s="58"/>
      <c r="AT36" s="58"/>
      <c r="AU36" s="58"/>
      <c r="AV36" s="58"/>
      <c r="AW36" s="58"/>
      <c r="AX36" s="58"/>
      <c r="AY36" s="58"/>
      <c r="AZ36" s="58"/>
      <c r="BA36" s="58"/>
      <c r="BB36" s="58"/>
      <c r="BC36" s="58"/>
      <c r="BD36" s="58"/>
      <c r="BE36" s="58"/>
      <c r="BF36" s="58"/>
      <c r="BG36" s="53"/>
    </row>
    <row r="37" spans="2:59">
      <c r="B37" s="53"/>
      <c r="BG37" s="53"/>
    </row>
    <row r="38" spans="2:59" ht="15.75">
      <c r="B38" s="53"/>
      <c r="E38" s="308" t="s">
        <v>253</v>
      </c>
      <c r="F38" s="309"/>
      <c r="G38" s="309"/>
      <c r="H38" s="309"/>
      <c r="I38" s="309"/>
      <c r="J38" s="309"/>
      <c r="K38" s="309"/>
      <c r="L38" s="309"/>
      <c r="O38" s="349" t="s">
        <v>260</v>
      </c>
      <c r="P38" s="349"/>
      <c r="Q38" s="349"/>
      <c r="R38" s="349"/>
      <c r="S38" s="349"/>
      <c r="T38" s="349"/>
      <c r="U38" s="349"/>
      <c r="V38" s="349"/>
      <c r="W38" s="349"/>
      <c r="Z38" s="349" t="s">
        <v>261</v>
      </c>
      <c r="AA38" s="349"/>
      <c r="AB38" s="349"/>
      <c r="AC38" s="349"/>
      <c r="AD38" s="349"/>
      <c r="AE38" s="349"/>
      <c r="AF38" s="349"/>
      <c r="AG38" s="349"/>
      <c r="AH38" s="349"/>
      <c r="AK38" s="349" t="s">
        <v>262</v>
      </c>
      <c r="AL38" s="349"/>
      <c r="AM38" s="349"/>
      <c r="AN38" s="349"/>
      <c r="AO38" s="349"/>
      <c r="AP38" s="349"/>
      <c r="AQ38" s="349"/>
      <c r="AR38" s="349"/>
      <c r="AS38" s="349"/>
      <c r="BG38" s="53"/>
    </row>
    <row r="39" spans="2:59">
      <c r="B39" s="53"/>
      <c r="E39" s="63" t="s">
        <v>73</v>
      </c>
      <c r="F39" s="64"/>
      <c r="G39" s="65"/>
      <c r="K39" s="65"/>
      <c r="L39" s="65"/>
      <c r="O39" s="349"/>
      <c r="P39" s="349"/>
      <c r="Q39" s="349"/>
      <c r="R39" s="349"/>
      <c r="S39" s="349"/>
      <c r="T39" s="349"/>
      <c r="U39" s="349"/>
      <c r="V39" s="349"/>
      <c r="W39" s="349"/>
      <c r="Z39" s="349"/>
      <c r="AA39" s="349"/>
      <c r="AB39" s="349"/>
      <c r="AC39" s="349"/>
      <c r="AD39" s="349"/>
      <c r="AE39" s="349"/>
      <c r="AF39" s="349"/>
      <c r="AG39" s="349"/>
      <c r="AH39" s="349"/>
      <c r="AK39" s="349"/>
      <c r="AL39" s="349"/>
      <c r="AM39" s="349"/>
      <c r="AN39" s="349"/>
      <c r="AO39" s="349"/>
      <c r="AP39" s="349"/>
      <c r="AQ39" s="349"/>
      <c r="AR39" s="349"/>
      <c r="AS39" s="349"/>
      <c r="BG39" s="53"/>
    </row>
    <row r="40" spans="2:59">
      <c r="B40" s="53"/>
      <c r="E40" s="66" t="e">
        <f>#REF!</f>
        <v>#REF!</v>
      </c>
      <c r="F40" s="67"/>
      <c r="G40" s="69"/>
      <c r="K40" s="69"/>
      <c r="L40" s="69"/>
      <c r="O40" s="349"/>
      <c r="P40" s="349"/>
      <c r="Q40" s="349"/>
      <c r="R40" s="349"/>
      <c r="S40" s="349"/>
      <c r="T40" s="349"/>
      <c r="U40" s="349"/>
      <c r="V40" s="349"/>
      <c r="W40" s="349"/>
      <c r="Z40" s="349"/>
      <c r="AA40" s="349"/>
      <c r="AB40" s="349"/>
      <c r="AC40" s="349"/>
      <c r="AD40" s="349"/>
      <c r="AE40" s="349"/>
      <c r="AF40" s="349"/>
      <c r="AG40" s="349"/>
      <c r="AH40" s="349"/>
      <c r="AK40" s="349"/>
      <c r="AL40" s="349"/>
      <c r="AM40" s="349"/>
      <c r="AN40" s="349"/>
      <c r="AO40" s="349"/>
      <c r="AP40" s="349"/>
      <c r="AQ40" s="349"/>
      <c r="AR40" s="349"/>
      <c r="AS40" s="349"/>
      <c r="BG40" s="53"/>
    </row>
    <row r="41" spans="2:59">
      <c r="B41" s="53"/>
      <c r="O41" s="349"/>
      <c r="P41" s="349"/>
      <c r="Q41" s="349"/>
      <c r="R41" s="349"/>
      <c r="S41" s="349"/>
      <c r="T41" s="349"/>
      <c r="U41" s="349"/>
      <c r="V41" s="349"/>
      <c r="W41" s="349"/>
      <c r="Z41" s="349"/>
      <c r="AA41" s="349"/>
      <c r="AB41" s="349"/>
      <c r="AC41" s="349"/>
      <c r="AD41" s="349"/>
      <c r="AE41" s="349"/>
      <c r="AF41" s="349"/>
      <c r="AG41" s="349"/>
      <c r="AH41" s="349"/>
      <c r="AK41" s="349"/>
      <c r="AL41" s="349"/>
      <c r="AM41" s="349"/>
      <c r="AN41" s="349"/>
      <c r="AO41" s="349"/>
      <c r="AP41" s="349"/>
      <c r="AQ41" s="349"/>
      <c r="AR41" s="349"/>
      <c r="AS41" s="349"/>
      <c r="BG41" s="53"/>
    </row>
    <row r="42" spans="2:59">
      <c r="B42" s="53"/>
      <c r="O42" s="349"/>
      <c r="P42" s="349"/>
      <c r="Q42" s="349"/>
      <c r="R42" s="349"/>
      <c r="S42" s="349"/>
      <c r="T42" s="349"/>
      <c r="U42" s="349"/>
      <c r="V42" s="349"/>
      <c r="W42" s="349"/>
      <c r="Z42" s="349"/>
      <c r="AA42" s="349"/>
      <c r="AB42" s="349"/>
      <c r="AC42" s="349"/>
      <c r="AD42" s="349"/>
      <c r="AE42" s="349"/>
      <c r="AF42" s="349"/>
      <c r="AG42" s="349"/>
      <c r="AH42" s="349"/>
      <c r="AK42" s="349"/>
      <c r="AL42" s="349"/>
      <c r="AM42" s="349"/>
      <c r="AN42" s="349"/>
      <c r="AO42" s="349"/>
      <c r="AP42" s="349"/>
      <c r="AQ42" s="349"/>
      <c r="AR42" s="349"/>
      <c r="AS42" s="349"/>
      <c r="BG42" s="53"/>
    </row>
    <row r="43" spans="2:59">
      <c r="B43" s="53"/>
      <c r="D43" s="350" t="s">
        <v>242</v>
      </c>
      <c r="E43" s="350"/>
      <c r="F43" s="350"/>
      <c r="G43" s="350"/>
      <c r="H43" s="350"/>
      <c r="I43" s="350"/>
      <c r="J43" s="350"/>
      <c r="K43" s="350"/>
      <c r="L43" s="350"/>
      <c r="O43" s="349"/>
      <c r="P43" s="349"/>
      <c r="Q43" s="349"/>
      <c r="R43" s="349"/>
      <c r="S43" s="349"/>
      <c r="T43" s="349"/>
      <c r="U43" s="349"/>
      <c r="V43" s="349"/>
      <c r="W43" s="349"/>
      <c r="Z43" s="349"/>
      <c r="AA43" s="349"/>
      <c r="AB43" s="349"/>
      <c r="AC43" s="349"/>
      <c r="AD43" s="349"/>
      <c r="AE43" s="349"/>
      <c r="AF43" s="349"/>
      <c r="AG43" s="349"/>
      <c r="AH43" s="349"/>
      <c r="AK43" s="349"/>
      <c r="AL43" s="349"/>
      <c r="AM43" s="349"/>
      <c r="AN43" s="349"/>
      <c r="AO43" s="349"/>
      <c r="AP43" s="349"/>
      <c r="AQ43" s="349"/>
      <c r="AR43" s="349"/>
      <c r="AS43" s="349"/>
      <c r="BG43" s="53"/>
    </row>
    <row r="44" spans="2:59" ht="25.5">
      <c r="B44" s="53"/>
      <c r="D44" s="177" t="s">
        <v>132</v>
      </c>
      <c r="E44" s="79" t="s">
        <v>213</v>
      </c>
      <c r="F44" s="79" t="s">
        <v>215</v>
      </c>
      <c r="G44" s="79" t="s">
        <v>216</v>
      </c>
      <c r="H44" s="80" t="s">
        <v>223</v>
      </c>
      <c r="I44" s="79" t="s">
        <v>219</v>
      </c>
      <c r="J44" s="79" t="s">
        <v>220</v>
      </c>
      <c r="K44" s="351" t="s">
        <v>224</v>
      </c>
      <c r="L44" s="352"/>
      <c r="O44" s="349"/>
      <c r="P44" s="349"/>
      <c r="Q44" s="349"/>
      <c r="R44" s="349"/>
      <c r="S44" s="349"/>
      <c r="T44" s="349"/>
      <c r="U44" s="349"/>
      <c r="V44" s="349"/>
      <c r="W44" s="349"/>
      <c r="Z44" s="349"/>
      <c r="AA44" s="349"/>
      <c r="AB44" s="349"/>
      <c r="AC44" s="349"/>
      <c r="AD44" s="349"/>
      <c r="AE44" s="349"/>
      <c r="AF44" s="349"/>
      <c r="AG44" s="349"/>
      <c r="AH44" s="349"/>
      <c r="AK44" s="349"/>
      <c r="AL44" s="349"/>
      <c r="AM44" s="349"/>
      <c r="AN44" s="349"/>
      <c r="AO44" s="349"/>
      <c r="AP44" s="349"/>
      <c r="AQ44" s="349"/>
      <c r="AR44" s="349"/>
      <c r="AS44" s="349"/>
      <c r="BG44" s="53"/>
    </row>
    <row r="45" spans="2:59" ht="25.5">
      <c r="B45" s="53"/>
      <c r="D45" s="182">
        <v>1</v>
      </c>
      <c r="E45" s="173" t="s">
        <v>255</v>
      </c>
      <c r="F45" s="100" t="s">
        <v>130</v>
      </c>
      <c r="G45" s="100" t="s">
        <v>130</v>
      </c>
      <c r="H45" s="174" t="str">
        <f>IF(AND(F45="Yes",G45="Yes"),"Pass","Fail")</f>
        <v>Fail</v>
      </c>
      <c r="I45" s="176" t="s">
        <v>221</v>
      </c>
      <c r="J45" s="176" t="s">
        <v>221</v>
      </c>
      <c r="K45" s="351"/>
      <c r="L45" s="352"/>
      <c r="O45" s="349"/>
      <c r="P45" s="349"/>
      <c r="Q45" s="349"/>
      <c r="R45" s="349"/>
      <c r="S45" s="349"/>
      <c r="T45" s="349"/>
      <c r="U45" s="349"/>
      <c r="V45" s="349"/>
      <c r="W45" s="349"/>
      <c r="Z45" s="349"/>
      <c r="AA45" s="349"/>
      <c r="AB45" s="349"/>
      <c r="AC45" s="349"/>
      <c r="AD45" s="349"/>
      <c r="AE45" s="349"/>
      <c r="AF45" s="349"/>
      <c r="AG45" s="349"/>
      <c r="AH45" s="349"/>
      <c r="AK45" s="349"/>
      <c r="AL45" s="349"/>
      <c r="AM45" s="349"/>
      <c r="AN45" s="349"/>
      <c r="AO45" s="349"/>
      <c r="AP45" s="349"/>
      <c r="AQ45" s="349"/>
      <c r="AR45" s="349"/>
      <c r="AS45" s="349"/>
      <c r="BG45" s="53"/>
    </row>
    <row r="46" spans="2:59" ht="25.5">
      <c r="B46" s="53"/>
      <c r="D46" s="182">
        <v>2</v>
      </c>
      <c r="E46" s="173" t="s">
        <v>256</v>
      </c>
      <c r="F46" s="100" t="s">
        <v>130</v>
      </c>
      <c r="G46" s="100" t="s">
        <v>130</v>
      </c>
      <c r="H46" s="174" t="str">
        <f t="shared" ref="H46:H48" si="1">IF(AND(F46="Yes",G46="Yes"),"Pass","Fail")</f>
        <v>Fail</v>
      </c>
      <c r="I46" s="176" t="s">
        <v>221</v>
      </c>
      <c r="J46" s="176" t="s">
        <v>221</v>
      </c>
      <c r="K46" s="351"/>
      <c r="L46" s="352"/>
      <c r="O46" s="349"/>
      <c r="P46" s="349"/>
      <c r="Q46" s="349"/>
      <c r="R46" s="349"/>
      <c r="S46" s="349"/>
      <c r="T46" s="349"/>
      <c r="U46" s="349"/>
      <c r="V46" s="349"/>
      <c r="W46" s="349"/>
      <c r="Z46" s="349"/>
      <c r="AA46" s="349"/>
      <c r="AB46" s="349"/>
      <c r="AC46" s="349"/>
      <c r="AD46" s="349"/>
      <c r="AE46" s="349"/>
      <c r="AF46" s="349"/>
      <c r="AG46" s="349"/>
      <c r="AH46" s="349"/>
      <c r="AK46" s="349"/>
      <c r="AL46" s="349"/>
      <c r="AM46" s="349"/>
      <c r="AN46" s="349"/>
      <c r="AO46" s="349"/>
      <c r="AP46" s="349"/>
      <c r="AQ46" s="349"/>
      <c r="AR46" s="349"/>
      <c r="AS46" s="349"/>
      <c r="BG46" s="53"/>
    </row>
    <row r="47" spans="2:59" ht="25.5">
      <c r="B47" s="53"/>
      <c r="D47" s="182">
        <v>3</v>
      </c>
      <c r="E47" s="173" t="s">
        <v>257</v>
      </c>
      <c r="F47" s="100" t="s">
        <v>130</v>
      </c>
      <c r="G47" s="100" t="s">
        <v>130</v>
      </c>
      <c r="H47" s="174" t="str">
        <f t="shared" si="1"/>
        <v>Fail</v>
      </c>
      <c r="I47" s="176" t="s">
        <v>222</v>
      </c>
      <c r="J47" s="176" t="s">
        <v>222</v>
      </c>
      <c r="K47" s="351"/>
      <c r="L47" s="352"/>
      <c r="O47" s="349"/>
      <c r="P47" s="349"/>
      <c r="Q47" s="349"/>
      <c r="R47" s="349"/>
      <c r="S47" s="349"/>
      <c r="T47" s="349"/>
      <c r="U47" s="349"/>
      <c r="V47" s="349"/>
      <c r="W47" s="349"/>
      <c r="Z47" s="349"/>
      <c r="AA47" s="349"/>
      <c r="AB47" s="349"/>
      <c r="AC47" s="349"/>
      <c r="AD47" s="349"/>
      <c r="AE47" s="349"/>
      <c r="AF47" s="349"/>
      <c r="AG47" s="349"/>
      <c r="AH47" s="349"/>
      <c r="AK47" s="349"/>
      <c r="AL47" s="349"/>
      <c r="AM47" s="349"/>
      <c r="AN47" s="349"/>
      <c r="AO47" s="349"/>
      <c r="AP47" s="349"/>
      <c r="AQ47" s="349"/>
      <c r="AR47" s="349"/>
      <c r="AS47" s="349"/>
      <c r="BG47" s="53"/>
    </row>
    <row r="48" spans="2:59" ht="25.5">
      <c r="B48" s="53"/>
      <c r="D48" s="182">
        <v>4</v>
      </c>
      <c r="E48" s="173" t="s">
        <v>258</v>
      </c>
      <c r="F48" s="100" t="s">
        <v>130</v>
      </c>
      <c r="G48" s="100" t="s">
        <v>130</v>
      </c>
      <c r="H48" s="174" t="str">
        <f t="shared" si="1"/>
        <v>Fail</v>
      </c>
      <c r="I48" s="176" t="s">
        <v>222</v>
      </c>
      <c r="J48" s="176" t="s">
        <v>222</v>
      </c>
      <c r="K48" s="351"/>
      <c r="L48" s="352"/>
      <c r="O48" s="349"/>
      <c r="P48" s="349"/>
      <c r="Q48" s="349"/>
      <c r="R48" s="349"/>
      <c r="S48" s="349"/>
      <c r="T48" s="349"/>
      <c r="U48" s="349"/>
      <c r="V48" s="349"/>
      <c r="W48" s="349"/>
      <c r="Z48" s="349"/>
      <c r="AA48" s="349"/>
      <c r="AB48" s="349"/>
      <c r="AC48" s="349"/>
      <c r="AD48" s="349"/>
      <c r="AE48" s="349"/>
      <c r="AF48" s="349"/>
      <c r="AG48" s="349"/>
      <c r="AH48" s="349"/>
      <c r="AK48" s="349"/>
      <c r="AL48" s="349"/>
      <c r="AM48" s="349"/>
      <c r="AN48" s="349"/>
      <c r="AO48" s="349"/>
      <c r="AP48" s="349"/>
      <c r="AQ48" s="349"/>
      <c r="AR48" s="349"/>
      <c r="AS48" s="349"/>
      <c r="BG48" s="53"/>
    </row>
    <row r="49" spans="2:59" ht="25.5">
      <c r="B49" s="53"/>
      <c r="D49" s="182">
        <v>5</v>
      </c>
      <c r="E49" s="173" t="s">
        <v>259</v>
      </c>
      <c r="F49" s="100" t="s">
        <v>130</v>
      </c>
      <c r="G49" s="100" t="s">
        <v>130</v>
      </c>
      <c r="H49" s="174" t="str">
        <f>IF(AND(F49="Yes",G49="Yes"),"Pass","Fail")</f>
        <v>Fail</v>
      </c>
      <c r="I49" s="176" t="s">
        <v>222</v>
      </c>
      <c r="J49" s="176" t="s">
        <v>222</v>
      </c>
      <c r="K49" s="351"/>
      <c r="L49" s="352"/>
      <c r="O49" s="349"/>
      <c r="P49" s="349"/>
      <c r="Q49" s="349"/>
      <c r="R49" s="349"/>
      <c r="S49" s="349"/>
      <c r="T49" s="349"/>
      <c r="U49" s="349"/>
      <c r="V49" s="349"/>
      <c r="W49" s="349"/>
      <c r="Z49" s="349"/>
      <c r="AA49" s="349"/>
      <c r="AB49" s="349"/>
      <c r="AC49" s="349"/>
      <c r="AD49" s="349"/>
      <c r="AE49" s="349"/>
      <c r="AF49" s="349"/>
      <c r="AG49" s="349"/>
      <c r="AH49" s="349"/>
      <c r="AK49" s="349"/>
      <c r="AL49" s="349"/>
      <c r="AM49" s="349"/>
      <c r="AN49" s="349"/>
      <c r="AO49" s="349"/>
      <c r="AP49" s="349"/>
      <c r="AQ49" s="349"/>
      <c r="AR49" s="349"/>
      <c r="AS49" s="349"/>
      <c r="BG49" s="53"/>
    </row>
    <row r="50" spans="2:59" ht="25.5">
      <c r="B50" s="53"/>
      <c r="D50" s="182">
        <v>6</v>
      </c>
      <c r="E50" s="173" t="s">
        <v>254</v>
      </c>
      <c r="F50" s="100" t="s">
        <v>130</v>
      </c>
      <c r="G50" s="100" t="s">
        <v>130</v>
      </c>
      <c r="H50" s="174" t="str">
        <f t="shared" ref="H50" si="2">IF(AND(F50="Yes",G50="Yes"),"Pass","Fail")</f>
        <v>Fail</v>
      </c>
      <c r="I50" s="176" t="s">
        <v>221</v>
      </c>
      <c r="J50" s="176" t="s">
        <v>221</v>
      </c>
      <c r="K50" s="351"/>
      <c r="L50" s="352"/>
      <c r="O50" s="349"/>
      <c r="P50" s="349"/>
      <c r="Q50" s="349"/>
      <c r="R50" s="349"/>
      <c r="S50" s="349"/>
      <c r="T50" s="349"/>
      <c r="U50" s="349"/>
      <c r="V50" s="349"/>
      <c r="W50" s="349"/>
      <c r="Z50" s="349"/>
      <c r="AA50" s="349"/>
      <c r="AB50" s="349"/>
      <c r="AC50" s="349"/>
      <c r="AD50" s="349"/>
      <c r="AE50" s="349"/>
      <c r="AF50" s="349"/>
      <c r="AG50" s="349"/>
      <c r="AH50" s="349"/>
      <c r="AK50" s="349"/>
      <c r="AL50" s="349"/>
      <c r="AM50" s="349"/>
      <c r="AN50" s="349"/>
      <c r="AO50" s="349"/>
      <c r="AP50" s="349"/>
      <c r="AQ50" s="349"/>
      <c r="AR50" s="349"/>
      <c r="AS50" s="349"/>
      <c r="BG50" s="53"/>
    </row>
    <row r="51" spans="2:59">
      <c r="B51" s="53"/>
      <c r="O51" s="349"/>
      <c r="P51" s="349"/>
      <c r="Q51" s="349"/>
      <c r="R51" s="349"/>
      <c r="S51" s="349"/>
      <c r="T51" s="349"/>
      <c r="U51" s="349"/>
      <c r="V51" s="349"/>
      <c r="W51" s="349"/>
      <c r="Z51" s="349"/>
      <c r="AA51" s="349"/>
      <c r="AB51" s="349"/>
      <c r="AC51" s="349"/>
      <c r="AD51" s="349"/>
      <c r="AE51" s="349"/>
      <c r="AF51" s="349"/>
      <c r="AG51" s="349"/>
      <c r="AH51" s="349"/>
      <c r="AK51" s="349"/>
      <c r="AL51" s="349"/>
      <c r="AM51" s="349"/>
      <c r="AN51" s="349"/>
      <c r="AO51" s="349"/>
      <c r="AP51" s="349"/>
      <c r="AQ51" s="349"/>
      <c r="AR51" s="349"/>
      <c r="AS51" s="349"/>
      <c r="BG51" s="53"/>
    </row>
    <row r="52" spans="2:59">
      <c r="B52" s="53"/>
      <c r="E52" s="95" t="s">
        <v>151</v>
      </c>
      <c r="F52" s="348" t="s">
        <v>252</v>
      </c>
      <c r="G52" s="348"/>
      <c r="H52" s="348"/>
      <c r="I52" s="348"/>
      <c r="J52" s="348"/>
      <c r="K52" s="348"/>
      <c r="L52" s="348"/>
      <c r="O52" s="349"/>
      <c r="P52" s="349"/>
      <c r="Q52" s="349"/>
      <c r="R52" s="349"/>
      <c r="S52" s="349"/>
      <c r="T52" s="349"/>
      <c r="U52" s="349"/>
      <c r="V52" s="349"/>
      <c r="W52" s="349"/>
      <c r="Z52" s="349"/>
      <c r="AA52" s="349"/>
      <c r="AB52" s="349"/>
      <c r="AC52" s="349"/>
      <c r="AD52" s="349"/>
      <c r="AE52" s="349"/>
      <c r="AF52" s="349"/>
      <c r="AG52" s="349"/>
      <c r="AH52" s="349"/>
      <c r="AK52" s="349"/>
      <c r="AL52" s="349"/>
      <c r="AM52" s="349"/>
      <c r="AN52" s="349"/>
      <c r="AO52" s="349"/>
      <c r="AP52" s="349"/>
      <c r="AQ52" s="349"/>
      <c r="AR52" s="349"/>
      <c r="AS52" s="349"/>
      <c r="BG52" s="53"/>
    </row>
    <row r="53" spans="2:59">
      <c r="B53" s="53"/>
      <c r="E53" s="95"/>
      <c r="F53" s="348" t="s">
        <v>266</v>
      </c>
      <c r="G53" s="348"/>
      <c r="H53" s="348"/>
      <c r="I53" s="348"/>
      <c r="J53" s="348"/>
      <c r="K53" s="348"/>
      <c r="L53" s="348"/>
      <c r="O53" s="349"/>
      <c r="P53" s="349"/>
      <c r="Q53" s="349"/>
      <c r="R53" s="349"/>
      <c r="S53" s="349"/>
      <c r="T53" s="349"/>
      <c r="U53" s="349"/>
      <c r="V53" s="349"/>
      <c r="W53" s="349"/>
      <c r="Z53" s="349"/>
      <c r="AA53" s="349"/>
      <c r="AB53" s="349"/>
      <c r="AC53" s="349"/>
      <c r="AD53" s="349"/>
      <c r="AE53" s="349"/>
      <c r="AF53" s="349"/>
      <c r="AG53" s="349"/>
      <c r="AH53" s="349"/>
      <c r="AK53" s="349"/>
      <c r="AL53" s="349"/>
      <c r="AM53" s="349"/>
      <c r="AN53" s="349"/>
      <c r="AO53" s="349"/>
      <c r="AP53" s="349"/>
      <c r="AQ53" s="349"/>
      <c r="AR53" s="349"/>
      <c r="AS53" s="349"/>
      <c r="BG53" s="53"/>
    </row>
    <row r="54" spans="2:59" s="47" customFormat="1" ht="15" customHeight="1">
      <c r="B54" s="53"/>
      <c r="E54" s="183"/>
      <c r="F54" s="348"/>
      <c r="G54" s="348"/>
      <c r="H54" s="348"/>
      <c r="I54" s="348"/>
      <c r="J54" s="348"/>
      <c r="K54" s="348"/>
      <c r="L54" s="348"/>
      <c r="M54" s="101"/>
      <c r="N54" s="60"/>
      <c r="O54" s="349"/>
      <c r="P54" s="349"/>
      <c r="Q54" s="349"/>
      <c r="R54" s="349"/>
      <c r="S54" s="349"/>
      <c r="T54" s="349"/>
      <c r="U54" s="349"/>
      <c r="V54" s="349"/>
      <c r="W54" s="349"/>
      <c r="X54" s="128"/>
      <c r="Y54" s="128"/>
      <c r="Z54" s="349"/>
      <c r="AA54" s="349"/>
      <c r="AB54" s="349"/>
      <c r="AC54" s="349"/>
      <c r="AD54" s="349"/>
      <c r="AE54" s="349"/>
      <c r="AF54" s="349"/>
      <c r="AG54" s="349"/>
      <c r="AH54" s="349"/>
      <c r="AI54" s="128"/>
      <c r="AJ54" s="128"/>
      <c r="AK54" s="349"/>
      <c r="AL54" s="349"/>
      <c r="AM54" s="349"/>
      <c r="AN54" s="349"/>
      <c r="AO54" s="349"/>
      <c r="AP54" s="349"/>
      <c r="AQ54" s="349"/>
      <c r="AR54" s="349"/>
      <c r="AS54" s="349"/>
      <c r="AT54" s="128"/>
      <c r="AU54" s="128"/>
      <c r="BG54" s="53"/>
    </row>
    <row r="55" spans="2:59" s="47" customFormat="1" ht="14.45" customHeight="1">
      <c r="B55" s="53"/>
      <c r="E55" s="183"/>
      <c r="F55" s="348"/>
      <c r="G55" s="348"/>
      <c r="H55" s="348"/>
      <c r="I55" s="348"/>
      <c r="J55" s="348"/>
      <c r="K55" s="348"/>
      <c r="L55" s="348"/>
      <c r="M55" s="101"/>
      <c r="N55" s="60"/>
      <c r="O55" s="349"/>
      <c r="P55" s="349"/>
      <c r="Q55" s="349"/>
      <c r="R55" s="349"/>
      <c r="S55" s="349"/>
      <c r="T55" s="349"/>
      <c r="U55" s="349"/>
      <c r="V55" s="349"/>
      <c r="W55" s="349"/>
      <c r="X55" s="128"/>
      <c r="Y55" s="128"/>
      <c r="Z55" s="349"/>
      <c r="AA55" s="349"/>
      <c r="AB55" s="349"/>
      <c r="AC55" s="349"/>
      <c r="AD55" s="349"/>
      <c r="AE55" s="349"/>
      <c r="AF55" s="349"/>
      <c r="AG55" s="349"/>
      <c r="AH55" s="349"/>
      <c r="AI55" s="128"/>
      <c r="AJ55" s="128"/>
      <c r="AK55" s="349"/>
      <c r="AL55" s="349"/>
      <c r="AM55" s="349"/>
      <c r="AN55" s="349"/>
      <c r="AO55" s="349"/>
      <c r="AP55" s="349"/>
      <c r="AQ55" s="349"/>
      <c r="AR55" s="349"/>
      <c r="AS55" s="349"/>
      <c r="AT55" s="128"/>
      <c r="AU55" s="128"/>
      <c r="BF55" s="101"/>
      <c r="BG55" s="53"/>
    </row>
    <row r="56" spans="2:59" s="47" customFormat="1" ht="12.75">
      <c r="B56" s="53"/>
      <c r="F56" s="348"/>
      <c r="G56" s="348"/>
      <c r="H56" s="348"/>
      <c r="I56" s="348"/>
      <c r="J56" s="348"/>
      <c r="K56" s="348"/>
      <c r="L56" s="348"/>
      <c r="M56" s="101"/>
      <c r="O56" s="349"/>
      <c r="P56" s="349"/>
      <c r="Q56" s="349"/>
      <c r="R56" s="349"/>
      <c r="S56" s="349"/>
      <c r="T56" s="349"/>
      <c r="U56" s="349"/>
      <c r="V56" s="349"/>
      <c r="W56" s="349"/>
      <c r="Z56" s="349"/>
      <c r="AA56" s="349"/>
      <c r="AB56" s="349"/>
      <c r="AC56" s="349"/>
      <c r="AD56" s="349"/>
      <c r="AE56" s="349"/>
      <c r="AF56" s="349"/>
      <c r="AG56" s="349"/>
      <c r="AH56" s="349"/>
      <c r="AK56" s="349"/>
      <c r="AL56" s="349"/>
      <c r="AM56" s="349"/>
      <c r="AN56" s="349"/>
      <c r="AO56" s="349"/>
      <c r="AP56" s="349"/>
      <c r="AQ56" s="349"/>
      <c r="AR56" s="349"/>
      <c r="AS56" s="349"/>
      <c r="BG56" s="53"/>
    </row>
    <row r="57" spans="2:59" s="47" customFormat="1" ht="15.75">
      <c r="B57" s="53"/>
      <c r="F57" s="348"/>
      <c r="G57" s="348"/>
      <c r="H57" s="348"/>
      <c r="I57" s="348"/>
      <c r="J57" s="348"/>
      <c r="K57" s="348"/>
      <c r="L57" s="348"/>
      <c r="M57" s="101"/>
      <c r="O57" s="184"/>
      <c r="P57" s="184"/>
      <c r="Q57" s="184"/>
      <c r="R57" s="184"/>
      <c r="S57" s="184"/>
      <c r="T57" s="184"/>
      <c r="U57" s="184"/>
      <c r="V57" s="184"/>
      <c r="W57" s="184"/>
      <c r="BG57" s="53"/>
    </row>
    <row r="58" spans="2:59" s="47" customFormat="1" ht="15.75">
      <c r="B58" s="53"/>
      <c r="F58" s="348"/>
      <c r="G58" s="348"/>
      <c r="H58" s="348"/>
      <c r="I58" s="348"/>
      <c r="J58" s="348"/>
      <c r="K58" s="348"/>
      <c r="L58" s="348"/>
      <c r="M58" s="101"/>
      <c r="O58" s="184"/>
      <c r="P58" s="184"/>
      <c r="Q58" s="184"/>
      <c r="R58" s="184"/>
      <c r="S58" s="184"/>
      <c r="T58" s="184"/>
      <c r="U58" s="184"/>
      <c r="V58" s="184"/>
      <c r="W58" s="184"/>
      <c r="BG58" s="53"/>
    </row>
    <row r="59" spans="2:59" s="47" customFormat="1" ht="12.75">
      <c r="B59" s="53"/>
      <c r="F59" s="348"/>
      <c r="G59" s="348"/>
      <c r="H59" s="348"/>
      <c r="I59" s="348"/>
      <c r="J59" s="348"/>
      <c r="K59" s="348"/>
      <c r="L59" s="348"/>
      <c r="M59" s="101"/>
      <c r="O59" s="349" t="s">
        <v>264</v>
      </c>
      <c r="P59" s="349"/>
      <c r="Q59" s="349"/>
      <c r="R59" s="349"/>
      <c r="S59" s="349"/>
      <c r="T59" s="349"/>
      <c r="U59" s="349"/>
      <c r="V59" s="349"/>
      <c r="W59" s="349"/>
      <c r="Z59" s="349" t="s">
        <v>263</v>
      </c>
      <c r="AA59" s="349"/>
      <c r="AB59" s="349"/>
      <c r="AC59" s="349"/>
      <c r="AD59" s="349"/>
      <c r="AE59" s="349"/>
      <c r="AF59" s="349"/>
      <c r="AG59" s="349"/>
      <c r="AH59" s="349"/>
      <c r="AK59" s="349" t="s">
        <v>265</v>
      </c>
      <c r="AL59" s="349"/>
      <c r="AM59" s="349"/>
      <c r="AN59" s="349"/>
      <c r="AO59" s="349"/>
      <c r="AP59" s="349"/>
      <c r="AQ59" s="349"/>
      <c r="AR59" s="349"/>
      <c r="AS59" s="349"/>
      <c r="BG59" s="53"/>
    </row>
    <row r="60" spans="2:59">
      <c r="B60" s="53"/>
      <c r="O60" s="349"/>
      <c r="P60" s="349"/>
      <c r="Q60" s="349"/>
      <c r="R60" s="349"/>
      <c r="S60" s="349"/>
      <c r="T60" s="349"/>
      <c r="U60" s="349"/>
      <c r="V60" s="349"/>
      <c r="W60" s="349"/>
      <c r="Z60" s="349"/>
      <c r="AA60" s="349"/>
      <c r="AB60" s="349"/>
      <c r="AC60" s="349"/>
      <c r="AD60" s="349"/>
      <c r="AE60" s="349"/>
      <c r="AF60" s="349"/>
      <c r="AG60" s="349"/>
      <c r="AH60" s="349"/>
      <c r="AK60" s="349"/>
      <c r="AL60" s="349"/>
      <c r="AM60" s="349"/>
      <c r="AN60" s="349"/>
      <c r="AO60" s="349"/>
      <c r="AP60" s="349"/>
      <c r="AQ60" s="349"/>
      <c r="AR60" s="349"/>
      <c r="AS60" s="349"/>
      <c r="BG60" s="53"/>
    </row>
    <row r="61" spans="2:59">
      <c r="B61" s="53"/>
      <c r="O61" s="349"/>
      <c r="P61" s="349"/>
      <c r="Q61" s="349"/>
      <c r="R61" s="349"/>
      <c r="S61" s="349"/>
      <c r="T61" s="349"/>
      <c r="U61" s="349"/>
      <c r="V61" s="349"/>
      <c r="W61" s="349"/>
      <c r="Z61" s="349"/>
      <c r="AA61" s="349"/>
      <c r="AB61" s="349"/>
      <c r="AC61" s="349"/>
      <c r="AD61" s="349"/>
      <c r="AE61" s="349"/>
      <c r="AF61" s="349"/>
      <c r="AG61" s="349"/>
      <c r="AH61" s="349"/>
      <c r="AK61" s="349"/>
      <c r="AL61" s="349"/>
      <c r="AM61" s="349"/>
      <c r="AN61" s="349"/>
      <c r="AO61" s="349"/>
      <c r="AP61" s="349"/>
      <c r="AQ61" s="349"/>
      <c r="AR61" s="349"/>
      <c r="AS61" s="349"/>
      <c r="BG61" s="53"/>
    </row>
    <row r="62" spans="2:59">
      <c r="B62" s="53"/>
      <c r="O62" s="349"/>
      <c r="P62" s="349"/>
      <c r="Q62" s="349"/>
      <c r="R62" s="349"/>
      <c r="S62" s="349"/>
      <c r="T62" s="349"/>
      <c r="U62" s="349"/>
      <c r="V62" s="349"/>
      <c r="W62" s="349"/>
      <c r="Z62" s="349"/>
      <c r="AA62" s="349"/>
      <c r="AB62" s="349"/>
      <c r="AC62" s="349"/>
      <c r="AD62" s="349"/>
      <c r="AE62" s="349"/>
      <c r="AF62" s="349"/>
      <c r="AG62" s="349"/>
      <c r="AH62" s="349"/>
      <c r="AK62" s="349"/>
      <c r="AL62" s="349"/>
      <c r="AM62" s="349"/>
      <c r="AN62" s="349"/>
      <c r="AO62" s="349"/>
      <c r="AP62" s="349"/>
      <c r="AQ62" s="349"/>
      <c r="AR62" s="349"/>
      <c r="AS62" s="349"/>
      <c r="BG62" s="53"/>
    </row>
    <row r="63" spans="2:59">
      <c r="B63" s="53"/>
      <c r="O63" s="349"/>
      <c r="P63" s="349"/>
      <c r="Q63" s="349"/>
      <c r="R63" s="349"/>
      <c r="S63" s="349"/>
      <c r="T63" s="349"/>
      <c r="U63" s="349"/>
      <c r="V63" s="349"/>
      <c r="W63" s="349"/>
      <c r="Z63" s="349"/>
      <c r="AA63" s="349"/>
      <c r="AB63" s="349"/>
      <c r="AC63" s="349"/>
      <c r="AD63" s="349"/>
      <c r="AE63" s="349"/>
      <c r="AF63" s="349"/>
      <c r="AG63" s="349"/>
      <c r="AH63" s="349"/>
      <c r="AK63" s="349"/>
      <c r="AL63" s="349"/>
      <c r="AM63" s="349"/>
      <c r="AN63" s="349"/>
      <c r="AO63" s="349"/>
      <c r="AP63" s="349"/>
      <c r="AQ63" s="349"/>
      <c r="AR63" s="349"/>
      <c r="AS63" s="349"/>
      <c r="BG63" s="53"/>
    </row>
    <row r="64" spans="2:59">
      <c r="B64" s="53"/>
      <c r="O64" s="349"/>
      <c r="P64" s="349"/>
      <c r="Q64" s="349"/>
      <c r="R64" s="349"/>
      <c r="S64" s="349"/>
      <c r="T64" s="349"/>
      <c r="U64" s="349"/>
      <c r="V64" s="349"/>
      <c r="W64" s="349"/>
      <c r="Z64" s="349"/>
      <c r="AA64" s="349"/>
      <c r="AB64" s="349"/>
      <c r="AC64" s="349"/>
      <c r="AD64" s="349"/>
      <c r="AE64" s="349"/>
      <c r="AF64" s="349"/>
      <c r="AG64" s="349"/>
      <c r="AH64" s="349"/>
      <c r="AK64" s="349"/>
      <c r="AL64" s="349"/>
      <c r="AM64" s="349"/>
      <c r="AN64" s="349"/>
      <c r="AO64" s="349"/>
      <c r="AP64" s="349"/>
      <c r="AQ64" s="349"/>
      <c r="AR64" s="349"/>
      <c r="AS64" s="349"/>
      <c r="BG64" s="53"/>
    </row>
    <row r="65" spans="2:59">
      <c r="B65" s="53"/>
      <c r="O65" s="349"/>
      <c r="P65" s="349"/>
      <c r="Q65" s="349"/>
      <c r="R65" s="349"/>
      <c r="S65" s="349"/>
      <c r="T65" s="349"/>
      <c r="U65" s="349"/>
      <c r="V65" s="349"/>
      <c r="W65" s="349"/>
      <c r="Z65" s="349"/>
      <c r="AA65" s="349"/>
      <c r="AB65" s="349"/>
      <c r="AC65" s="349"/>
      <c r="AD65" s="349"/>
      <c r="AE65" s="349"/>
      <c r="AF65" s="349"/>
      <c r="AG65" s="349"/>
      <c r="AH65" s="349"/>
      <c r="AK65" s="349"/>
      <c r="AL65" s="349"/>
      <c r="AM65" s="349"/>
      <c r="AN65" s="349"/>
      <c r="AO65" s="349"/>
      <c r="AP65" s="349"/>
      <c r="AQ65" s="349"/>
      <c r="AR65" s="349"/>
      <c r="AS65" s="349"/>
      <c r="BG65" s="53"/>
    </row>
    <row r="66" spans="2:59">
      <c r="B66" s="53"/>
      <c r="O66" s="349"/>
      <c r="P66" s="349"/>
      <c r="Q66" s="349"/>
      <c r="R66" s="349"/>
      <c r="S66" s="349"/>
      <c r="T66" s="349"/>
      <c r="U66" s="349"/>
      <c r="V66" s="349"/>
      <c r="W66" s="349"/>
      <c r="Z66" s="349"/>
      <c r="AA66" s="349"/>
      <c r="AB66" s="349"/>
      <c r="AC66" s="349"/>
      <c r="AD66" s="349"/>
      <c r="AE66" s="349"/>
      <c r="AF66" s="349"/>
      <c r="AG66" s="349"/>
      <c r="AH66" s="349"/>
      <c r="AK66" s="349"/>
      <c r="AL66" s="349"/>
      <c r="AM66" s="349"/>
      <c r="AN66" s="349"/>
      <c r="AO66" s="349"/>
      <c r="AP66" s="349"/>
      <c r="AQ66" s="349"/>
      <c r="AR66" s="349"/>
      <c r="AS66" s="349"/>
      <c r="BG66" s="53"/>
    </row>
    <row r="67" spans="2:59">
      <c r="B67" s="53"/>
      <c r="O67" s="349"/>
      <c r="P67" s="349"/>
      <c r="Q67" s="349"/>
      <c r="R67" s="349"/>
      <c r="S67" s="349"/>
      <c r="T67" s="349"/>
      <c r="U67" s="349"/>
      <c r="V67" s="349"/>
      <c r="W67" s="349"/>
      <c r="Z67" s="349"/>
      <c r="AA67" s="349"/>
      <c r="AB67" s="349"/>
      <c r="AC67" s="349"/>
      <c r="AD67" s="349"/>
      <c r="AE67" s="349"/>
      <c r="AF67" s="349"/>
      <c r="AG67" s="349"/>
      <c r="AH67" s="349"/>
      <c r="AK67" s="349"/>
      <c r="AL67" s="349"/>
      <c r="AM67" s="349"/>
      <c r="AN67" s="349"/>
      <c r="AO67" s="349"/>
      <c r="AP67" s="349"/>
      <c r="AQ67" s="349"/>
      <c r="AR67" s="349"/>
      <c r="AS67" s="349"/>
      <c r="BG67" s="53"/>
    </row>
    <row r="68" spans="2:59">
      <c r="B68" s="53"/>
      <c r="O68" s="349"/>
      <c r="P68" s="349"/>
      <c r="Q68" s="349"/>
      <c r="R68" s="349"/>
      <c r="S68" s="349"/>
      <c r="T68" s="349"/>
      <c r="U68" s="349"/>
      <c r="V68" s="349"/>
      <c r="W68" s="349"/>
      <c r="Z68" s="349"/>
      <c r="AA68" s="349"/>
      <c r="AB68" s="349"/>
      <c r="AC68" s="349"/>
      <c r="AD68" s="349"/>
      <c r="AE68" s="349"/>
      <c r="AF68" s="349"/>
      <c r="AG68" s="349"/>
      <c r="AH68" s="349"/>
      <c r="AK68" s="349"/>
      <c r="AL68" s="349"/>
      <c r="AM68" s="349"/>
      <c r="AN68" s="349"/>
      <c r="AO68" s="349"/>
      <c r="AP68" s="349"/>
      <c r="AQ68" s="349"/>
      <c r="AR68" s="349"/>
      <c r="AS68" s="349"/>
      <c r="BG68" s="53"/>
    </row>
    <row r="69" spans="2:59">
      <c r="B69" s="53"/>
      <c r="O69" s="349"/>
      <c r="P69" s="349"/>
      <c r="Q69" s="349"/>
      <c r="R69" s="349"/>
      <c r="S69" s="349"/>
      <c r="T69" s="349"/>
      <c r="U69" s="349"/>
      <c r="V69" s="349"/>
      <c r="W69" s="349"/>
      <c r="Z69" s="349"/>
      <c r="AA69" s="349"/>
      <c r="AB69" s="349"/>
      <c r="AC69" s="349"/>
      <c r="AD69" s="349"/>
      <c r="AE69" s="349"/>
      <c r="AF69" s="349"/>
      <c r="AG69" s="349"/>
      <c r="AH69" s="349"/>
      <c r="AK69" s="349"/>
      <c r="AL69" s="349"/>
      <c r="AM69" s="349"/>
      <c r="AN69" s="349"/>
      <c r="AO69" s="349"/>
      <c r="AP69" s="349"/>
      <c r="AQ69" s="349"/>
      <c r="AR69" s="349"/>
      <c r="AS69" s="349"/>
      <c r="BG69" s="53"/>
    </row>
    <row r="70" spans="2:59">
      <c r="B70" s="53"/>
      <c r="O70" s="349"/>
      <c r="P70" s="349"/>
      <c r="Q70" s="349"/>
      <c r="R70" s="349"/>
      <c r="S70" s="349"/>
      <c r="T70" s="349"/>
      <c r="U70" s="349"/>
      <c r="V70" s="349"/>
      <c r="W70" s="349"/>
      <c r="Z70" s="349"/>
      <c r="AA70" s="349"/>
      <c r="AB70" s="349"/>
      <c r="AC70" s="349"/>
      <c r="AD70" s="349"/>
      <c r="AE70" s="349"/>
      <c r="AF70" s="349"/>
      <c r="AG70" s="349"/>
      <c r="AH70" s="349"/>
      <c r="AK70" s="349"/>
      <c r="AL70" s="349"/>
      <c r="AM70" s="349"/>
      <c r="AN70" s="349"/>
      <c r="AO70" s="349"/>
      <c r="AP70" s="349"/>
      <c r="AQ70" s="349"/>
      <c r="AR70" s="349"/>
      <c r="AS70" s="349"/>
      <c r="BG70" s="53"/>
    </row>
    <row r="71" spans="2:59">
      <c r="B71" s="53"/>
      <c r="O71" s="349"/>
      <c r="P71" s="349"/>
      <c r="Q71" s="349"/>
      <c r="R71" s="349"/>
      <c r="S71" s="349"/>
      <c r="T71" s="349"/>
      <c r="U71" s="349"/>
      <c r="V71" s="349"/>
      <c r="W71" s="349"/>
      <c r="Z71" s="349"/>
      <c r="AA71" s="349"/>
      <c r="AB71" s="349"/>
      <c r="AC71" s="349"/>
      <c r="AD71" s="349"/>
      <c r="AE71" s="349"/>
      <c r="AF71" s="349"/>
      <c r="AG71" s="349"/>
      <c r="AH71" s="349"/>
      <c r="AK71" s="349"/>
      <c r="AL71" s="349"/>
      <c r="AM71" s="349"/>
      <c r="AN71" s="349"/>
      <c r="AO71" s="349"/>
      <c r="AP71" s="349"/>
      <c r="AQ71" s="349"/>
      <c r="AR71" s="349"/>
      <c r="AS71" s="349"/>
      <c r="BG71" s="53"/>
    </row>
    <row r="72" spans="2:59">
      <c r="B72" s="53"/>
      <c r="O72" s="349"/>
      <c r="P72" s="349"/>
      <c r="Q72" s="349"/>
      <c r="R72" s="349"/>
      <c r="S72" s="349"/>
      <c r="T72" s="349"/>
      <c r="U72" s="349"/>
      <c r="V72" s="349"/>
      <c r="W72" s="349"/>
      <c r="Z72" s="349"/>
      <c r="AA72" s="349"/>
      <c r="AB72" s="349"/>
      <c r="AC72" s="349"/>
      <c r="AD72" s="349"/>
      <c r="AE72" s="349"/>
      <c r="AF72" s="349"/>
      <c r="AG72" s="349"/>
      <c r="AH72" s="349"/>
      <c r="AK72" s="349"/>
      <c r="AL72" s="349"/>
      <c r="AM72" s="349"/>
      <c r="AN72" s="349"/>
      <c r="AO72" s="349"/>
      <c r="AP72" s="349"/>
      <c r="AQ72" s="349"/>
      <c r="AR72" s="349"/>
      <c r="AS72" s="349"/>
      <c r="BG72" s="53"/>
    </row>
    <row r="73" spans="2:59">
      <c r="B73" s="53"/>
      <c r="O73" s="349"/>
      <c r="P73" s="349"/>
      <c r="Q73" s="349"/>
      <c r="R73" s="349"/>
      <c r="S73" s="349"/>
      <c r="T73" s="349"/>
      <c r="U73" s="349"/>
      <c r="V73" s="349"/>
      <c r="W73" s="349"/>
      <c r="Z73" s="349"/>
      <c r="AA73" s="349"/>
      <c r="AB73" s="349"/>
      <c r="AC73" s="349"/>
      <c r="AD73" s="349"/>
      <c r="AE73" s="349"/>
      <c r="AF73" s="349"/>
      <c r="AG73" s="349"/>
      <c r="AH73" s="349"/>
      <c r="AK73" s="349"/>
      <c r="AL73" s="349"/>
      <c r="AM73" s="349"/>
      <c r="AN73" s="349"/>
      <c r="AO73" s="349"/>
      <c r="AP73" s="349"/>
      <c r="AQ73" s="349"/>
      <c r="AR73" s="349"/>
      <c r="AS73" s="349"/>
      <c r="BG73" s="53"/>
    </row>
    <row r="74" spans="2:59">
      <c r="B74" s="53"/>
      <c r="O74" s="349"/>
      <c r="P74" s="349"/>
      <c r="Q74" s="349"/>
      <c r="R74" s="349"/>
      <c r="S74" s="349"/>
      <c r="T74" s="349"/>
      <c r="U74" s="349"/>
      <c r="V74" s="349"/>
      <c r="W74" s="349"/>
      <c r="Z74" s="349"/>
      <c r="AA74" s="349"/>
      <c r="AB74" s="349"/>
      <c r="AC74" s="349"/>
      <c r="AD74" s="349"/>
      <c r="AE74" s="349"/>
      <c r="AF74" s="349"/>
      <c r="AG74" s="349"/>
      <c r="AH74" s="349"/>
      <c r="AK74" s="349"/>
      <c r="AL74" s="349"/>
      <c r="AM74" s="349"/>
      <c r="AN74" s="349"/>
      <c r="AO74" s="349"/>
      <c r="AP74" s="349"/>
      <c r="AQ74" s="349"/>
      <c r="AR74" s="349"/>
      <c r="AS74" s="349"/>
      <c r="BG74" s="53"/>
    </row>
    <row r="75" spans="2:59">
      <c r="B75" s="53"/>
      <c r="O75" s="349"/>
      <c r="P75" s="349"/>
      <c r="Q75" s="349"/>
      <c r="R75" s="349"/>
      <c r="S75" s="349"/>
      <c r="T75" s="349"/>
      <c r="U75" s="349"/>
      <c r="V75" s="349"/>
      <c r="W75" s="349"/>
      <c r="Z75" s="349"/>
      <c r="AA75" s="349"/>
      <c r="AB75" s="349"/>
      <c r="AC75" s="349"/>
      <c r="AD75" s="349"/>
      <c r="AE75" s="349"/>
      <c r="AF75" s="349"/>
      <c r="AG75" s="349"/>
      <c r="AH75" s="349"/>
      <c r="AK75" s="349"/>
      <c r="AL75" s="349"/>
      <c r="AM75" s="349"/>
      <c r="AN75" s="349"/>
      <c r="AO75" s="349"/>
      <c r="AP75" s="349"/>
      <c r="AQ75" s="349"/>
      <c r="AR75" s="349"/>
      <c r="AS75" s="349"/>
      <c r="BG75" s="53"/>
    </row>
    <row r="76" spans="2:59">
      <c r="B76" s="53"/>
      <c r="O76" s="349"/>
      <c r="P76" s="349"/>
      <c r="Q76" s="349"/>
      <c r="R76" s="349"/>
      <c r="S76" s="349"/>
      <c r="T76" s="349"/>
      <c r="U76" s="349"/>
      <c r="V76" s="349"/>
      <c r="W76" s="349"/>
      <c r="Z76" s="349"/>
      <c r="AA76" s="349"/>
      <c r="AB76" s="349"/>
      <c r="AC76" s="349"/>
      <c r="AD76" s="349"/>
      <c r="AE76" s="349"/>
      <c r="AF76" s="349"/>
      <c r="AG76" s="349"/>
      <c r="AH76" s="349"/>
      <c r="AK76" s="349"/>
      <c r="AL76" s="349"/>
      <c r="AM76" s="349"/>
      <c r="AN76" s="349"/>
      <c r="AO76" s="349"/>
      <c r="AP76" s="349"/>
      <c r="AQ76" s="349"/>
      <c r="AR76" s="349"/>
      <c r="AS76" s="349"/>
      <c r="BG76" s="53"/>
    </row>
    <row r="77" spans="2:59">
      <c r="B77" s="53"/>
      <c r="O77" s="349"/>
      <c r="P77" s="349"/>
      <c r="Q77" s="349"/>
      <c r="R77" s="349"/>
      <c r="S77" s="349"/>
      <c r="T77" s="349"/>
      <c r="U77" s="349"/>
      <c r="V77" s="349"/>
      <c r="W77" s="349"/>
      <c r="Z77" s="349"/>
      <c r="AA77" s="349"/>
      <c r="AB77" s="349"/>
      <c r="AC77" s="349"/>
      <c r="AD77" s="349"/>
      <c r="AE77" s="349"/>
      <c r="AF77" s="349"/>
      <c r="AG77" s="349"/>
      <c r="AH77" s="349"/>
      <c r="AK77" s="349"/>
      <c r="AL77" s="349"/>
      <c r="AM77" s="349"/>
      <c r="AN77" s="349"/>
      <c r="AO77" s="349"/>
      <c r="AP77" s="349"/>
      <c r="AQ77" s="349"/>
      <c r="AR77" s="349"/>
      <c r="AS77" s="349"/>
      <c r="BG77" s="53"/>
    </row>
    <row r="78" spans="2:59">
      <c r="B78" s="53"/>
      <c r="BG78" s="53"/>
    </row>
    <row r="79" spans="2:59">
      <c r="B79" s="53"/>
      <c r="BG79" s="53"/>
    </row>
    <row r="80" spans="2:59">
      <c r="B80" s="53"/>
      <c r="C80" s="53"/>
      <c r="D80" s="53"/>
      <c r="E80" s="53"/>
      <c r="F80" s="53"/>
      <c r="G80" s="53"/>
      <c r="H80" s="53"/>
      <c r="I80" s="53"/>
      <c r="J80" s="53"/>
      <c r="K80" s="53"/>
      <c r="L80" s="53"/>
      <c r="M80" s="53"/>
      <c r="N80" s="53"/>
      <c r="O80" s="53"/>
      <c r="P80" s="53"/>
      <c r="Q80" s="53"/>
      <c r="R80" s="53"/>
      <c r="S80" s="53"/>
      <c r="T80" s="53"/>
      <c r="U80" s="53"/>
      <c r="V80" s="53"/>
      <c r="W80" s="53"/>
      <c r="X80" s="53"/>
      <c r="Y80" s="53"/>
      <c r="Z80" s="53"/>
      <c r="AA80" s="53"/>
      <c r="AB80" s="53"/>
      <c r="AC80" s="53"/>
      <c r="AD80" s="53"/>
      <c r="AE80" s="53"/>
      <c r="AF80" s="53"/>
      <c r="AG80" s="53"/>
      <c r="AH80" s="53"/>
      <c r="AI80" s="53"/>
      <c r="AJ80" s="53"/>
      <c r="AK80" s="53"/>
      <c r="AL80" s="53"/>
      <c r="AM80" s="53"/>
      <c r="AN80" s="53"/>
      <c r="AO80" s="53"/>
      <c r="AP80" s="53"/>
      <c r="AQ80" s="53"/>
      <c r="AR80" s="53"/>
      <c r="AS80" s="53"/>
      <c r="AT80" s="53"/>
      <c r="AU80" s="53"/>
      <c r="AV80" s="53"/>
      <c r="AW80" s="53"/>
      <c r="AX80" s="53"/>
      <c r="AY80" s="53"/>
      <c r="AZ80" s="53"/>
      <c r="BA80" s="53"/>
      <c r="BB80" s="53"/>
      <c r="BC80" s="53"/>
      <c r="BD80" s="53"/>
      <c r="BE80" s="53"/>
      <c r="BF80" s="53"/>
      <c r="BG80" s="53"/>
    </row>
    <row r="81" spans="2:59">
      <c r="B81" s="53"/>
      <c r="BG81" s="53"/>
    </row>
    <row r="82" spans="2:59">
      <c r="B82" s="53"/>
      <c r="BG82" s="53"/>
    </row>
    <row r="83" spans="2:59">
      <c r="B83" s="53"/>
      <c r="E83" s="317" t="s">
        <v>217</v>
      </c>
      <c r="F83" s="353"/>
      <c r="G83" s="353"/>
      <c r="H83" s="353"/>
      <c r="I83" s="353"/>
      <c r="J83" s="353"/>
      <c r="K83" s="354"/>
      <c r="L83" s="100" t="s">
        <v>130</v>
      </c>
      <c r="BG83" s="53"/>
    </row>
    <row r="84" spans="2:59">
      <c r="B84" s="53"/>
      <c r="E84" s="317" t="s">
        <v>218</v>
      </c>
      <c r="F84" s="353"/>
      <c r="G84" s="353"/>
      <c r="H84" s="353"/>
      <c r="I84" s="353"/>
      <c r="J84" s="353"/>
      <c r="K84" s="354"/>
      <c r="L84" s="100" t="s">
        <v>130</v>
      </c>
      <c r="BG84" s="53"/>
    </row>
    <row r="85" spans="2:59">
      <c r="B85" s="53"/>
      <c r="E85" s="172" t="s">
        <v>225</v>
      </c>
      <c r="F85" s="98"/>
      <c r="G85" s="98"/>
      <c r="H85" s="98"/>
      <c r="I85" s="98"/>
      <c r="J85" s="98"/>
      <c r="K85" s="98"/>
      <c r="L85" s="100" t="s">
        <v>130</v>
      </c>
      <c r="BG85" s="53"/>
    </row>
    <row r="86" spans="2:59">
      <c r="B86" s="53"/>
      <c r="E86" s="317" t="s">
        <v>214</v>
      </c>
      <c r="F86" s="353"/>
      <c r="G86" s="353"/>
      <c r="H86" s="353"/>
      <c r="I86" s="353"/>
      <c r="J86" s="353"/>
      <c r="K86" s="354"/>
      <c r="L86" s="100" t="s">
        <v>130</v>
      </c>
      <c r="BG86" s="53"/>
    </row>
    <row r="87" spans="2:59">
      <c r="B87" s="53"/>
      <c r="BG87" s="53"/>
    </row>
    <row r="88" spans="2:59">
      <c r="B88" s="53"/>
      <c r="BG88" s="53"/>
    </row>
    <row r="89" spans="2:59">
      <c r="B89" s="53"/>
      <c r="C89" s="53"/>
      <c r="D89" s="53"/>
      <c r="E89" s="53"/>
      <c r="F89" s="53"/>
      <c r="G89" s="53"/>
      <c r="H89" s="53"/>
      <c r="I89" s="53"/>
      <c r="J89" s="53"/>
      <c r="K89" s="53"/>
      <c r="L89" s="53"/>
      <c r="M89" s="53"/>
      <c r="N89" s="53"/>
      <c r="O89" s="53"/>
      <c r="P89" s="53"/>
      <c r="Q89" s="53"/>
      <c r="R89" s="53"/>
      <c r="S89" s="53"/>
      <c r="T89" s="53"/>
      <c r="U89" s="53"/>
      <c r="V89" s="53"/>
      <c r="W89" s="53"/>
      <c r="X89" s="53"/>
      <c r="Y89" s="53"/>
      <c r="Z89" s="53"/>
      <c r="AA89" s="53"/>
      <c r="AB89" s="53"/>
      <c r="AC89" s="53"/>
      <c r="AD89" s="53"/>
      <c r="AE89" s="53"/>
      <c r="AF89" s="53"/>
      <c r="AG89" s="53"/>
      <c r="AH89" s="53"/>
      <c r="AI89" s="53"/>
      <c r="AJ89" s="53"/>
      <c r="AK89" s="53"/>
      <c r="AL89" s="53"/>
      <c r="AM89" s="53"/>
      <c r="AN89" s="53"/>
      <c r="AO89" s="53"/>
      <c r="AP89" s="53"/>
      <c r="AQ89" s="53"/>
      <c r="AR89" s="53"/>
      <c r="AS89" s="53"/>
      <c r="AT89" s="53"/>
      <c r="AU89" s="53"/>
      <c r="AV89" s="53"/>
      <c r="AW89" s="53"/>
      <c r="AX89" s="53"/>
      <c r="AY89" s="53"/>
      <c r="AZ89" s="53"/>
      <c r="BA89" s="53"/>
      <c r="BB89" s="53"/>
      <c r="BC89" s="53"/>
      <c r="BD89" s="53"/>
      <c r="BE89" s="53"/>
      <c r="BF89" s="53"/>
      <c r="BG89" s="53"/>
    </row>
  </sheetData>
  <mergeCells count="43">
    <mergeCell ref="AV9:BD27"/>
    <mergeCell ref="K17:L17"/>
    <mergeCell ref="K18:L18"/>
    <mergeCell ref="A1:Q3"/>
    <mergeCell ref="E9:L9"/>
    <mergeCell ref="O9:W27"/>
    <mergeCell ref="Z9:AH27"/>
    <mergeCell ref="AK9:AS27"/>
    <mergeCell ref="D16:L16"/>
    <mergeCell ref="K19:L19"/>
    <mergeCell ref="K20:L20"/>
    <mergeCell ref="K21:L21"/>
    <mergeCell ref="F23:L23"/>
    <mergeCell ref="F25:L25"/>
    <mergeCell ref="F26:L26"/>
    <mergeCell ref="F27:L27"/>
    <mergeCell ref="E86:K86"/>
    <mergeCell ref="F56:L56"/>
    <mergeCell ref="F54:L54"/>
    <mergeCell ref="F55:L55"/>
    <mergeCell ref="F53:L53"/>
    <mergeCell ref="F59:L59"/>
    <mergeCell ref="E84:K84"/>
    <mergeCell ref="E83:K83"/>
    <mergeCell ref="F58:L58"/>
    <mergeCell ref="O59:W77"/>
    <mergeCell ref="Z59:AH77"/>
    <mergeCell ref="AK59:AS77"/>
    <mergeCell ref="K48:L48"/>
    <mergeCell ref="K49:L49"/>
    <mergeCell ref="K50:L50"/>
    <mergeCell ref="F57:L57"/>
    <mergeCell ref="F24:L24"/>
    <mergeCell ref="F52:L52"/>
    <mergeCell ref="O38:W56"/>
    <mergeCell ref="Z38:AH56"/>
    <mergeCell ref="AK38:AS56"/>
    <mergeCell ref="D43:L43"/>
    <mergeCell ref="K44:L44"/>
    <mergeCell ref="K45:L45"/>
    <mergeCell ref="K46:L46"/>
    <mergeCell ref="E38:L38"/>
    <mergeCell ref="K47:L47"/>
  </mergeCells>
  <conditionalFormatting sqref="C33:AU33 AW33:BF33 C34:BF35">
    <cfRule type="expression" dxfId="29" priority="3">
      <formula>$F$5 = "No"</formula>
    </cfRule>
  </conditionalFormatting>
  <conditionalFormatting sqref="C8:BF32">
    <cfRule type="expression" dxfId="28" priority="1">
      <formula>$F$5 = "No"</formula>
    </cfRule>
  </conditionalFormatting>
  <conditionalFormatting sqref="C37:BF79">
    <cfRule type="expression" dxfId="27" priority="2">
      <formula>$F$5 = "Yes"</formula>
    </cfRule>
  </conditionalFormatting>
  <conditionalFormatting sqref="F5">
    <cfRule type="cellIs" dxfId="26" priority="4" stopIfTrue="1" operator="equal">
      <formula>"No"</formula>
    </cfRule>
    <cfRule type="cellIs" dxfId="25" priority="5" stopIfTrue="1" operator="equal">
      <formula>"Yes"</formula>
    </cfRule>
  </conditionalFormatting>
  <conditionalFormatting sqref="F18:G21">
    <cfRule type="cellIs" dxfId="24" priority="45" stopIfTrue="1" operator="equal">
      <formula>"No"</formula>
    </cfRule>
    <cfRule type="cellIs" dxfId="23" priority="46" stopIfTrue="1" operator="equal">
      <formula>"Yes"</formula>
    </cfRule>
  </conditionalFormatting>
  <conditionalFormatting sqref="F45:G50">
    <cfRule type="cellIs" dxfId="22" priority="26" stopIfTrue="1" operator="equal">
      <formula>"No"</formula>
    </cfRule>
    <cfRule type="cellIs" dxfId="21" priority="27" stopIfTrue="1" operator="equal">
      <formula>"Yes"</formula>
    </cfRule>
  </conditionalFormatting>
  <conditionalFormatting sqref="H18:H21">
    <cfRule type="cellIs" dxfId="20" priority="42" operator="equal">
      <formula>"Fail"</formula>
    </cfRule>
    <cfRule type="cellIs" dxfId="19" priority="43" operator="equal">
      <formula>"Pass"</formula>
    </cfRule>
  </conditionalFormatting>
  <conditionalFormatting sqref="H45:H50">
    <cfRule type="cellIs" dxfId="18" priority="24" operator="equal">
      <formula>"Fail"</formula>
    </cfRule>
    <cfRule type="cellIs" dxfId="17" priority="25" operator="equal">
      <formula>"Pass"</formula>
    </cfRule>
  </conditionalFormatting>
  <conditionalFormatting sqref="I18:J21">
    <cfRule type="expression" dxfId="16" priority="64">
      <formula>I18&lt;0</formula>
    </cfRule>
    <cfRule type="expression" dxfId="15" priority="65">
      <formula>I18&gt;0</formula>
    </cfRule>
    <cfRule type="expression" dxfId="14" priority="66">
      <formula>I18=0</formula>
    </cfRule>
  </conditionalFormatting>
  <conditionalFormatting sqref="I45:J50">
    <cfRule type="expression" dxfId="13" priority="6">
      <formula>I45&lt;0</formula>
    </cfRule>
    <cfRule type="expression" dxfId="12" priority="7">
      <formula>I45&gt;0</formula>
    </cfRule>
    <cfRule type="expression" dxfId="11" priority="8">
      <formula>I45=0</formula>
    </cfRule>
  </conditionalFormatting>
  <conditionalFormatting sqref="L83:L86">
    <cfRule type="cellIs" dxfId="10" priority="67" stopIfTrue="1" operator="equal">
      <formula>"No"</formula>
    </cfRule>
    <cfRule type="cellIs" dxfId="9" priority="68" stopIfTrue="1" operator="equal">
      <formula>"Yes"</formula>
    </cfRule>
  </conditionalFormatting>
  <conditionalFormatting sqref="M54:M59 BF55">
    <cfRule type="cellIs" dxfId="8" priority="74" stopIfTrue="1" operator="equal">
      <formula>"No"</formula>
    </cfRule>
    <cfRule type="cellIs" dxfId="7" priority="75" stopIfTrue="1" operator="equal">
      <formula>"Yes"</formula>
    </cfRule>
  </conditionalFormatting>
  <dataValidations count="1">
    <dataValidation type="list" allowBlank="1" showInputMessage="1" showErrorMessage="1" sqref="L83:L86 F45:G50 F18:G21 BF55 F5" xr:uid="{E0BD560D-05DF-4194-B138-3178A527199D}">
      <formula1>$A$7:$A$9</formula1>
    </dataValidation>
  </dataValidation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T308"/>
  <sheetViews>
    <sheetView topLeftCell="A4" zoomScaleNormal="100" workbookViewId="0">
      <selection activeCell="I50" sqref="I50"/>
    </sheetView>
  </sheetViews>
  <sheetFormatPr defaultRowHeight="15"/>
  <cols>
    <col min="2" max="2" width="14.5703125" customWidth="1"/>
    <col min="3" max="3" width="15" customWidth="1"/>
    <col min="4" max="4" width="13.42578125" customWidth="1"/>
    <col min="5" max="5" width="15.42578125" customWidth="1"/>
    <col min="6" max="6" width="13.42578125" customWidth="1"/>
    <col min="7" max="7" width="13.5703125" customWidth="1"/>
    <col min="8" max="8" width="12.42578125" customWidth="1"/>
    <col min="9" max="9" width="14.42578125" customWidth="1"/>
    <col min="10" max="10" width="10.42578125" customWidth="1"/>
    <col min="11" max="11" width="11.140625" customWidth="1"/>
  </cols>
  <sheetData>
    <row r="1" spans="1:20" ht="32.85" customHeight="1">
      <c r="A1" s="359" t="s">
        <v>12</v>
      </c>
      <c r="B1" s="359"/>
      <c r="C1" s="359"/>
      <c r="D1" s="359"/>
      <c r="E1" s="360"/>
      <c r="F1" s="360"/>
      <c r="G1" s="360"/>
      <c r="H1" s="360"/>
      <c r="I1" s="360"/>
      <c r="J1" s="360"/>
      <c r="K1" s="360"/>
      <c r="L1" s="360"/>
      <c r="M1" s="360"/>
    </row>
    <row r="2" spans="1:20" ht="32.85" customHeight="1">
      <c r="A2" s="279" t="s">
        <v>42</v>
      </c>
      <c r="B2" s="280"/>
      <c r="C2" s="280"/>
      <c r="D2" s="280"/>
      <c r="E2" s="280"/>
      <c r="F2" s="280"/>
      <c r="G2" s="280"/>
      <c r="H2" s="280"/>
      <c r="I2" s="280"/>
      <c r="J2" s="280"/>
      <c r="K2" s="280"/>
      <c r="L2" s="280"/>
      <c r="M2" s="281"/>
    </row>
    <row r="3" spans="1:20" ht="83.1" customHeight="1">
      <c r="A3" s="260" t="s">
        <v>159</v>
      </c>
      <c r="B3" s="264"/>
      <c r="C3" s="264"/>
      <c r="D3" s="264"/>
      <c r="E3" s="264"/>
      <c r="F3" s="264"/>
      <c r="G3" s="264"/>
      <c r="H3" s="264"/>
      <c r="I3" s="264"/>
      <c r="J3" s="264"/>
      <c r="K3" s="264"/>
      <c r="L3" s="264"/>
      <c r="M3" s="265"/>
    </row>
    <row r="5" spans="1:20" ht="15.75">
      <c r="A5" s="358" t="s">
        <v>66</v>
      </c>
      <c r="B5" s="358"/>
      <c r="C5" s="358"/>
      <c r="D5" s="358"/>
      <c r="E5" s="358"/>
      <c r="F5" s="358"/>
      <c r="G5" s="358"/>
      <c r="H5" s="358"/>
      <c r="I5" s="358"/>
      <c r="J5" s="358"/>
      <c r="K5" s="358"/>
      <c r="L5" s="358"/>
      <c r="M5" s="358"/>
      <c r="N5" s="16"/>
      <c r="O5" s="16"/>
      <c r="P5" s="16"/>
      <c r="Q5" s="16"/>
      <c r="R5" s="16"/>
      <c r="S5" s="16"/>
      <c r="T5" s="16"/>
    </row>
    <row r="7" spans="1:20" ht="42.75">
      <c r="B7" s="15" t="s">
        <v>43</v>
      </c>
      <c r="C7" s="15" t="s">
        <v>44</v>
      </c>
      <c r="D7" s="15" t="s">
        <v>90</v>
      </c>
      <c r="E7" s="15" t="s">
        <v>91</v>
      </c>
      <c r="F7" s="15" t="s">
        <v>92</v>
      </c>
      <c r="G7" s="15" t="s">
        <v>93</v>
      </c>
      <c r="H7" s="15" t="s">
        <v>94</v>
      </c>
      <c r="I7" s="15" t="s">
        <v>95</v>
      </c>
      <c r="J7" s="15" t="s">
        <v>96</v>
      </c>
      <c r="K7" s="15" t="s">
        <v>97</v>
      </c>
    </row>
    <row r="8" spans="1:20">
      <c r="B8" s="1"/>
      <c r="C8" s="1"/>
      <c r="D8" s="1"/>
      <c r="E8" s="1"/>
      <c r="F8" s="1"/>
      <c r="G8" s="1"/>
      <c r="H8" s="1"/>
      <c r="I8" s="1"/>
      <c r="J8" s="1">
        <f>F8*G8</f>
        <v>0</v>
      </c>
      <c r="K8" s="1">
        <f>B8*C8</f>
        <v>0</v>
      </c>
    </row>
    <row r="9" spans="1:20">
      <c r="B9" s="1"/>
      <c r="C9" s="1"/>
      <c r="D9" s="1"/>
      <c r="E9" s="1"/>
      <c r="F9" s="1"/>
      <c r="G9" s="1"/>
      <c r="H9" s="1"/>
      <c r="I9" s="1"/>
      <c r="J9" s="1">
        <f t="shared" ref="J9:J72" si="0">F9*G9</f>
        <v>0</v>
      </c>
      <c r="K9" s="1">
        <f t="shared" ref="K9:K72" si="1">B9*C9</f>
        <v>0</v>
      </c>
    </row>
    <row r="10" spans="1:20">
      <c r="B10" s="1"/>
      <c r="C10" s="1"/>
      <c r="D10" s="1"/>
      <c r="E10" s="1"/>
      <c r="F10" s="1"/>
      <c r="G10" s="1"/>
      <c r="H10" s="1"/>
      <c r="I10" s="1"/>
      <c r="J10" s="1">
        <f t="shared" si="0"/>
        <v>0</v>
      </c>
      <c r="K10" s="1">
        <f t="shared" si="1"/>
        <v>0</v>
      </c>
    </row>
    <row r="11" spans="1:20">
      <c r="B11" s="1"/>
      <c r="C11" s="1"/>
      <c r="D11" s="1"/>
      <c r="E11" s="1"/>
      <c r="F11" s="1"/>
      <c r="G11" s="1"/>
      <c r="H11" s="1"/>
      <c r="I11" s="1"/>
      <c r="J11" s="1">
        <f t="shared" si="0"/>
        <v>0</v>
      </c>
      <c r="K11" s="1">
        <f t="shared" si="1"/>
        <v>0</v>
      </c>
    </row>
    <row r="12" spans="1:20">
      <c r="B12" s="1"/>
      <c r="C12" s="1"/>
      <c r="D12" s="1"/>
      <c r="E12" s="1"/>
      <c r="F12" s="1"/>
      <c r="G12" s="1"/>
      <c r="H12" s="1"/>
      <c r="I12" s="1"/>
      <c r="J12" s="1">
        <f t="shared" si="0"/>
        <v>0</v>
      </c>
      <c r="K12" s="1">
        <f t="shared" si="1"/>
        <v>0</v>
      </c>
    </row>
    <row r="13" spans="1:20">
      <c r="B13" s="1"/>
      <c r="C13" s="1"/>
      <c r="D13" s="1"/>
      <c r="E13" s="1"/>
      <c r="F13" s="1"/>
      <c r="G13" s="1"/>
      <c r="H13" s="1"/>
      <c r="I13" s="1"/>
      <c r="J13" s="1">
        <f t="shared" si="0"/>
        <v>0</v>
      </c>
      <c r="K13" s="1">
        <f t="shared" si="1"/>
        <v>0</v>
      </c>
    </row>
    <row r="14" spans="1:20">
      <c r="B14" s="1"/>
      <c r="C14" s="1"/>
      <c r="D14" s="1"/>
      <c r="E14" s="1"/>
      <c r="F14" s="1"/>
      <c r="G14" s="1"/>
      <c r="H14" s="1"/>
      <c r="I14" s="1"/>
      <c r="J14" s="1">
        <f t="shared" si="0"/>
        <v>0</v>
      </c>
      <c r="K14" s="1">
        <f t="shared" si="1"/>
        <v>0</v>
      </c>
    </row>
    <row r="15" spans="1:20">
      <c r="B15" s="1"/>
      <c r="C15" s="1"/>
      <c r="D15" s="1"/>
      <c r="E15" s="1"/>
      <c r="F15" s="1"/>
      <c r="G15" s="1"/>
      <c r="H15" s="1"/>
      <c r="I15" s="1"/>
      <c r="J15" s="1">
        <f t="shared" si="0"/>
        <v>0</v>
      </c>
      <c r="K15" s="1">
        <f t="shared" si="1"/>
        <v>0</v>
      </c>
    </row>
    <row r="16" spans="1:20">
      <c r="B16" s="1"/>
      <c r="C16" s="1"/>
      <c r="D16" s="1"/>
      <c r="E16" s="1"/>
      <c r="F16" s="1"/>
      <c r="G16" s="1"/>
      <c r="H16" s="1"/>
      <c r="I16" s="1"/>
      <c r="J16" s="1">
        <f t="shared" si="0"/>
        <v>0</v>
      </c>
      <c r="K16" s="1">
        <f t="shared" si="1"/>
        <v>0</v>
      </c>
    </row>
    <row r="17" spans="2:11">
      <c r="B17" s="1"/>
      <c r="C17" s="1"/>
      <c r="D17" s="1"/>
      <c r="E17" s="1"/>
      <c r="F17" s="1"/>
      <c r="G17" s="1"/>
      <c r="H17" s="1"/>
      <c r="I17" s="1"/>
      <c r="J17" s="1">
        <f t="shared" si="0"/>
        <v>0</v>
      </c>
      <c r="K17" s="1">
        <f t="shared" si="1"/>
        <v>0</v>
      </c>
    </row>
    <row r="18" spans="2:11">
      <c r="B18" s="1"/>
      <c r="C18" s="1"/>
      <c r="D18" s="1"/>
      <c r="E18" s="1"/>
      <c r="F18" s="1"/>
      <c r="G18" s="1"/>
      <c r="H18" s="1"/>
      <c r="I18" s="1"/>
      <c r="J18" s="1">
        <f t="shared" si="0"/>
        <v>0</v>
      </c>
      <c r="K18" s="1">
        <f t="shared" si="1"/>
        <v>0</v>
      </c>
    </row>
    <row r="19" spans="2:11">
      <c r="B19" s="1"/>
      <c r="C19" s="1"/>
      <c r="D19" s="1"/>
      <c r="E19" s="1"/>
      <c r="F19" s="1"/>
      <c r="G19" s="1"/>
      <c r="H19" s="1"/>
      <c r="I19" s="1"/>
      <c r="J19" s="1">
        <f t="shared" si="0"/>
        <v>0</v>
      </c>
      <c r="K19" s="1">
        <f t="shared" si="1"/>
        <v>0</v>
      </c>
    </row>
    <row r="20" spans="2:11">
      <c r="B20" s="1"/>
      <c r="C20" s="1"/>
      <c r="D20" s="1"/>
      <c r="E20" s="1"/>
      <c r="F20" s="1"/>
      <c r="G20" s="1"/>
      <c r="H20" s="1"/>
      <c r="I20" s="1"/>
      <c r="J20" s="1">
        <f t="shared" si="0"/>
        <v>0</v>
      </c>
      <c r="K20" s="1">
        <f t="shared" si="1"/>
        <v>0</v>
      </c>
    </row>
    <row r="21" spans="2:11">
      <c r="B21" s="1"/>
      <c r="C21" s="1"/>
      <c r="D21" s="1"/>
      <c r="E21" s="1"/>
      <c r="F21" s="1"/>
      <c r="G21" s="1"/>
      <c r="H21" s="1"/>
      <c r="I21" s="1"/>
      <c r="J21" s="1">
        <f t="shared" si="0"/>
        <v>0</v>
      </c>
      <c r="K21" s="1">
        <f t="shared" si="1"/>
        <v>0</v>
      </c>
    </row>
    <row r="22" spans="2:11">
      <c r="B22" s="1"/>
      <c r="C22" s="1"/>
      <c r="D22" s="1"/>
      <c r="E22" s="1"/>
      <c r="F22" s="1"/>
      <c r="G22" s="1"/>
      <c r="H22" s="1"/>
      <c r="I22" s="1"/>
      <c r="J22" s="1">
        <f t="shared" si="0"/>
        <v>0</v>
      </c>
      <c r="K22" s="1">
        <f t="shared" si="1"/>
        <v>0</v>
      </c>
    </row>
    <row r="23" spans="2:11">
      <c r="B23" s="1"/>
      <c r="C23" s="1"/>
      <c r="D23" s="1"/>
      <c r="E23" s="1"/>
      <c r="F23" s="1"/>
      <c r="G23" s="1"/>
      <c r="H23" s="1"/>
      <c r="I23" s="1"/>
      <c r="J23" s="1">
        <f t="shared" si="0"/>
        <v>0</v>
      </c>
      <c r="K23" s="1">
        <f t="shared" si="1"/>
        <v>0</v>
      </c>
    </row>
    <row r="24" spans="2:11">
      <c r="B24" s="1"/>
      <c r="C24" s="1"/>
      <c r="D24" s="1"/>
      <c r="E24" s="1"/>
      <c r="F24" s="1"/>
      <c r="G24" s="1"/>
      <c r="H24" s="1"/>
      <c r="I24" s="1"/>
      <c r="J24" s="1">
        <f t="shared" si="0"/>
        <v>0</v>
      </c>
      <c r="K24" s="1">
        <f t="shared" si="1"/>
        <v>0</v>
      </c>
    </row>
    <row r="25" spans="2:11">
      <c r="B25" s="1"/>
      <c r="C25" s="1"/>
      <c r="D25" s="1"/>
      <c r="E25" s="1"/>
      <c r="F25" s="1"/>
      <c r="G25" s="1"/>
      <c r="H25" s="1"/>
      <c r="I25" s="1"/>
      <c r="J25" s="1">
        <f t="shared" si="0"/>
        <v>0</v>
      </c>
      <c r="K25" s="1">
        <f t="shared" si="1"/>
        <v>0</v>
      </c>
    </row>
    <row r="26" spans="2:11">
      <c r="B26" s="1"/>
      <c r="C26" s="1"/>
      <c r="D26" s="1"/>
      <c r="E26" s="1"/>
      <c r="F26" s="1"/>
      <c r="G26" s="1"/>
      <c r="H26" s="1"/>
      <c r="I26" s="1"/>
      <c r="J26" s="1">
        <f t="shared" si="0"/>
        <v>0</v>
      </c>
      <c r="K26" s="1">
        <f t="shared" si="1"/>
        <v>0</v>
      </c>
    </row>
    <row r="27" spans="2:11">
      <c r="B27" s="1"/>
      <c r="C27" s="1"/>
      <c r="D27" s="1"/>
      <c r="E27" s="1"/>
      <c r="F27" s="1"/>
      <c r="G27" s="1"/>
      <c r="H27" s="1"/>
      <c r="I27" s="1"/>
      <c r="J27" s="1">
        <f t="shared" si="0"/>
        <v>0</v>
      </c>
      <c r="K27" s="1">
        <f t="shared" si="1"/>
        <v>0</v>
      </c>
    </row>
    <row r="28" spans="2:11">
      <c r="B28" s="1"/>
      <c r="C28" s="1"/>
      <c r="D28" s="1"/>
      <c r="E28" s="1"/>
      <c r="F28" s="1"/>
      <c r="G28" s="1"/>
      <c r="H28" s="1"/>
      <c r="I28" s="1"/>
      <c r="J28" s="1">
        <f t="shared" si="0"/>
        <v>0</v>
      </c>
      <c r="K28" s="1">
        <f t="shared" si="1"/>
        <v>0</v>
      </c>
    </row>
    <row r="29" spans="2:11">
      <c r="B29" s="1"/>
      <c r="C29" s="1"/>
      <c r="D29" s="1"/>
      <c r="E29" s="1"/>
      <c r="F29" s="1"/>
      <c r="G29" s="1"/>
      <c r="H29" s="1"/>
      <c r="I29" s="1"/>
      <c r="J29" s="1">
        <f t="shared" si="0"/>
        <v>0</v>
      </c>
      <c r="K29" s="1">
        <f t="shared" si="1"/>
        <v>0</v>
      </c>
    </row>
    <row r="30" spans="2:11">
      <c r="B30" s="1"/>
      <c r="C30" s="1"/>
      <c r="D30" s="1"/>
      <c r="E30" s="1"/>
      <c r="F30" s="1"/>
      <c r="G30" s="1"/>
      <c r="H30" s="1"/>
      <c r="I30" s="1"/>
      <c r="J30" s="1">
        <f t="shared" si="0"/>
        <v>0</v>
      </c>
      <c r="K30" s="1">
        <f t="shared" si="1"/>
        <v>0</v>
      </c>
    </row>
    <row r="31" spans="2:11">
      <c r="B31" s="1"/>
      <c r="C31" s="1"/>
      <c r="D31" s="1"/>
      <c r="E31" s="1"/>
      <c r="F31" s="1"/>
      <c r="G31" s="1"/>
      <c r="H31" s="1"/>
      <c r="I31" s="1"/>
      <c r="J31" s="1">
        <f t="shared" si="0"/>
        <v>0</v>
      </c>
      <c r="K31" s="1">
        <f t="shared" si="1"/>
        <v>0</v>
      </c>
    </row>
    <row r="32" spans="2:11">
      <c r="B32" s="22"/>
      <c r="C32" s="22"/>
      <c r="D32" s="22"/>
      <c r="E32" s="22"/>
      <c r="F32" s="22"/>
      <c r="G32" s="22"/>
      <c r="H32" s="22"/>
      <c r="I32" s="22"/>
      <c r="J32" s="1">
        <f t="shared" si="0"/>
        <v>0</v>
      </c>
      <c r="K32" s="1">
        <f t="shared" si="1"/>
        <v>0</v>
      </c>
    </row>
    <row r="33" spans="2:11">
      <c r="B33" s="1"/>
      <c r="C33" s="1"/>
      <c r="D33" s="1"/>
      <c r="E33" s="1"/>
      <c r="F33" s="1"/>
      <c r="G33" s="1"/>
      <c r="H33" s="1"/>
      <c r="I33" s="1"/>
      <c r="J33" s="1">
        <f t="shared" si="0"/>
        <v>0</v>
      </c>
      <c r="K33" s="1">
        <f t="shared" si="1"/>
        <v>0</v>
      </c>
    </row>
    <row r="34" spans="2:11">
      <c r="B34" s="1"/>
      <c r="C34" s="1"/>
      <c r="D34" s="1"/>
      <c r="E34" s="1"/>
      <c r="F34" s="1"/>
      <c r="G34" s="1"/>
      <c r="H34" s="1"/>
      <c r="I34" s="1"/>
      <c r="J34" s="1">
        <f t="shared" si="0"/>
        <v>0</v>
      </c>
      <c r="K34" s="1">
        <f t="shared" si="1"/>
        <v>0</v>
      </c>
    </row>
    <row r="35" spans="2:11">
      <c r="B35" s="1"/>
      <c r="C35" s="1"/>
      <c r="D35" s="1"/>
      <c r="E35" s="1"/>
      <c r="F35" s="1"/>
      <c r="G35" s="1"/>
      <c r="H35" s="1"/>
      <c r="I35" s="1"/>
      <c r="J35" s="1">
        <f t="shared" si="0"/>
        <v>0</v>
      </c>
      <c r="K35" s="1">
        <f t="shared" si="1"/>
        <v>0</v>
      </c>
    </row>
    <row r="36" spans="2:11">
      <c r="B36" s="1"/>
      <c r="C36" s="1"/>
      <c r="D36" s="1"/>
      <c r="E36" s="1"/>
      <c r="F36" s="1"/>
      <c r="G36" s="1"/>
      <c r="H36" s="1"/>
      <c r="I36" s="1"/>
      <c r="J36" s="1">
        <f t="shared" si="0"/>
        <v>0</v>
      </c>
      <c r="K36" s="1">
        <f t="shared" si="1"/>
        <v>0</v>
      </c>
    </row>
    <row r="37" spans="2:11">
      <c r="B37" s="1"/>
      <c r="C37" s="1"/>
      <c r="D37" s="1"/>
      <c r="E37" s="1"/>
      <c r="F37" s="1"/>
      <c r="G37" s="1"/>
      <c r="H37" s="1"/>
      <c r="I37" s="1"/>
      <c r="J37" s="1">
        <f t="shared" si="0"/>
        <v>0</v>
      </c>
      <c r="K37" s="1">
        <f t="shared" si="1"/>
        <v>0</v>
      </c>
    </row>
    <row r="38" spans="2:11">
      <c r="B38" s="1"/>
      <c r="C38" s="1"/>
      <c r="D38" s="1"/>
      <c r="E38" s="1"/>
      <c r="F38" s="1"/>
      <c r="G38" s="1"/>
      <c r="H38" s="1"/>
      <c r="I38" s="1"/>
      <c r="J38" s="1">
        <f t="shared" si="0"/>
        <v>0</v>
      </c>
      <c r="K38" s="1">
        <f t="shared" si="1"/>
        <v>0</v>
      </c>
    </row>
    <row r="39" spans="2:11">
      <c r="B39" s="1"/>
      <c r="C39" s="1"/>
      <c r="D39" s="1"/>
      <c r="E39" s="1"/>
      <c r="F39" s="1"/>
      <c r="G39" s="1"/>
      <c r="H39" s="1"/>
      <c r="I39" s="1"/>
      <c r="J39" s="1">
        <f t="shared" si="0"/>
        <v>0</v>
      </c>
      <c r="K39" s="1">
        <f t="shared" si="1"/>
        <v>0</v>
      </c>
    </row>
    <row r="40" spans="2:11">
      <c r="B40" s="1"/>
      <c r="C40" s="1"/>
      <c r="D40" s="1"/>
      <c r="E40" s="1"/>
      <c r="F40" s="1"/>
      <c r="G40" s="1"/>
      <c r="H40" s="1"/>
      <c r="I40" s="1"/>
      <c r="J40" s="1">
        <f t="shared" si="0"/>
        <v>0</v>
      </c>
      <c r="K40" s="1">
        <f t="shared" si="1"/>
        <v>0</v>
      </c>
    </row>
    <row r="41" spans="2:11">
      <c r="B41" s="1"/>
      <c r="C41" s="1"/>
      <c r="D41" s="1"/>
      <c r="E41" s="1"/>
      <c r="F41" s="1"/>
      <c r="G41" s="1"/>
      <c r="H41" s="1"/>
      <c r="I41" s="1"/>
      <c r="J41" s="1">
        <f t="shared" si="0"/>
        <v>0</v>
      </c>
      <c r="K41" s="1">
        <f t="shared" si="1"/>
        <v>0</v>
      </c>
    </row>
    <row r="42" spans="2:11">
      <c r="B42" s="1"/>
      <c r="C42" s="1"/>
      <c r="D42" s="1"/>
      <c r="E42" s="1"/>
      <c r="F42" s="1"/>
      <c r="G42" s="1"/>
      <c r="H42" s="1"/>
      <c r="I42" s="1"/>
      <c r="J42" s="1">
        <f t="shared" si="0"/>
        <v>0</v>
      </c>
      <c r="K42" s="1">
        <f t="shared" si="1"/>
        <v>0</v>
      </c>
    </row>
    <row r="43" spans="2:11">
      <c r="B43" s="1"/>
      <c r="C43" s="1"/>
      <c r="D43" s="1"/>
      <c r="E43" s="1"/>
      <c r="F43" s="1"/>
      <c r="G43" s="1"/>
      <c r="H43" s="1"/>
      <c r="I43" s="1"/>
      <c r="J43" s="1">
        <f t="shared" si="0"/>
        <v>0</v>
      </c>
      <c r="K43" s="1">
        <f t="shared" si="1"/>
        <v>0</v>
      </c>
    </row>
    <row r="44" spans="2:11">
      <c r="B44" s="1"/>
      <c r="C44" s="1"/>
      <c r="D44" s="1"/>
      <c r="E44" s="1"/>
      <c r="F44" s="1"/>
      <c r="G44" s="1"/>
      <c r="H44" s="1"/>
      <c r="I44" s="1"/>
      <c r="J44" s="1">
        <f t="shared" si="0"/>
        <v>0</v>
      </c>
      <c r="K44" s="1">
        <f t="shared" si="1"/>
        <v>0</v>
      </c>
    </row>
    <row r="45" spans="2:11">
      <c r="B45" s="1"/>
      <c r="C45" s="1"/>
      <c r="D45" s="1"/>
      <c r="E45" s="1"/>
      <c r="F45" s="1"/>
      <c r="G45" s="1"/>
      <c r="H45" s="1"/>
      <c r="I45" s="1"/>
      <c r="J45" s="1">
        <f t="shared" si="0"/>
        <v>0</v>
      </c>
      <c r="K45" s="1">
        <f t="shared" si="1"/>
        <v>0</v>
      </c>
    </row>
    <row r="46" spans="2:11">
      <c r="B46" s="1"/>
      <c r="C46" s="1"/>
      <c r="D46" s="1"/>
      <c r="E46" s="1"/>
      <c r="F46" s="1"/>
      <c r="G46" s="1"/>
      <c r="H46" s="1"/>
      <c r="I46" s="1"/>
      <c r="J46" s="1">
        <f t="shared" si="0"/>
        <v>0</v>
      </c>
      <c r="K46" s="1">
        <f t="shared" si="1"/>
        <v>0</v>
      </c>
    </row>
    <row r="47" spans="2:11">
      <c r="B47" s="1"/>
      <c r="C47" s="1"/>
      <c r="D47" s="1"/>
      <c r="E47" s="1"/>
      <c r="F47" s="1"/>
      <c r="G47" s="1"/>
      <c r="H47" s="1"/>
      <c r="I47" s="1"/>
      <c r="J47" s="1">
        <f t="shared" si="0"/>
        <v>0</v>
      </c>
      <c r="K47" s="1">
        <f t="shared" si="1"/>
        <v>0</v>
      </c>
    </row>
    <row r="48" spans="2:11">
      <c r="B48" s="1"/>
      <c r="C48" s="1"/>
      <c r="D48" s="1"/>
      <c r="E48" s="1"/>
      <c r="F48" s="1"/>
      <c r="G48" s="1"/>
      <c r="H48" s="1"/>
      <c r="I48" s="1"/>
      <c r="J48" s="1">
        <f t="shared" si="0"/>
        <v>0</v>
      </c>
      <c r="K48" s="1">
        <f t="shared" si="1"/>
        <v>0</v>
      </c>
    </row>
    <row r="49" spans="2:11">
      <c r="B49" s="1"/>
      <c r="C49" s="1"/>
      <c r="D49" s="1"/>
      <c r="E49" s="1"/>
      <c r="F49" s="1"/>
      <c r="G49" s="1"/>
      <c r="H49" s="1"/>
      <c r="I49" s="1"/>
      <c r="J49" s="1">
        <f t="shared" si="0"/>
        <v>0</v>
      </c>
      <c r="K49" s="1">
        <f t="shared" si="1"/>
        <v>0</v>
      </c>
    </row>
    <row r="50" spans="2:11">
      <c r="B50" s="1"/>
      <c r="C50" s="1"/>
      <c r="D50" s="1"/>
      <c r="E50" s="1"/>
      <c r="F50" s="1"/>
      <c r="G50" s="1"/>
      <c r="H50" s="1"/>
      <c r="I50" s="1"/>
      <c r="J50" s="1">
        <f t="shared" si="0"/>
        <v>0</v>
      </c>
      <c r="K50" s="1">
        <f t="shared" si="1"/>
        <v>0</v>
      </c>
    </row>
    <row r="51" spans="2:11">
      <c r="B51" s="1"/>
      <c r="C51" s="1"/>
      <c r="D51" s="1"/>
      <c r="E51" s="1"/>
      <c r="F51" s="1"/>
      <c r="G51" s="1"/>
      <c r="H51" s="1"/>
      <c r="I51" s="1"/>
      <c r="J51" s="1">
        <f t="shared" si="0"/>
        <v>0</v>
      </c>
      <c r="K51" s="1">
        <f t="shared" si="1"/>
        <v>0</v>
      </c>
    </row>
    <row r="52" spans="2:11">
      <c r="B52" s="1"/>
      <c r="C52" s="1"/>
      <c r="D52" s="1"/>
      <c r="E52" s="1"/>
      <c r="F52" s="1"/>
      <c r="G52" s="1"/>
      <c r="H52" s="1"/>
      <c r="I52" s="1"/>
      <c r="J52" s="1">
        <f t="shared" si="0"/>
        <v>0</v>
      </c>
      <c r="K52" s="1">
        <f t="shared" si="1"/>
        <v>0</v>
      </c>
    </row>
    <row r="53" spans="2:11">
      <c r="B53" s="1"/>
      <c r="C53" s="1"/>
      <c r="D53" s="1"/>
      <c r="E53" s="1"/>
      <c r="F53" s="1"/>
      <c r="G53" s="1"/>
      <c r="H53" s="1"/>
      <c r="I53" s="1"/>
      <c r="J53" s="1">
        <f t="shared" si="0"/>
        <v>0</v>
      </c>
      <c r="K53" s="1">
        <f t="shared" si="1"/>
        <v>0</v>
      </c>
    </row>
    <row r="54" spans="2:11">
      <c r="B54" s="1"/>
      <c r="C54" s="1"/>
      <c r="D54" s="1"/>
      <c r="E54" s="1"/>
      <c r="F54" s="1"/>
      <c r="G54" s="1"/>
      <c r="H54" s="1"/>
      <c r="I54" s="1"/>
      <c r="J54" s="1">
        <f t="shared" si="0"/>
        <v>0</v>
      </c>
      <c r="K54" s="1">
        <f t="shared" si="1"/>
        <v>0</v>
      </c>
    </row>
    <row r="55" spans="2:11">
      <c r="B55" s="1"/>
      <c r="C55" s="1"/>
      <c r="D55" s="1"/>
      <c r="E55" s="1"/>
      <c r="F55" s="1"/>
      <c r="G55" s="1"/>
      <c r="H55" s="1"/>
      <c r="I55" s="1"/>
      <c r="J55" s="1">
        <f t="shared" si="0"/>
        <v>0</v>
      </c>
      <c r="K55" s="1">
        <f t="shared" si="1"/>
        <v>0</v>
      </c>
    </row>
    <row r="56" spans="2:11">
      <c r="B56" s="1"/>
      <c r="C56" s="1"/>
      <c r="D56" s="1"/>
      <c r="E56" s="1"/>
      <c r="F56" s="1"/>
      <c r="G56" s="1"/>
      <c r="H56" s="1"/>
      <c r="I56" s="1"/>
      <c r="J56" s="1">
        <f t="shared" si="0"/>
        <v>0</v>
      </c>
      <c r="K56" s="1">
        <f t="shared" si="1"/>
        <v>0</v>
      </c>
    </row>
    <row r="57" spans="2:11">
      <c r="B57" s="1"/>
      <c r="C57" s="1"/>
      <c r="D57" s="1"/>
      <c r="E57" s="1"/>
      <c r="F57" s="1"/>
      <c r="G57" s="1"/>
      <c r="H57" s="1"/>
      <c r="I57" s="1"/>
      <c r="J57" s="1">
        <f t="shared" si="0"/>
        <v>0</v>
      </c>
      <c r="K57" s="1">
        <f t="shared" si="1"/>
        <v>0</v>
      </c>
    </row>
    <row r="58" spans="2:11">
      <c r="B58" s="1"/>
      <c r="C58" s="1"/>
      <c r="D58" s="1"/>
      <c r="E58" s="1"/>
      <c r="F58" s="1"/>
      <c r="G58" s="1"/>
      <c r="H58" s="1"/>
      <c r="I58" s="1"/>
      <c r="J58" s="1">
        <f t="shared" si="0"/>
        <v>0</v>
      </c>
      <c r="K58" s="1">
        <f t="shared" si="1"/>
        <v>0</v>
      </c>
    </row>
    <row r="59" spans="2:11">
      <c r="B59" s="1"/>
      <c r="C59" s="1"/>
      <c r="D59" s="1"/>
      <c r="E59" s="1"/>
      <c r="F59" s="1"/>
      <c r="G59" s="1"/>
      <c r="H59" s="1"/>
      <c r="I59" s="1"/>
      <c r="J59" s="1">
        <f t="shared" si="0"/>
        <v>0</v>
      </c>
      <c r="K59" s="1">
        <f t="shared" si="1"/>
        <v>0</v>
      </c>
    </row>
    <row r="60" spans="2:11">
      <c r="B60" s="1"/>
      <c r="C60" s="1"/>
      <c r="D60" s="1"/>
      <c r="E60" s="1"/>
      <c r="F60" s="1"/>
      <c r="G60" s="1"/>
      <c r="H60" s="1"/>
      <c r="I60" s="1"/>
      <c r="J60" s="1">
        <f t="shared" si="0"/>
        <v>0</v>
      </c>
      <c r="K60" s="1">
        <f t="shared" si="1"/>
        <v>0</v>
      </c>
    </row>
    <row r="61" spans="2:11">
      <c r="B61" s="1"/>
      <c r="C61" s="1"/>
      <c r="D61" s="1"/>
      <c r="E61" s="1"/>
      <c r="F61" s="1"/>
      <c r="G61" s="1"/>
      <c r="H61" s="1"/>
      <c r="I61" s="1"/>
      <c r="J61" s="1">
        <f t="shared" si="0"/>
        <v>0</v>
      </c>
      <c r="K61" s="1">
        <f t="shared" si="1"/>
        <v>0</v>
      </c>
    </row>
    <row r="62" spans="2:11">
      <c r="B62" s="1"/>
      <c r="C62" s="1"/>
      <c r="D62" s="1"/>
      <c r="E62" s="1"/>
      <c r="F62" s="1"/>
      <c r="G62" s="1"/>
      <c r="H62" s="1"/>
      <c r="I62" s="1"/>
      <c r="J62" s="1">
        <f t="shared" si="0"/>
        <v>0</v>
      </c>
      <c r="K62" s="1">
        <f t="shared" si="1"/>
        <v>0</v>
      </c>
    </row>
    <row r="63" spans="2:11">
      <c r="B63" s="1"/>
      <c r="C63" s="1"/>
      <c r="D63" s="1"/>
      <c r="E63" s="1"/>
      <c r="F63" s="1"/>
      <c r="G63" s="1"/>
      <c r="H63" s="1"/>
      <c r="I63" s="1"/>
      <c r="J63" s="1">
        <f t="shared" si="0"/>
        <v>0</v>
      </c>
      <c r="K63" s="1">
        <f t="shared" si="1"/>
        <v>0</v>
      </c>
    </row>
    <row r="64" spans="2:11">
      <c r="B64" s="1"/>
      <c r="C64" s="1"/>
      <c r="D64" s="1"/>
      <c r="E64" s="1"/>
      <c r="F64" s="1"/>
      <c r="G64" s="1"/>
      <c r="H64" s="1"/>
      <c r="I64" s="1"/>
      <c r="J64" s="1">
        <f t="shared" si="0"/>
        <v>0</v>
      </c>
      <c r="K64" s="1">
        <f t="shared" si="1"/>
        <v>0</v>
      </c>
    </row>
    <row r="65" spans="2:11">
      <c r="B65" s="1"/>
      <c r="C65" s="1"/>
      <c r="D65" s="1"/>
      <c r="E65" s="1"/>
      <c r="F65" s="1"/>
      <c r="G65" s="1"/>
      <c r="H65" s="1"/>
      <c r="I65" s="1"/>
      <c r="J65" s="1">
        <f t="shared" si="0"/>
        <v>0</v>
      </c>
      <c r="K65" s="1">
        <f t="shared" si="1"/>
        <v>0</v>
      </c>
    </row>
    <row r="66" spans="2:11">
      <c r="B66" s="1"/>
      <c r="C66" s="1"/>
      <c r="D66" s="1"/>
      <c r="E66" s="1"/>
      <c r="F66" s="1"/>
      <c r="G66" s="1"/>
      <c r="H66" s="1"/>
      <c r="I66" s="1"/>
      <c r="J66" s="1">
        <f t="shared" si="0"/>
        <v>0</v>
      </c>
      <c r="K66" s="1">
        <f t="shared" si="1"/>
        <v>0</v>
      </c>
    </row>
    <row r="67" spans="2:11">
      <c r="B67" s="1"/>
      <c r="C67" s="1"/>
      <c r="D67" s="1"/>
      <c r="E67" s="1"/>
      <c r="F67" s="1"/>
      <c r="G67" s="1"/>
      <c r="H67" s="1"/>
      <c r="I67" s="1"/>
      <c r="J67" s="1">
        <f t="shared" si="0"/>
        <v>0</v>
      </c>
      <c r="K67" s="1">
        <f t="shared" si="1"/>
        <v>0</v>
      </c>
    </row>
    <row r="68" spans="2:11">
      <c r="B68" s="1"/>
      <c r="C68" s="1"/>
      <c r="D68" s="1"/>
      <c r="E68" s="1"/>
      <c r="F68" s="1"/>
      <c r="G68" s="1"/>
      <c r="H68" s="1"/>
      <c r="I68" s="1"/>
      <c r="J68" s="1">
        <f t="shared" si="0"/>
        <v>0</v>
      </c>
      <c r="K68" s="1">
        <f t="shared" si="1"/>
        <v>0</v>
      </c>
    </row>
    <row r="69" spans="2:11">
      <c r="B69" s="1"/>
      <c r="C69" s="1"/>
      <c r="D69" s="1"/>
      <c r="E69" s="1"/>
      <c r="F69" s="1"/>
      <c r="G69" s="1"/>
      <c r="H69" s="1"/>
      <c r="I69" s="1"/>
      <c r="J69" s="1">
        <f t="shared" si="0"/>
        <v>0</v>
      </c>
      <c r="K69" s="1">
        <f t="shared" si="1"/>
        <v>0</v>
      </c>
    </row>
    <row r="70" spans="2:11">
      <c r="B70" s="1"/>
      <c r="C70" s="1"/>
      <c r="D70" s="1"/>
      <c r="E70" s="1"/>
      <c r="F70" s="1"/>
      <c r="G70" s="1"/>
      <c r="H70" s="1"/>
      <c r="I70" s="1"/>
      <c r="J70" s="1">
        <f t="shared" si="0"/>
        <v>0</v>
      </c>
      <c r="K70" s="1">
        <f t="shared" si="1"/>
        <v>0</v>
      </c>
    </row>
    <row r="71" spans="2:11">
      <c r="B71" s="1"/>
      <c r="C71" s="1"/>
      <c r="D71" s="1"/>
      <c r="E71" s="1"/>
      <c r="F71" s="1"/>
      <c r="G71" s="1"/>
      <c r="H71" s="1"/>
      <c r="I71" s="1"/>
      <c r="J71" s="1">
        <f t="shared" si="0"/>
        <v>0</v>
      </c>
      <c r="K71" s="1">
        <f t="shared" si="1"/>
        <v>0</v>
      </c>
    </row>
    <row r="72" spans="2:11">
      <c r="B72" s="1"/>
      <c r="C72" s="1"/>
      <c r="D72" s="1"/>
      <c r="E72" s="1"/>
      <c r="F72" s="1"/>
      <c r="G72" s="1"/>
      <c r="H72" s="1"/>
      <c r="I72" s="1"/>
      <c r="J72" s="1">
        <f t="shared" si="0"/>
        <v>0</v>
      </c>
      <c r="K72" s="1">
        <f t="shared" si="1"/>
        <v>0</v>
      </c>
    </row>
    <row r="73" spans="2:11">
      <c r="B73" s="1"/>
      <c r="C73" s="1"/>
      <c r="D73" s="1"/>
      <c r="E73" s="1"/>
      <c r="F73" s="1"/>
      <c r="G73" s="1"/>
      <c r="H73" s="1"/>
      <c r="I73" s="1"/>
      <c r="J73" s="1">
        <f t="shared" ref="J73:J136" si="2">F73*G73</f>
        <v>0</v>
      </c>
      <c r="K73" s="1">
        <f t="shared" ref="K73:K136" si="3">B73*C73</f>
        <v>0</v>
      </c>
    </row>
    <row r="74" spans="2:11">
      <c r="B74" s="1"/>
      <c r="C74" s="1"/>
      <c r="D74" s="1"/>
      <c r="E74" s="1"/>
      <c r="F74" s="1"/>
      <c r="G74" s="1"/>
      <c r="H74" s="1"/>
      <c r="I74" s="1"/>
      <c r="J74" s="1">
        <f t="shared" si="2"/>
        <v>0</v>
      </c>
      <c r="K74" s="1">
        <f t="shared" si="3"/>
        <v>0</v>
      </c>
    </row>
    <row r="75" spans="2:11">
      <c r="B75" s="1"/>
      <c r="C75" s="1"/>
      <c r="D75" s="1"/>
      <c r="E75" s="1"/>
      <c r="F75" s="1"/>
      <c r="G75" s="1"/>
      <c r="H75" s="1"/>
      <c r="I75" s="1"/>
      <c r="J75" s="1">
        <f t="shared" si="2"/>
        <v>0</v>
      </c>
      <c r="K75" s="1">
        <f t="shared" si="3"/>
        <v>0</v>
      </c>
    </row>
    <row r="76" spans="2:11">
      <c r="B76" s="1"/>
      <c r="C76" s="1"/>
      <c r="D76" s="1"/>
      <c r="E76" s="1"/>
      <c r="F76" s="1"/>
      <c r="G76" s="1"/>
      <c r="H76" s="1"/>
      <c r="I76" s="1"/>
      <c r="J76" s="1">
        <f t="shared" si="2"/>
        <v>0</v>
      </c>
      <c r="K76" s="1">
        <f t="shared" si="3"/>
        <v>0</v>
      </c>
    </row>
    <row r="77" spans="2:11">
      <c r="B77" s="1"/>
      <c r="C77" s="1"/>
      <c r="D77" s="1"/>
      <c r="E77" s="1"/>
      <c r="F77" s="1"/>
      <c r="G77" s="1"/>
      <c r="H77" s="1"/>
      <c r="I77" s="1"/>
      <c r="J77" s="1">
        <f t="shared" si="2"/>
        <v>0</v>
      </c>
      <c r="K77" s="1">
        <f t="shared" si="3"/>
        <v>0</v>
      </c>
    </row>
    <row r="78" spans="2:11">
      <c r="B78" s="1"/>
      <c r="C78" s="1"/>
      <c r="D78" s="1"/>
      <c r="E78" s="1"/>
      <c r="F78" s="1"/>
      <c r="G78" s="1"/>
      <c r="H78" s="1"/>
      <c r="I78" s="1"/>
      <c r="J78" s="1">
        <f t="shared" si="2"/>
        <v>0</v>
      </c>
      <c r="K78" s="1">
        <f t="shared" si="3"/>
        <v>0</v>
      </c>
    </row>
    <row r="79" spans="2:11">
      <c r="B79" s="1"/>
      <c r="C79" s="1"/>
      <c r="D79" s="1"/>
      <c r="E79" s="1"/>
      <c r="F79" s="1"/>
      <c r="G79" s="1"/>
      <c r="H79" s="1"/>
      <c r="I79" s="1"/>
      <c r="J79" s="1">
        <f t="shared" si="2"/>
        <v>0</v>
      </c>
      <c r="K79" s="1">
        <f t="shared" si="3"/>
        <v>0</v>
      </c>
    </row>
    <row r="80" spans="2:11">
      <c r="B80" s="1"/>
      <c r="C80" s="1"/>
      <c r="D80" s="1"/>
      <c r="E80" s="1"/>
      <c r="F80" s="1"/>
      <c r="G80" s="1"/>
      <c r="H80" s="1"/>
      <c r="I80" s="1"/>
      <c r="J80" s="1">
        <f t="shared" si="2"/>
        <v>0</v>
      </c>
      <c r="K80" s="1">
        <f t="shared" si="3"/>
        <v>0</v>
      </c>
    </row>
    <row r="81" spans="2:11">
      <c r="B81" s="1"/>
      <c r="C81" s="1"/>
      <c r="D81" s="1"/>
      <c r="E81" s="1"/>
      <c r="F81" s="1"/>
      <c r="G81" s="1"/>
      <c r="H81" s="1"/>
      <c r="I81" s="1"/>
      <c r="J81" s="1">
        <f t="shared" si="2"/>
        <v>0</v>
      </c>
      <c r="K81" s="1">
        <f t="shared" si="3"/>
        <v>0</v>
      </c>
    </row>
    <row r="82" spans="2:11">
      <c r="B82" s="1"/>
      <c r="C82" s="1"/>
      <c r="D82" s="1"/>
      <c r="E82" s="1"/>
      <c r="F82" s="1"/>
      <c r="G82" s="1"/>
      <c r="H82" s="1"/>
      <c r="I82" s="1"/>
      <c r="J82" s="1">
        <f t="shared" si="2"/>
        <v>0</v>
      </c>
      <c r="K82" s="1">
        <f t="shared" si="3"/>
        <v>0</v>
      </c>
    </row>
    <row r="83" spans="2:11">
      <c r="B83" s="1"/>
      <c r="C83" s="1"/>
      <c r="D83" s="1"/>
      <c r="E83" s="1"/>
      <c r="F83" s="1"/>
      <c r="G83" s="1"/>
      <c r="H83" s="1"/>
      <c r="I83" s="1"/>
      <c r="J83" s="1">
        <f t="shared" si="2"/>
        <v>0</v>
      </c>
      <c r="K83" s="1">
        <f t="shared" si="3"/>
        <v>0</v>
      </c>
    </row>
    <row r="84" spans="2:11">
      <c r="B84" s="1"/>
      <c r="C84" s="1"/>
      <c r="D84" s="1"/>
      <c r="E84" s="1"/>
      <c r="F84" s="1"/>
      <c r="G84" s="1"/>
      <c r="H84" s="1"/>
      <c r="I84" s="1"/>
      <c r="J84" s="1">
        <f t="shared" si="2"/>
        <v>0</v>
      </c>
      <c r="K84" s="1">
        <f t="shared" si="3"/>
        <v>0</v>
      </c>
    </row>
    <row r="85" spans="2:11">
      <c r="B85" s="1"/>
      <c r="C85" s="1"/>
      <c r="D85" s="1"/>
      <c r="E85" s="1"/>
      <c r="F85" s="1"/>
      <c r="G85" s="1"/>
      <c r="H85" s="1"/>
      <c r="I85" s="1"/>
      <c r="J85" s="1">
        <f t="shared" si="2"/>
        <v>0</v>
      </c>
      <c r="K85" s="1">
        <f t="shared" si="3"/>
        <v>0</v>
      </c>
    </row>
    <row r="86" spans="2:11">
      <c r="B86" s="1"/>
      <c r="C86" s="1"/>
      <c r="D86" s="1"/>
      <c r="E86" s="1"/>
      <c r="F86" s="1"/>
      <c r="G86" s="1"/>
      <c r="H86" s="1"/>
      <c r="I86" s="1"/>
      <c r="J86" s="1">
        <f t="shared" si="2"/>
        <v>0</v>
      </c>
      <c r="K86" s="1">
        <f t="shared" si="3"/>
        <v>0</v>
      </c>
    </row>
    <row r="87" spans="2:11">
      <c r="B87" s="1"/>
      <c r="C87" s="1"/>
      <c r="D87" s="1"/>
      <c r="E87" s="1"/>
      <c r="F87" s="1"/>
      <c r="G87" s="1"/>
      <c r="H87" s="1"/>
      <c r="I87" s="1"/>
      <c r="J87" s="1">
        <f t="shared" si="2"/>
        <v>0</v>
      </c>
      <c r="K87" s="1">
        <f t="shared" si="3"/>
        <v>0</v>
      </c>
    </row>
    <row r="88" spans="2:11">
      <c r="B88" s="1"/>
      <c r="C88" s="1"/>
      <c r="D88" s="1"/>
      <c r="E88" s="1"/>
      <c r="F88" s="1"/>
      <c r="G88" s="1"/>
      <c r="H88" s="1"/>
      <c r="I88" s="1"/>
      <c r="J88" s="1">
        <f t="shared" si="2"/>
        <v>0</v>
      </c>
      <c r="K88" s="1">
        <f t="shared" si="3"/>
        <v>0</v>
      </c>
    </row>
    <row r="89" spans="2:11">
      <c r="B89" s="1"/>
      <c r="C89" s="1"/>
      <c r="D89" s="1"/>
      <c r="E89" s="1"/>
      <c r="F89" s="1"/>
      <c r="G89" s="1"/>
      <c r="H89" s="1"/>
      <c r="I89" s="1"/>
      <c r="J89" s="1">
        <f t="shared" si="2"/>
        <v>0</v>
      </c>
      <c r="K89" s="1">
        <f t="shared" si="3"/>
        <v>0</v>
      </c>
    </row>
    <row r="90" spans="2:11">
      <c r="B90" s="1"/>
      <c r="C90" s="1"/>
      <c r="D90" s="1"/>
      <c r="E90" s="1"/>
      <c r="F90" s="1"/>
      <c r="G90" s="1"/>
      <c r="H90" s="1"/>
      <c r="I90" s="1"/>
      <c r="J90" s="1">
        <f t="shared" si="2"/>
        <v>0</v>
      </c>
      <c r="K90" s="1">
        <f t="shared" si="3"/>
        <v>0</v>
      </c>
    </row>
    <row r="91" spans="2:11">
      <c r="B91" s="1"/>
      <c r="C91" s="1"/>
      <c r="D91" s="1"/>
      <c r="E91" s="1"/>
      <c r="F91" s="1"/>
      <c r="G91" s="1"/>
      <c r="H91" s="1"/>
      <c r="I91" s="1"/>
      <c r="J91" s="1">
        <f t="shared" si="2"/>
        <v>0</v>
      </c>
      <c r="K91" s="1">
        <f t="shared" si="3"/>
        <v>0</v>
      </c>
    </row>
    <row r="92" spans="2:11">
      <c r="B92" s="1"/>
      <c r="C92" s="1"/>
      <c r="D92" s="1"/>
      <c r="E92" s="1"/>
      <c r="F92" s="1"/>
      <c r="G92" s="1"/>
      <c r="H92" s="1"/>
      <c r="I92" s="1"/>
      <c r="J92" s="1">
        <f t="shared" si="2"/>
        <v>0</v>
      </c>
      <c r="K92" s="1">
        <f t="shared" si="3"/>
        <v>0</v>
      </c>
    </row>
    <row r="93" spans="2:11">
      <c r="B93" s="1"/>
      <c r="C93" s="1"/>
      <c r="D93" s="1"/>
      <c r="E93" s="1"/>
      <c r="F93" s="1"/>
      <c r="G93" s="1"/>
      <c r="H93" s="1"/>
      <c r="I93" s="1"/>
      <c r="J93" s="1">
        <f t="shared" si="2"/>
        <v>0</v>
      </c>
      <c r="K93" s="1">
        <f t="shared" si="3"/>
        <v>0</v>
      </c>
    </row>
    <row r="94" spans="2:11">
      <c r="B94" s="1"/>
      <c r="C94" s="1"/>
      <c r="D94" s="1"/>
      <c r="E94" s="1"/>
      <c r="F94" s="1"/>
      <c r="G94" s="1"/>
      <c r="H94" s="1"/>
      <c r="I94" s="1"/>
      <c r="J94" s="1">
        <f t="shared" si="2"/>
        <v>0</v>
      </c>
      <c r="K94" s="1">
        <f t="shared" si="3"/>
        <v>0</v>
      </c>
    </row>
    <row r="95" spans="2:11">
      <c r="B95" s="1"/>
      <c r="C95" s="1"/>
      <c r="D95" s="1"/>
      <c r="E95" s="1"/>
      <c r="F95" s="1"/>
      <c r="G95" s="1"/>
      <c r="H95" s="1"/>
      <c r="I95" s="1"/>
      <c r="J95" s="1">
        <f t="shared" si="2"/>
        <v>0</v>
      </c>
      <c r="K95" s="1">
        <f t="shared" si="3"/>
        <v>0</v>
      </c>
    </row>
    <row r="96" spans="2:11">
      <c r="B96" s="1"/>
      <c r="C96" s="1"/>
      <c r="D96" s="1"/>
      <c r="E96" s="1"/>
      <c r="F96" s="1"/>
      <c r="G96" s="1"/>
      <c r="H96" s="1"/>
      <c r="I96" s="1"/>
      <c r="J96" s="1">
        <f t="shared" si="2"/>
        <v>0</v>
      </c>
      <c r="K96" s="1">
        <f t="shared" si="3"/>
        <v>0</v>
      </c>
    </row>
    <row r="97" spans="2:11">
      <c r="B97" s="1"/>
      <c r="C97" s="1"/>
      <c r="D97" s="1"/>
      <c r="E97" s="1"/>
      <c r="F97" s="1"/>
      <c r="G97" s="1"/>
      <c r="H97" s="1"/>
      <c r="I97" s="1"/>
      <c r="J97" s="1">
        <f t="shared" si="2"/>
        <v>0</v>
      </c>
      <c r="K97" s="1">
        <f t="shared" si="3"/>
        <v>0</v>
      </c>
    </row>
    <row r="98" spans="2:11">
      <c r="B98" s="1"/>
      <c r="C98" s="1"/>
      <c r="D98" s="1"/>
      <c r="E98" s="1"/>
      <c r="F98" s="1"/>
      <c r="G98" s="1"/>
      <c r="H98" s="1"/>
      <c r="I98" s="1"/>
      <c r="J98" s="1">
        <f t="shared" si="2"/>
        <v>0</v>
      </c>
      <c r="K98" s="1">
        <f t="shared" si="3"/>
        <v>0</v>
      </c>
    </row>
    <row r="99" spans="2:11">
      <c r="B99" s="1"/>
      <c r="C99" s="1"/>
      <c r="D99" s="1"/>
      <c r="E99" s="1"/>
      <c r="F99" s="1"/>
      <c r="G99" s="1"/>
      <c r="H99" s="1"/>
      <c r="I99" s="1"/>
      <c r="J99" s="1">
        <f t="shared" si="2"/>
        <v>0</v>
      </c>
      <c r="K99" s="1">
        <f t="shared" si="3"/>
        <v>0</v>
      </c>
    </row>
    <row r="100" spans="2:11">
      <c r="B100" s="1"/>
      <c r="C100" s="1"/>
      <c r="D100" s="1"/>
      <c r="E100" s="1"/>
      <c r="F100" s="1"/>
      <c r="G100" s="1"/>
      <c r="H100" s="1"/>
      <c r="I100" s="1"/>
      <c r="J100" s="1">
        <f t="shared" si="2"/>
        <v>0</v>
      </c>
      <c r="K100" s="1">
        <f t="shared" si="3"/>
        <v>0</v>
      </c>
    </row>
    <row r="101" spans="2:11">
      <c r="B101" s="1"/>
      <c r="C101" s="1"/>
      <c r="D101" s="1"/>
      <c r="E101" s="1"/>
      <c r="F101" s="1"/>
      <c r="G101" s="1"/>
      <c r="H101" s="1"/>
      <c r="I101" s="1"/>
      <c r="J101" s="1">
        <f t="shared" si="2"/>
        <v>0</v>
      </c>
      <c r="K101" s="1">
        <f t="shared" si="3"/>
        <v>0</v>
      </c>
    </row>
    <row r="102" spans="2:11">
      <c r="B102" s="1"/>
      <c r="C102" s="1"/>
      <c r="D102" s="1"/>
      <c r="E102" s="1"/>
      <c r="F102" s="1"/>
      <c r="G102" s="1"/>
      <c r="H102" s="1"/>
      <c r="I102" s="1"/>
      <c r="J102" s="1">
        <f t="shared" si="2"/>
        <v>0</v>
      </c>
      <c r="K102" s="1">
        <f t="shared" si="3"/>
        <v>0</v>
      </c>
    </row>
    <row r="103" spans="2:11">
      <c r="B103" s="1"/>
      <c r="C103" s="1"/>
      <c r="D103" s="1"/>
      <c r="E103" s="1"/>
      <c r="F103" s="1"/>
      <c r="G103" s="1"/>
      <c r="H103" s="1"/>
      <c r="I103" s="1"/>
      <c r="J103" s="1">
        <f t="shared" si="2"/>
        <v>0</v>
      </c>
      <c r="K103" s="1">
        <f t="shared" si="3"/>
        <v>0</v>
      </c>
    </row>
    <row r="104" spans="2:11">
      <c r="B104" s="1"/>
      <c r="C104" s="1"/>
      <c r="D104" s="1"/>
      <c r="E104" s="1"/>
      <c r="F104" s="1"/>
      <c r="G104" s="1"/>
      <c r="H104" s="1"/>
      <c r="I104" s="1"/>
      <c r="J104" s="1">
        <f t="shared" si="2"/>
        <v>0</v>
      </c>
      <c r="K104" s="1">
        <f t="shared" si="3"/>
        <v>0</v>
      </c>
    </row>
    <row r="105" spans="2:11">
      <c r="B105" s="1"/>
      <c r="C105" s="1"/>
      <c r="D105" s="1"/>
      <c r="E105" s="1"/>
      <c r="F105" s="1"/>
      <c r="G105" s="1"/>
      <c r="H105" s="1"/>
      <c r="I105" s="1"/>
      <c r="J105" s="1">
        <f t="shared" si="2"/>
        <v>0</v>
      </c>
      <c r="K105" s="1">
        <f t="shared" si="3"/>
        <v>0</v>
      </c>
    </row>
    <row r="106" spans="2:11">
      <c r="B106" s="1"/>
      <c r="C106" s="1"/>
      <c r="D106" s="1"/>
      <c r="E106" s="1"/>
      <c r="F106" s="1"/>
      <c r="G106" s="1"/>
      <c r="H106" s="1"/>
      <c r="I106" s="1"/>
      <c r="J106" s="1">
        <f t="shared" si="2"/>
        <v>0</v>
      </c>
      <c r="K106" s="1">
        <f t="shared" si="3"/>
        <v>0</v>
      </c>
    </row>
    <row r="107" spans="2:11">
      <c r="B107" s="1"/>
      <c r="C107" s="1"/>
      <c r="D107" s="1"/>
      <c r="E107" s="1"/>
      <c r="F107" s="1"/>
      <c r="G107" s="1"/>
      <c r="H107" s="1"/>
      <c r="I107" s="1"/>
      <c r="J107" s="1">
        <f t="shared" si="2"/>
        <v>0</v>
      </c>
      <c r="K107" s="1">
        <f t="shared" si="3"/>
        <v>0</v>
      </c>
    </row>
    <row r="108" spans="2:11">
      <c r="B108" s="1"/>
      <c r="C108" s="1"/>
      <c r="D108" s="1"/>
      <c r="E108" s="1"/>
      <c r="F108" s="1"/>
      <c r="G108" s="1"/>
      <c r="H108" s="1"/>
      <c r="I108" s="1"/>
      <c r="J108" s="1">
        <f t="shared" si="2"/>
        <v>0</v>
      </c>
      <c r="K108" s="1">
        <f t="shared" si="3"/>
        <v>0</v>
      </c>
    </row>
    <row r="109" spans="2:11">
      <c r="B109" s="1"/>
      <c r="C109" s="1"/>
      <c r="D109" s="1"/>
      <c r="E109" s="1"/>
      <c r="F109" s="1"/>
      <c r="G109" s="1"/>
      <c r="H109" s="1"/>
      <c r="I109" s="1"/>
      <c r="J109" s="1">
        <f t="shared" si="2"/>
        <v>0</v>
      </c>
      <c r="K109" s="1">
        <f t="shared" si="3"/>
        <v>0</v>
      </c>
    </row>
    <row r="110" spans="2:11">
      <c r="B110" s="1"/>
      <c r="C110" s="1"/>
      <c r="D110" s="1"/>
      <c r="E110" s="1"/>
      <c r="F110" s="1"/>
      <c r="G110" s="1"/>
      <c r="H110" s="1"/>
      <c r="I110" s="1"/>
      <c r="J110" s="1">
        <f t="shared" si="2"/>
        <v>0</v>
      </c>
      <c r="K110" s="1">
        <f t="shared" si="3"/>
        <v>0</v>
      </c>
    </row>
    <row r="111" spans="2:11">
      <c r="B111" s="1"/>
      <c r="C111" s="1"/>
      <c r="D111" s="1"/>
      <c r="E111" s="1"/>
      <c r="F111" s="1"/>
      <c r="G111" s="1"/>
      <c r="H111" s="1"/>
      <c r="I111" s="1"/>
      <c r="J111" s="1">
        <f t="shared" si="2"/>
        <v>0</v>
      </c>
      <c r="K111" s="1">
        <f t="shared" si="3"/>
        <v>0</v>
      </c>
    </row>
    <row r="112" spans="2:11">
      <c r="B112" s="1"/>
      <c r="C112" s="1"/>
      <c r="D112" s="1"/>
      <c r="E112" s="1"/>
      <c r="F112" s="1"/>
      <c r="G112" s="1"/>
      <c r="H112" s="1"/>
      <c r="I112" s="1"/>
      <c r="J112" s="1">
        <f t="shared" si="2"/>
        <v>0</v>
      </c>
      <c r="K112" s="1">
        <f t="shared" si="3"/>
        <v>0</v>
      </c>
    </row>
    <row r="113" spans="2:11">
      <c r="B113" s="1"/>
      <c r="C113" s="1"/>
      <c r="D113" s="1"/>
      <c r="E113" s="1"/>
      <c r="F113" s="1"/>
      <c r="G113" s="1"/>
      <c r="H113" s="1"/>
      <c r="I113" s="1"/>
      <c r="J113" s="1">
        <f t="shared" si="2"/>
        <v>0</v>
      </c>
      <c r="K113" s="1">
        <f t="shared" si="3"/>
        <v>0</v>
      </c>
    </row>
    <row r="114" spans="2:11">
      <c r="B114" s="1"/>
      <c r="C114" s="1"/>
      <c r="D114" s="1"/>
      <c r="E114" s="1"/>
      <c r="F114" s="1"/>
      <c r="G114" s="1"/>
      <c r="H114" s="1"/>
      <c r="I114" s="1"/>
      <c r="J114" s="1">
        <f t="shared" si="2"/>
        <v>0</v>
      </c>
      <c r="K114" s="1">
        <f t="shared" si="3"/>
        <v>0</v>
      </c>
    </row>
    <row r="115" spans="2:11">
      <c r="B115" s="1"/>
      <c r="C115" s="1"/>
      <c r="D115" s="1"/>
      <c r="E115" s="1"/>
      <c r="F115" s="1"/>
      <c r="G115" s="1"/>
      <c r="H115" s="1"/>
      <c r="I115" s="1"/>
      <c r="J115" s="1">
        <f t="shared" si="2"/>
        <v>0</v>
      </c>
      <c r="K115" s="1">
        <f t="shared" si="3"/>
        <v>0</v>
      </c>
    </row>
    <row r="116" spans="2:11">
      <c r="B116" s="1"/>
      <c r="C116" s="1"/>
      <c r="D116" s="1"/>
      <c r="E116" s="1"/>
      <c r="F116" s="1"/>
      <c r="G116" s="1"/>
      <c r="H116" s="1"/>
      <c r="I116" s="1"/>
      <c r="J116" s="1">
        <f t="shared" si="2"/>
        <v>0</v>
      </c>
      <c r="K116" s="1">
        <f t="shared" si="3"/>
        <v>0</v>
      </c>
    </row>
    <row r="117" spans="2:11">
      <c r="B117" s="1"/>
      <c r="C117" s="1"/>
      <c r="D117" s="1"/>
      <c r="E117" s="1"/>
      <c r="F117" s="1"/>
      <c r="G117" s="1"/>
      <c r="H117" s="1"/>
      <c r="I117" s="1"/>
      <c r="J117" s="1">
        <f t="shared" si="2"/>
        <v>0</v>
      </c>
      <c r="K117" s="1">
        <f t="shared" si="3"/>
        <v>0</v>
      </c>
    </row>
    <row r="118" spans="2:11">
      <c r="B118" s="1"/>
      <c r="C118" s="1"/>
      <c r="D118" s="1"/>
      <c r="E118" s="1"/>
      <c r="F118" s="1"/>
      <c r="G118" s="1"/>
      <c r="H118" s="1"/>
      <c r="I118" s="1"/>
      <c r="J118" s="1">
        <f t="shared" si="2"/>
        <v>0</v>
      </c>
      <c r="K118" s="1">
        <f t="shared" si="3"/>
        <v>0</v>
      </c>
    </row>
    <row r="119" spans="2:11">
      <c r="B119" s="1"/>
      <c r="C119" s="1"/>
      <c r="D119" s="1"/>
      <c r="E119" s="1"/>
      <c r="F119" s="1"/>
      <c r="G119" s="1"/>
      <c r="H119" s="1"/>
      <c r="I119" s="1"/>
      <c r="J119" s="1">
        <f t="shared" si="2"/>
        <v>0</v>
      </c>
      <c r="K119" s="1">
        <f t="shared" si="3"/>
        <v>0</v>
      </c>
    </row>
    <row r="120" spans="2:11">
      <c r="B120" s="1"/>
      <c r="C120" s="1"/>
      <c r="D120" s="1"/>
      <c r="E120" s="1"/>
      <c r="F120" s="1"/>
      <c r="G120" s="1"/>
      <c r="H120" s="1"/>
      <c r="I120" s="1"/>
      <c r="J120" s="1">
        <f t="shared" si="2"/>
        <v>0</v>
      </c>
      <c r="K120" s="1">
        <f t="shared" si="3"/>
        <v>0</v>
      </c>
    </row>
    <row r="121" spans="2:11">
      <c r="B121" s="1"/>
      <c r="C121" s="1"/>
      <c r="D121" s="1"/>
      <c r="E121" s="1"/>
      <c r="F121" s="1"/>
      <c r="G121" s="1"/>
      <c r="H121" s="1"/>
      <c r="I121" s="1"/>
      <c r="J121" s="1">
        <f t="shared" si="2"/>
        <v>0</v>
      </c>
      <c r="K121" s="1">
        <f t="shared" si="3"/>
        <v>0</v>
      </c>
    </row>
    <row r="122" spans="2:11">
      <c r="B122" s="1"/>
      <c r="C122" s="1"/>
      <c r="D122" s="1"/>
      <c r="E122" s="1"/>
      <c r="F122" s="1"/>
      <c r="G122" s="1"/>
      <c r="H122" s="1"/>
      <c r="I122" s="1"/>
      <c r="J122" s="1">
        <f t="shared" si="2"/>
        <v>0</v>
      </c>
      <c r="K122" s="1">
        <f t="shared" si="3"/>
        <v>0</v>
      </c>
    </row>
    <row r="123" spans="2:11">
      <c r="B123" s="1"/>
      <c r="C123" s="1"/>
      <c r="D123" s="1"/>
      <c r="E123" s="1"/>
      <c r="F123" s="1"/>
      <c r="G123" s="1"/>
      <c r="H123" s="1"/>
      <c r="I123" s="1"/>
      <c r="J123" s="1">
        <f t="shared" si="2"/>
        <v>0</v>
      </c>
      <c r="K123" s="1">
        <f t="shared" si="3"/>
        <v>0</v>
      </c>
    </row>
    <row r="124" spans="2:11">
      <c r="B124" s="1"/>
      <c r="C124" s="1"/>
      <c r="D124" s="1"/>
      <c r="E124" s="1"/>
      <c r="F124" s="1"/>
      <c r="G124" s="1"/>
      <c r="H124" s="1"/>
      <c r="I124" s="1"/>
      <c r="J124" s="1">
        <f t="shared" si="2"/>
        <v>0</v>
      </c>
      <c r="K124" s="1">
        <f t="shared" si="3"/>
        <v>0</v>
      </c>
    </row>
    <row r="125" spans="2:11">
      <c r="B125" s="1"/>
      <c r="C125" s="1"/>
      <c r="D125" s="1"/>
      <c r="E125" s="1"/>
      <c r="F125" s="1"/>
      <c r="G125" s="1"/>
      <c r="H125" s="1"/>
      <c r="I125" s="1"/>
      <c r="J125" s="1">
        <f t="shared" si="2"/>
        <v>0</v>
      </c>
      <c r="K125" s="1">
        <f t="shared" si="3"/>
        <v>0</v>
      </c>
    </row>
    <row r="126" spans="2:11">
      <c r="B126" s="1"/>
      <c r="C126" s="1"/>
      <c r="D126" s="1"/>
      <c r="E126" s="1"/>
      <c r="F126" s="1"/>
      <c r="G126" s="1"/>
      <c r="H126" s="1"/>
      <c r="I126" s="1"/>
      <c r="J126" s="1">
        <f t="shared" si="2"/>
        <v>0</v>
      </c>
      <c r="K126" s="1">
        <f t="shared" si="3"/>
        <v>0</v>
      </c>
    </row>
    <row r="127" spans="2:11">
      <c r="B127" s="1"/>
      <c r="C127" s="1"/>
      <c r="D127" s="1"/>
      <c r="E127" s="1"/>
      <c r="F127" s="1"/>
      <c r="G127" s="1"/>
      <c r="H127" s="1"/>
      <c r="I127" s="1"/>
      <c r="J127" s="1">
        <f t="shared" si="2"/>
        <v>0</v>
      </c>
      <c r="K127" s="1">
        <f t="shared" si="3"/>
        <v>0</v>
      </c>
    </row>
    <row r="128" spans="2:11">
      <c r="B128" s="1"/>
      <c r="C128" s="1"/>
      <c r="D128" s="1"/>
      <c r="E128" s="1"/>
      <c r="F128" s="1"/>
      <c r="G128" s="1"/>
      <c r="H128" s="1"/>
      <c r="I128" s="1"/>
      <c r="J128" s="1">
        <f t="shared" si="2"/>
        <v>0</v>
      </c>
      <c r="K128" s="1">
        <f t="shared" si="3"/>
        <v>0</v>
      </c>
    </row>
    <row r="129" spans="2:11">
      <c r="B129" s="1"/>
      <c r="C129" s="1"/>
      <c r="D129" s="1"/>
      <c r="E129" s="1"/>
      <c r="F129" s="1"/>
      <c r="G129" s="1"/>
      <c r="H129" s="1"/>
      <c r="I129" s="1"/>
      <c r="J129" s="1">
        <f t="shared" si="2"/>
        <v>0</v>
      </c>
      <c r="K129" s="1">
        <f t="shared" si="3"/>
        <v>0</v>
      </c>
    </row>
    <row r="130" spans="2:11">
      <c r="B130" s="1"/>
      <c r="C130" s="1"/>
      <c r="D130" s="1"/>
      <c r="E130" s="1"/>
      <c r="F130" s="1"/>
      <c r="G130" s="1"/>
      <c r="H130" s="1"/>
      <c r="I130" s="1"/>
      <c r="J130" s="1">
        <f t="shared" si="2"/>
        <v>0</v>
      </c>
      <c r="K130" s="1">
        <f t="shared" si="3"/>
        <v>0</v>
      </c>
    </row>
    <row r="131" spans="2:11">
      <c r="B131" s="1"/>
      <c r="C131" s="1"/>
      <c r="D131" s="1"/>
      <c r="E131" s="1"/>
      <c r="F131" s="1"/>
      <c r="G131" s="1"/>
      <c r="H131" s="1"/>
      <c r="I131" s="1"/>
      <c r="J131" s="1">
        <f t="shared" si="2"/>
        <v>0</v>
      </c>
      <c r="K131" s="1">
        <f t="shared" si="3"/>
        <v>0</v>
      </c>
    </row>
    <row r="132" spans="2:11">
      <c r="B132" s="1"/>
      <c r="C132" s="1"/>
      <c r="D132" s="1"/>
      <c r="E132" s="1"/>
      <c r="F132" s="1"/>
      <c r="G132" s="1"/>
      <c r="H132" s="1"/>
      <c r="I132" s="1"/>
      <c r="J132" s="1">
        <f t="shared" si="2"/>
        <v>0</v>
      </c>
      <c r="K132" s="1">
        <f t="shared" si="3"/>
        <v>0</v>
      </c>
    </row>
    <row r="133" spans="2:11">
      <c r="B133" s="1"/>
      <c r="C133" s="1"/>
      <c r="D133" s="1"/>
      <c r="E133" s="1"/>
      <c r="F133" s="1"/>
      <c r="G133" s="1"/>
      <c r="H133" s="1"/>
      <c r="I133" s="1"/>
      <c r="J133" s="1">
        <f t="shared" si="2"/>
        <v>0</v>
      </c>
      <c r="K133" s="1">
        <f t="shared" si="3"/>
        <v>0</v>
      </c>
    </row>
    <row r="134" spans="2:11">
      <c r="B134" s="1"/>
      <c r="C134" s="1"/>
      <c r="D134" s="1"/>
      <c r="E134" s="1"/>
      <c r="F134" s="1"/>
      <c r="G134" s="1"/>
      <c r="H134" s="1"/>
      <c r="I134" s="1"/>
      <c r="J134" s="1">
        <f t="shared" si="2"/>
        <v>0</v>
      </c>
      <c r="K134" s="1">
        <f t="shared" si="3"/>
        <v>0</v>
      </c>
    </row>
    <row r="135" spans="2:11">
      <c r="B135" s="1"/>
      <c r="C135" s="1"/>
      <c r="D135" s="1"/>
      <c r="E135" s="1"/>
      <c r="F135" s="1"/>
      <c r="G135" s="1"/>
      <c r="H135" s="1"/>
      <c r="I135" s="1"/>
      <c r="J135" s="1">
        <f t="shared" si="2"/>
        <v>0</v>
      </c>
      <c r="K135" s="1">
        <f t="shared" si="3"/>
        <v>0</v>
      </c>
    </row>
    <row r="136" spans="2:11">
      <c r="B136" s="1"/>
      <c r="C136" s="1"/>
      <c r="D136" s="1"/>
      <c r="E136" s="1"/>
      <c r="F136" s="1"/>
      <c r="G136" s="1"/>
      <c r="H136" s="1"/>
      <c r="I136" s="1"/>
      <c r="J136" s="1">
        <f t="shared" si="2"/>
        <v>0</v>
      </c>
      <c r="K136" s="1">
        <f t="shared" si="3"/>
        <v>0</v>
      </c>
    </row>
    <row r="137" spans="2:11">
      <c r="B137" s="1"/>
      <c r="C137" s="1"/>
      <c r="D137" s="1"/>
      <c r="E137" s="1"/>
      <c r="F137" s="1"/>
      <c r="G137" s="1"/>
      <c r="H137" s="1"/>
      <c r="I137" s="1"/>
      <c r="J137" s="1">
        <f t="shared" ref="J137:J200" si="4">F137*G137</f>
        <v>0</v>
      </c>
      <c r="K137" s="1">
        <f t="shared" ref="K137:K200" si="5">B137*C137</f>
        <v>0</v>
      </c>
    </row>
    <row r="138" spans="2:11">
      <c r="B138" s="1"/>
      <c r="C138" s="1"/>
      <c r="D138" s="1"/>
      <c r="E138" s="1"/>
      <c r="F138" s="1"/>
      <c r="G138" s="1"/>
      <c r="H138" s="1"/>
      <c r="I138" s="1"/>
      <c r="J138" s="1">
        <f t="shared" si="4"/>
        <v>0</v>
      </c>
      <c r="K138" s="1">
        <f t="shared" si="5"/>
        <v>0</v>
      </c>
    </row>
    <row r="139" spans="2:11">
      <c r="B139" s="1"/>
      <c r="C139" s="1"/>
      <c r="D139" s="1"/>
      <c r="E139" s="1"/>
      <c r="F139" s="1"/>
      <c r="G139" s="1"/>
      <c r="H139" s="1"/>
      <c r="I139" s="1"/>
      <c r="J139" s="1">
        <f t="shared" si="4"/>
        <v>0</v>
      </c>
      <c r="K139" s="1">
        <f t="shared" si="5"/>
        <v>0</v>
      </c>
    </row>
    <row r="140" spans="2:11">
      <c r="B140" s="1"/>
      <c r="C140" s="1"/>
      <c r="D140" s="1"/>
      <c r="E140" s="1"/>
      <c r="F140" s="1"/>
      <c r="G140" s="1"/>
      <c r="H140" s="1"/>
      <c r="I140" s="1"/>
      <c r="J140" s="1">
        <f t="shared" si="4"/>
        <v>0</v>
      </c>
      <c r="K140" s="1">
        <f t="shared" si="5"/>
        <v>0</v>
      </c>
    </row>
    <row r="141" spans="2:11">
      <c r="B141" s="1"/>
      <c r="C141" s="1"/>
      <c r="D141" s="1"/>
      <c r="E141" s="1"/>
      <c r="F141" s="1"/>
      <c r="G141" s="1"/>
      <c r="H141" s="1"/>
      <c r="I141" s="1"/>
      <c r="J141" s="1">
        <f t="shared" si="4"/>
        <v>0</v>
      </c>
      <c r="K141" s="1">
        <f t="shared" si="5"/>
        <v>0</v>
      </c>
    </row>
    <row r="142" spans="2:11">
      <c r="B142" s="1"/>
      <c r="C142" s="1"/>
      <c r="D142" s="1"/>
      <c r="E142" s="1"/>
      <c r="F142" s="1"/>
      <c r="G142" s="1"/>
      <c r="H142" s="1"/>
      <c r="I142" s="1"/>
      <c r="J142" s="1">
        <f t="shared" si="4"/>
        <v>0</v>
      </c>
      <c r="K142" s="1">
        <f t="shared" si="5"/>
        <v>0</v>
      </c>
    </row>
    <row r="143" spans="2:11">
      <c r="B143" s="1"/>
      <c r="C143" s="1"/>
      <c r="D143" s="1"/>
      <c r="E143" s="1"/>
      <c r="F143" s="1"/>
      <c r="G143" s="1"/>
      <c r="H143" s="1"/>
      <c r="I143" s="1"/>
      <c r="J143" s="1">
        <f t="shared" si="4"/>
        <v>0</v>
      </c>
      <c r="K143" s="1">
        <f t="shared" si="5"/>
        <v>0</v>
      </c>
    </row>
    <row r="144" spans="2:11">
      <c r="B144" s="1"/>
      <c r="C144" s="1"/>
      <c r="D144" s="1"/>
      <c r="E144" s="1"/>
      <c r="F144" s="1"/>
      <c r="G144" s="1"/>
      <c r="H144" s="1"/>
      <c r="I144" s="1"/>
      <c r="J144" s="1">
        <f t="shared" si="4"/>
        <v>0</v>
      </c>
      <c r="K144" s="1">
        <f t="shared" si="5"/>
        <v>0</v>
      </c>
    </row>
    <row r="145" spans="2:11">
      <c r="B145" s="1"/>
      <c r="C145" s="1"/>
      <c r="D145" s="1"/>
      <c r="E145" s="1"/>
      <c r="F145" s="1"/>
      <c r="G145" s="1"/>
      <c r="H145" s="1"/>
      <c r="I145" s="1"/>
      <c r="J145" s="1">
        <f t="shared" si="4"/>
        <v>0</v>
      </c>
      <c r="K145" s="1">
        <f t="shared" si="5"/>
        <v>0</v>
      </c>
    </row>
    <row r="146" spans="2:11">
      <c r="B146" s="1"/>
      <c r="C146" s="1"/>
      <c r="D146" s="1"/>
      <c r="E146" s="1"/>
      <c r="F146" s="1"/>
      <c r="G146" s="1"/>
      <c r="H146" s="1"/>
      <c r="I146" s="1"/>
      <c r="J146" s="1">
        <f t="shared" si="4"/>
        <v>0</v>
      </c>
      <c r="K146" s="1">
        <f t="shared" si="5"/>
        <v>0</v>
      </c>
    </row>
    <row r="147" spans="2:11">
      <c r="B147" s="1"/>
      <c r="C147" s="1"/>
      <c r="D147" s="1"/>
      <c r="E147" s="1"/>
      <c r="F147" s="1"/>
      <c r="G147" s="1"/>
      <c r="H147" s="1"/>
      <c r="I147" s="1"/>
      <c r="J147" s="1">
        <f t="shared" si="4"/>
        <v>0</v>
      </c>
      <c r="K147" s="1">
        <f t="shared" si="5"/>
        <v>0</v>
      </c>
    </row>
    <row r="148" spans="2:11">
      <c r="B148" s="1"/>
      <c r="C148" s="1"/>
      <c r="D148" s="1"/>
      <c r="E148" s="1"/>
      <c r="F148" s="1"/>
      <c r="G148" s="1"/>
      <c r="H148" s="1"/>
      <c r="I148" s="1"/>
      <c r="J148" s="1">
        <f t="shared" si="4"/>
        <v>0</v>
      </c>
      <c r="K148" s="1">
        <f t="shared" si="5"/>
        <v>0</v>
      </c>
    </row>
    <row r="149" spans="2:11">
      <c r="B149" s="1"/>
      <c r="C149" s="1"/>
      <c r="D149" s="1"/>
      <c r="E149" s="1"/>
      <c r="F149" s="1"/>
      <c r="G149" s="1"/>
      <c r="H149" s="1"/>
      <c r="I149" s="1"/>
      <c r="J149" s="1">
        <f t="shared" si="4"/>
        <v>0</v>
      </c>
      <c r="K149" s="1">
        <f t="shared" si="5"/>
        <v>0</v>
      </c>
    </row>
    <row r="150" spans="2:11">
      <c r="B150" s="1"/>
      <c r="C150" s="1"/>
      <c r="D150" s="1"/>
      <c r="E150" s="1"/>
      <c r="F150" s="1"/>
      <c r="G150" s="1"/>
      <c r="H150" s="1"/>
      <c r="I150" s="1"/>
      <c r="J150" s="1">
        <f t="shared" si="4"/>
        <v>0</v>
      </c>
      <c r="K150" s="1">
        <f t="shared" si="5"/>
        <v>0</v>
      </c>
    </row>
    <row r="151" spans="2:11">
      <c r="B151" s="1"/>
      <c r="C151" s="1"/>
      <c r="D151" s="1"/>
      <c r="E151" s="1"/>
      <c r="F151" s="1"/>
      <c r="G151" s="1"/>
      <c r="H151" s="1"/>
      <c r="I151" s="1"/>
      <c r="J151" s="1">
        <f t="shared" si="4"/>
        <v>0</v>
      </c>
      <c r="K151" s="1">
        <f t="shared" si="5"/>
        <v>0</v>
      </c>
    </row>
    <row r="152" spans="2:11">
      <c r="B152" s="1"/>
      <c r="C152" s="1"/>
      <c r="D152" s="1"/>
      <c r="E152" s="1"/>
      <c r="F152" s="1"/>
      <c r="G152" s="1"/>
      <c r="H152" s="1"/>
      <c r="I152" s="1"/>
      <c r="J152" s="1">
        <f t="shared" si="4"/>
        <v>0</v>
      </c>
      <c r="K152" s="1">
        <f t="shared" si="5"/>
        <v>0</v>
      </c>
    </row>
    <row r="153" spans="2:11">
      <c r="B153" s="1"/>
      <c r="C153" s="1"/>
      <c r="D153" s="1"/>
      <c r="E153" s="1"/>
      <c r="F153" s="1"/>
      <c r="G153" s="1"/>
      <c r="H153" s="1"/>
      <c r="I153" s="1"/>
      <c r="J153" s="1">
        <f t="shared" si="4"/>
        <v>0</v>
      </c>
      <c r="K153" s="1">
        <f t="shared" si="5"/>
        <v>0</v>
      </c>
    </row>
    <row r="154" spans="2:11">
      <c r="B154" s="1"/>
      <c r="C154" s="1"/>
      <c r="D154" s="1"/>
      <c r="E154" s="1"/>
      <c r="F154" s="1"/>
      <c r="G154" s="1"/>
      <c r="H154" s="1"/>
      <c r="I154" s="1"/>
      <c r="J154" s="1">
        <f t="shared" si="4"/>
        <v>0</v>
      </c>
      <c r="K154" s="1">
        <f t="shared" si="5"/>
        <v>0</v>
      </c>
    </row>
    <row r="155" spans="2:11">
      <c r="B155" s="1"/>
      <c r="C155" s="1"/>
      <c r="D155" s="1"/>
      <c r="E155" s="1"/>
      <c r="F155" s="1"/>
      <c r="G155" s="1"/>
      <c r="H155" s="1"/>
      <c r="I155" s="1"/>
      <c r="J155" s="1">
        <f t="shared" si="4"/>
        <v>0</v>
      </c>
      <c r="K155" s="1">
        <f t="shared" si="5"/>
        <v>0</v>
      </c>
    </row>
    <row r="156" spans="2:11">
      <c r="B156" s="1"/>
      <c r="C156" s="1"/>
      <c r="D156" s="1"/>
      <c r="E156" s="1"/>
      <c r="F156" s="1"/>
      <c r="G156" s="1"/>
      <c r="H156" s="1"/>
      <c r="I156" s="1"/>
      <c r="J156" s="1">
        <f t="shared" si="4"/>
        <v>0</v>
      </c>
      <c r="K156" s="1">
        <f t="shared" si="5"/>
        <v>0</v>
      </c>
    </row>
    <row r="157" spans="2:11">
      <c r="B157" s="1"/>
      <c r="C157" s="1"/>
      <c r="D157" s="1"/>
      <c r="E157" s="1"/>
      <c r="F157" s="1"/>
      <c r="G157" s="1"/>
      <c r="H157" s="1"/>
      <c r="I157" s="1"/>
      <c r="J157" s="1">
        <f t="shared" si="4"/>
        <v>0</v>
      </c>
      <c r="K157" s="1">
        <f t="shared" si="5"/>
        <v>0</v>
      </c>
    </row>
    <row r="158" spans="2:11">
      <c r="B158" s="1"/>
      <c r="C158" s="1"/>
      <c r="D158" s="1"/>
      <c r="E158" s="1"/>
      <c r="F158" s="1"/>
      <c r="G158" s="1"/>
      <c r="H158" s="1"/>
      <c r="I158" s="1"/>
      <c r="J158" s="1">
        <f t="shared" si="4"/>
        <v>0</v>
      </c>
      <c r="K158" s="1">
        <f t="shared" si="5"/>
        <v>0</v>
      </c>
    </row>
    <row r="159" spans="2:11">
      <c r="B159" s="1"/>
      <c r="C159" s="1"/>
      <c r="D159" s="1"/>
      <c r="E159" s="1"/>
      <c r="F159" s="1"/>
      <c r="G159" s="1"/>
      <c r="H159" s="1"/>
      <c r="I159" s="1"/>
      <c r="J159" s="1">
        <f t="shared" si="4"/>
        <v>0</v>
      </c>
      <c r="K159" s="1">
        <f t="shared" si="5"/>
        <v>0</v>
      </c>
    </row>
    <row r="160" spans="2:11">
      <c r="B160" s="1"/>
      <c r="C160" s="1"/>
      <c r="D160" s="1"/>
      <c r="E160" s="1"/>
      <c r="F160" s="1"/>
      <c r="G160" s="1"/>
      <c r="H160" s="1"/>
      <c r="I160" s="1"/>
      <c r="J160" s="1">
        <f t="shared" si="4"/>
        <v>0</v>
      </c>
      <c r="K160" s="1">
        <f t="shared" si="5"/>
        <v>0</v>
      </c>
    </row>
    <row r="161" spans="2:11">
      <c r="B161" s="1"/>
      <c r="C161" s="1"/>
      <c r="D161" s="1"/>
      <c r="E161" s="1"/>
      <c r="F161" s="1"/>
      <c r="G161" s="1"/>
      <c r="H161" s="1"/>
      <c r="I161" s="1"/>
      <c r="J161" s="1">
        <f t="shared" si="4"/>
        <v>0</v>
      </c>
      <c r="K161" s="1">
        <f t="shared" si="5"/>
        <v>0</v>
      </c>
    </row>
    <row r="162" spans="2:11">
      <c r="B162" s="1"/>
      <c r="C162" s="1"/>
      <c r="D162" s="1"/>
      <c r="E162" s="1"/>
      <c r="F162" s="1"/>
      <c r="G162" s="1"/>
      <c r="H162" s="1"/>
      <c r="I162" s="1"/>
      <c r="J162" s="1">
        <f t="shared" si="4"/>
        <v>0</v>
      </c>
      <c r="K162" s="1">
        <f t="shared" si="5"/>
        <v>0</v>
      </c>
    </row>
    <row r="163" spans="2:11">
      <c r="B163" s="1"/>
      <c r="C163" s="1"/>
      <c r="D163" s="1"/>
      <c r="E163" s="1"/>
      <c r="F163" s="1"/>
      <c r="G163" s="1"/>
      <c r="H163" s="1"/>
      <c r="I163" s="1"/>
      <c r="J163" s="1">
        <f t="shared" si="4"/>
        <v>0</v>
      </c>
      <c r="K163" s="1">
        <f t="shared" si="5"/>
        <v>0</v>
      </c>
    </row>
    <row r="164" spans="2:11">
      <c r="B164" s="1"/>
      <c r="C164" s="1"/>
      <c r="D164" s="1"/>
      <c r="E164" s="1"/>
      <c r="F164" s="1"/>
      <c r="G164" s="1"/>
      <c r="H164" s="1"/>
      <c r="I164" s="1"/>
      <c r="J164" s="1">
        <f t="shared" si="4"/>
        <v>0</v>
      </c>
      <c r="K164" s="1">
        <f t="shared" si="5"/>
        <v>0</v>
      </c>
    </row>
    <row r="165" spans="2:11">
      <c r="B165" s="1"/>
      <c r="C165" s="1"/>
      <c r="D165" s="1"/>
      <c r="E165" s="1"/>
      <c r="F165" s="1"/>
      <c r="G165" s="1"/>
      <c r="H165" s="1"/>
      <c r="I165" s="1"/>
      <c r="J165" s="1">
        <f t="shared" si="4"/>
        <v>0</v>
      </c>
      <c r="K165" s="1">
        <f t="shared" si="5"/>
        <v>0</v>
      </c>
    </row>
    <row r="166" spans="2:11">
      <c r="B166" s="1"/>
      <c r="C166" s="1"/>
      <c r="D166" s="1"/>
      <c r="E166" s="1"/>
      <c r="F166" s="1"/>
      <c r="G166" s="1"/>
      <c r="H166" s="1"/>
      <c r="I166" s="1"/>
      <c r="J166" s="1">
        <f t="shared" si="4"/>
        <v>0</v>
      </c>
      <c r="K166" s="1">
        <f t="shared" si="5"/>
        <v>0</v>
      </c>
    </row>
    <row r="167" spans="2:11">
      <c r="B167" s="1"/>
      <c r="C167" s="1"/>
      <c r="D167" s="1"/>
      <c r="E167" s="1"/>
      <c r="F167" s="1"/>
      <c r="G167" s="1"/>
      <c r="H167" s="1"/>
      <c r="I167" s="1"/>
      <c r="J167" s="1">
        <f t="shared" si="4"/>
        <v>0</v>
      </c>
      <c r="K167" s="1">
        <f t="shared" si="5"/>
        <v>0</v>
      </c>
    </row>
    <row r="168" spans="2:11">
      <c r="B168" s="1"/>
      <c r="C168" s="1"/>
      <c r="D168" s="1"/>
      <c r="E168" s="1"/>
      <c r="F168" s="1"/>
      <c r="G168" s="1"/>
      <c r="H168" s="1"/>
      <c r="I168" s="1"/>
      <c r="J168" s="1">
        <f t="shared" si="4"/>
        <v>0</v>
      </c>
      <c r="K168" s="1">
        <f t="shared" si="5"/>
        <v>0</v>
      </c>
    </row>
    <row r="169" spans="2:11">
      <c r="B169" s="1"/>
      <c r="C169" s="1"/>
      <c r="D169" s="1"/>
      <c r="E169" s="1"/>
      <c r="F169" s="1"/>
      <c r="G169" s="1"/>
      <c r="H169" s="1"/>
      <c r="I169" s="1"/>
      <c r="J169" s="1">
        <f t="shared" si="4"/>
        <v>0</v>
      </c>
      <c r="K169" s="1">
        <f t="shared" si="5"/>
        <v>0</v>
      </c>
    </row>
    <row r="170" spans="2:11">
      <c r="B170" s="1"/>
      <c r="C170" s="1"/>
      <c r="D170" s="1"/>
      <c r="E170" s="1"/>
      <c r="F170" s="1"/>
      <c r="G170" s="1"/>
      <c r="H170" s="1"/>
      <c r="I170" s="1"/>
      <c r="J170" s="1">
        <f t="shared" si="4"/>
        <v>0</v>
      </c>
      <c r="K170" s="1">
        <f t="shared" si="5"/>
        <v>0</v>
      </c>
    </row>
    <row r="171" spans="2:11">
      <c r="B171" s="1"/>
      <c r="C171" s="1"/>
      <c r="D171" s="1"/>
      <c r="E171" s="1"/>
      <c r="F171" s="1"/>
      <c r="G171" s="1"/>
      <c r="H171" s="1"/>
      <c r="I171" s="1"/>
      <c r="J171" s="1">
        <f t="shared" si="4"/>
        <v>0</v>
      </c>
      <c r="K171" s="1">
        <f t="shared" si="5"/>
        <v>0</v>
      </c>
    </row>
    <row r="172" spans="2:11">
      <c r="B172" s="1"/>
      <c r="C172" s="1"/>
      <c r="D172" s="1"/>
      <c r="E172" s="1"/>
      <c r="F172" s="1"/>
      <c r="G172" s="1"/>
      <c r="H172" s="1"/>
      <c r="I172" s="1"/>
      <c r="J172" s="1">
        <f t="shared" si="4"/>
        <v>0</v>
      </c>
      <c r="K172" s="1">
        <f t="shared" si="5"/>
        <v>0</v>
      </c>
    </row>
    <row r="173" spans="2:11">
      <c r="B173" s="1"/>
      <c r="C173" s="1"/>
      <c r="D173" s="1"/>
      <c r="E173" s="1"/>
      <c r="F173" s="1"/>
      <c r="G173" s="1"/>
      <c r="H173" s="1"/>
      <c r="I173" s="1"/>
      <c r="J173" s="1">
        <f t="shared" si="4"/>
        <v>0</v>
      </c>
      <c r="K173" s="1">
        <f t="shared" si="5"/>
        <v>0</v>
      </c>
    </row>
    <row r="174" spans="2:11">
      <c r="B174" s="1"/>
      <c r="C174" s="1"/>
      <c r="D174" s="1"/>
      <c r="E174" s="1"/>
      <c r="F174" s="1"/>
      <c r="G174" s="1"/>
      <c r="H174" s="1"/>
      <c r="I174" s="1"/>
      <c r="J174" s="1">
        <f t="shared" si="4"/>
        <v>0</v>
      </c>
      <c r="K174" s="1">
        <f t="shared" si="5"/>
        <v>0</v>
      </c>
    </row>
    <row r="175" spans="2:11">
      <c r="B175" s="1"/>
      <c r="C175" s="1"/>
      <c r="D175" s="1"/>
      <c r="E175" s="1"/>
      <c r="F175" s="1"/>
      <c r="G175" s="1"/>
      <c r="H175" s="1"/>
      <c r="I175" s="1"/>
      <c r="J175" s="1">
        <f t="shared" si="4"/>
        <v>0</v>
      </c>
      <c r="K175" s="1">
        <f t="shared" si="5"/>
        <v>0</v>
      </c>
    </row>
    <row r="176" spans="2:11">
      <c r="B176" s="1"/>
      <c r="C176" s="1"/>
      <c r="D176" s="1"/>
      <c r="E176" s="1"/>
      <c r="F176" s="1"/>
      <c r="G176" s="1"/>
      <c r="H176" s="1"/>
      <c r="I176" s="1"/>
      <c r="J176" s="1">
        <f t="shared" si="4"/>
        <v>0</v>
      </c>
      <c r="K176" s="1">
        <f t="shared" si="5"/>
        <v>0</v>
      </c>
    </row>
    <row r="177" spans="2:11">
      <c r="B177" s="1"/>
      <c r="C177" s="1"/>
      <c r="D177" s="1"/>
      <c r="E177" s="1"/>
      <c r="F177" s="1"/>
      <c r="G177" s="1"/>
      <c r="H177" s="1"/>
      <c r="I177" s="1"/>
      <c r="J177" s="1">
        <f t="shared" si="4"/>
        <v>0</v>
      </c>
      <c r="K177" s="1">
        <f t="shared" si="5"/>
        <v>0</v>
      </c>
    </row>
    <row r="178" spans="2:11">
      <c r="B178" s="1"/>
      <c r="C178" s="1"/>
      <c r="D178" s="1"/>
      <c r="E178" s="1"/>
      <c r="F178" s="1"/>
      <c r="G178" s="1"/>
      <c r="H178" s="1"/>
      <c r="I178" s="1"/>
      <c r="J178" s="1">
        <f t="shared" si="4"/>
        <v>0</v>
      </c>
      <c r="K178" s="1">
        <f t="shared" si="5"/>
        <v>0</v>
      </c>
    </row>
    <row r="179" spans="2:11">
      <c r="B179" s="1"/>
      <c r="C179" s="1"/>
      <c r="D179" s="1"/>
      <c r="E179" s="1"/>
      <c r="F179" s="1"/>
      <c r="G179" s="1"/>
      <c r="H179" s="1"/>
      <c r="I179" s="1"/>
      <c r="J179" s="1">
        <f t="shared" si="4"/>
        <v>0</v>
      </c>
      <c r="K179" s="1">
        <f t="shared" si="5"/>
        <v>0</v>
      </c>
    </row>
    <row r="180" spans="2:11">
      <c r="B180" s="1"/>
      <c r="C180" s="1"/>
      <c r="D180" s="1"/>
      <c r="E180" s="1"/>
      <c r="F180" s="1"/>
      <c r="G180" s="1"/>
      <c r="H180" s="1"/>
      <c r="I180" s="1"/>
      <c r="J180" s="1">
        <f t="shared" si="4"/>
        <v>0</v>
      </c>
      <c r="K180" s="1">
        <f t="shared" si="5"/>
        <v>0</v>
      </c>
    </row>
    <row r="181" spans="2:11">
      <c r="B181" s="1"/>
      <c r="C181" s="1"/>
      <c r="D181" s="1"/>
      <c r="E181" s="1"/>
      <c r="F181" s="1"/>
      <c r="G181" s="1"/>
      <c r="H181" s="1"/>
      <c r="I181" s="1"/>
      <c r="J181" s="1">
        <f t="shared" si="4"/>
        <v>0</v>
      </c>
      <c r="K181" s="1">
        <f t="shared" si="5"/>
        <v>0</v>
      </c>
    </row>
    <row r="182" spans="2:11">
      <c r="B182" s="1"/>
      <c r="C182" s="1"/>
      <c r="D182" s="1"/>
      <c r="E182" s="1"/>
      <c r="F182" s="1"/>
      <c r="G182" s="1"/>
      <c r="H182" s="1"/>
      <c r="I182" s="1"/>
      <c r="J182" s="1">
        <f t="shared" si="4"/>
        <v>0</v>
      </c>
      <c r="K182" s="1">
        <f t="shared" si="5"/>
        <v>0</v>
      </c>
    </row>
    <row r="183" spans="2:11">
      <c r="B183" s="1"/>
      <c r="C183" s="1"/>
      <c r="D183" s="1"/>
      <c r="E183" s="1"/>
      <c r="F183" s="1"/>
      <c r="G183" s="1"/>
      <c r="H183" s="1"/>
      <c r="I183" s="1"/>
      <c r="J183" s="1">
        <f t="shared" si="4"/>
        <v>0</v>
      </c>
      <c r="K183" s="1">
        <f t="shared" si="5"/>
        <v>0</v>
      </c>
    </row>
    <row r="184" spans="2:11">
      <c r="B184" s="1"/>
      <c r="C184" s="1"/>
      <c r="D184" s="1"/>
      <c r="E184" s="1"/>
      <c r="F184" s="1"/>
      <c r="G184" s="1"/>
      <c r="H184" s="1"/>
      <c r="I184" s="1"/>
      <c r="J184" s="1">
        <f t="shared" si="4"/>
        <v>0</v>
      </c>
      <c r="K184" s="1">
        <f t="shared" si="5"/>
        <v>0</v>
      </c>
    </row>
    <row r="185" spans="2:11">
      <c r="B185" s="1"/>
      <c r="C185" s="1"/>
      <c r="D185" s="1"/>
      <c r="E185" s="1"/>
      <c r="F185" s="1"/>
      <c r="G185" s="1"/>
      <c r="H185" s="1"/>
      <c r="I185" s="1"/>
      <c r="J185" s="1">
        <f t="shared" si="4"/>
        <v>0</v>
      </c>
      <c r="K185" s="1">
        <f t="shared" si="5"/>
        <v>0</v>
      </c>
    </row>
    <row r="186" spans="2:11">
      <c r="B186" s="1"/>
      <c r="C186" s="1"/>
      <c r="D186" s="1"/>
      <c r="E186" s="1"/>
      <c r="F186" s="1"/>
      <c r="G186" s="1"/>
      <c r="H186" s="1"/>
      <c r="I186" s="1"/>
      <c r="J186" s="1">
        <f t="shared" si="4"/>
        <v>0</v>
      </c>
      <c r="K186" s="1">
        <f t="shared" si="5"/>
        <v>0</v>
      </c>
    </row>
    <row r="187" spans="2:11">
      <c r="B187" s="1"/>
      <c r="C187" s="1"/>
      <c r="D187" s="1"/>
      <c r="E187" s="1"/>
      <c r="F187" s="1"/>
      <c r="G187" s="1"/>
      <c r="H187" s="1"/>
      <c r="I187" s="1"/>
      <c r="J187" s="1">
        <f t="shared" si="4"/>
        <v>0</v>
      </c>
      <c r="K187" s="1">
        <f t="shared" si="5"/>
        <v>0</v>
      </c>
    </row>
    <row r="188" spans="2:11">
      <c r="B188" s="1"/>
      <c r="C188" s="1"/>
      <c r="D188" s="1"/>
      <c r="E188" s="1"/>
      <c r="F188" s="1"/>
      <c r="G188" s="1"/>
      <c r="H188" s="1"/>
      <c r="I188" s="1"/>
      <c r="J188" s="1">
        <f t="shared" si="4"/>
        <v>0</v>
      </c>
      <c r="K188" s="1">
        <f t="shared" si="5"/>
        <v>0</v>
      </c>
    </row>
    <row r="189" spans="2:11">
      <c r="B189" s="1"/>
      <c r="C189" s="1"/>
      <c r="D189" s="1"/>
      <c r="E189" s="1"/>
      <c r="F189" s="1"/>
      <c r="G189" s="1"/>
      <c r="H189" s="1"/>
      <c r="I189" s="1"/>
      <c r="J189" s="1">
        <f t="shared" si="4"/>
        <v>0</v>
      </c>
      <c r="K189" s="1">
        <f t="shared" si="5"/>
        <v>0</v>
      </c>
    </row>
    <row r="190" spans="2:11">
      <c r="B190" s="1"/>
      <c r="C190" s="1"/>
      <c r="D190" s="1"/>
      <c r="E190" s="1"/>
      <c r="F190" s="1"/>
      <c r="G190" s="1"/>
      <c r="H190" s="1"/>
      <c r="I190" s="1"/>
      <c r="J190" s="1">
        <f t="shared" si="4"/>
        <v>0</v>
      </c>
      <c r="K190" s="1">
        <f t="shared" si="5"/>
        <v>0</v>
      </c>
    </row>
    <row r="191" spans="2:11">
      <c r="B191" s="1"/>
      <c r="C191" s="1"/>
      <c r="D191" s="1"/>
      <c r="E191" s="1"/>
      <c r="F191" s="1"/>
      <c r="G191" s="1"/>
      <c r="H191" s="1"/>
      <c r="I191" s="1"/>
      <c r="J191" s="1">
        <f t="shared" si="4"/>
        <v>0</v>
      </c>
      <c r="K191" s="1">
        <f t="shared" si="5"/>
        <v>0</v>
      </c>
    </row>
    <row r="192" spans="2:11">
      <c r="B192" s="1"/>
      <c r="C192" s="1"/>
      <c r="D192" s="1"/>
      <c r="E192" s="1"/>
      <c r="F192" s="1"/>
      <c r="G192" s="1"/>
      <c r="H192" s="1"/>
      <c r="I192" s="1"/>
      <c r="J192" s="1">
        <f t="shared" si="4"/>
        <v>0</v>
      </c>
      <c r="K192" s="1">
        <f t="shared" si="5"/>
        <v>0</v>
      </c>
    </row>
    <row r="193" spans="2:11">
      <c r="B193" s="1"/>
      <c r="C193" s="1"/>
      <c r="D193" s="1"/>
      <c r="E193" s="1"/>
      <c r="F193" s="1"/>
      <c r="G193" s="1"/>
      <c r="H193" s="1"/>
      <c r="I193" s="1"/>
      <c r="J193" s="1">
        <f t="shared" si="4"/>
        <v>0</v>
      </c>
      <c r="K193" s="1">
        <f t="shared" si="5"/>
        <v>0</v>
      </c>
    </row>
    <row r="194" spans="2:11">
      <c r="B194" s="1"/>
      <c r="C194" s="1"/>
      <c r="D194" s="1"/>
      <c r="E194" s="1"/>
      <c r="F194" s="1"/>
      <c r="G194" s="1"/>
      <c r="H194" s="1"/>
      <c r="I194" s="1"/>
      <c r="J194" s="1">
        <f t="shared" si="4"/>
        <v>0</v>
      </c>
      <c r="K194" s="1">
        <f t="shared" si="5"/>
        <v>0</v>
      </c>
    </row>
    <row r="195" spans="2:11">
      <c r="B195" s="1"/>
      <c r="C195" s="1"/>
      <c r="D195" s="1"/>
      <c r="E195" s="1"/>
      <c r="F195" s="1"/>
      <c r="G195" s="1"/>
      <c r="H195" s="1"/>
      <c r="I195" s="1"/>
      <c r="J195" s="1">
        <f t="shared" si="4"/>
        <v>0</v>
      </c>
      <c r="K195" s="1">
        <f t="shared" si="5"/>
        <v>0</v>
      </c>
    </row>
    <row r="196" spans="2:11">
      <c r="B196" s="1"/>
      <c r="C196" s="1"/>
      <c r="D196" s="1"/>
      <c r="E196" s="1"/>
      <c r="F196" s="1"/>
      <c r="G196" s="1"/>
      <c r="H196" s="1"/>
      <c r="I196" s="1"/>
      <c r="J196" s="1">
        <f t="shared" si="4"/>
        <v>0</v>
      </c>
      <c r="K196" s="1">
        <f t="shared" si="5"/>
        <v>0</v>
      </c>
    </row>
    <row r="197" spans="2:11">
      <c r="B197" s="1"/>
      <c r="C197" s="1"/>
      <c r="D197" s="1"/>
      <c r="E197" s="1"/>
      <c r="F197" s="1"/>
      <c r="G197" s="1"/>
      <c r="H197" s="1"/>
      <c r="I197" s="1"/>
      <c r="J197" s="1">
        <f t="shared" si="4"/>
        <v>0</v>
      </c>
      <c r="K197" s="1">
        <f t="shared" si="5"/>
        <v>0</v>
      </c>
    </row>
    <row r="198" spans="2:11">
      <c r="B198" s="1"/>
      <c r="C198" s="1"/>
      <c r="D198" s="1"/>
      <c r="E198" s="1"/>
      <c r="F198" s="1"/>
      <c r="G198" s="1"/>
      <c r="H198" s="1"/>
      <c r="I198" s="1"/>
      <c r="J198" s="1">
        <f t="shared" si="4"/>
        <v>0</v>
      </c>
      <c r="K198" s="1">
        <f t="shared" si="5"/>
        <v>0</v>
      </c>
    </row>
    <row r="199" spans="2:11">
      <c r="B199" s="1"/>
      <c r="C199" s="1"/>
      <c r="D199" s="1"/>
      <c r="E199" s="1"/>
      <c r="F199" s="1"/>
      <c r="G199" s="1"/>
      <c r="H199" s="1"/>
      <c r="I199" s="1"/>
      <c r="J199" s="1">
        <f t="shared" si="4"/>
        <v>0</v>
      </c>
      <c r="K199" s="1">
        <f t="shared" si="5"/>
        <v>0</v>
      </c>
    </row>
    <row r="200" spans="2:11">
      <c r="B200" s="1"/>
      <c r="C200" s="1"/>
      <c r="D200" s="1"/>
      <c r="E200" s="1"/>
      <c r="F200" s="1"/>
      <c r="G200" s="1"/>
      <c r="H200" s="1"/>
      <c r="I200" s="1"/>
      <c r="J200" s="1">
        <f t="shared" si="4"/>
        <v>0</v>
      </c>
      <c r="K200" s="1">
        <f t="shared" si="5"/>
        <v>0</v>
      </c>
    </row>
    <row r="201" spans="2:11">
      <c r="B201" s="1"/>
      <c r="C201" s="1"/>
      <c r="D201" s="1"/>
      <c r="E201" s="1"/>
      <c r="F201" s="1"/>
      <c r="G201" s="1"/>
      <c r="H201" s="1"/>
      <c r="I201" s="1"/>
      <c r="J201" s="1">
        <f t="shared" ref="J201:J264" si="6">F201*G201</f>
        <v>0</v>
      </c>
      <c r="K201" s="1">
        <f t="shared" ref="K201:K264" si="7">B201*C201</f>
        <v>0</v>
      </c>
    </row>
    <row r="202" spans="2:11">
      <c r="B202" s="1"/>
      <c r="C202" s="1"/>
      <c r="D202" s="1"/>
      <c r="E202" s="1"/>
      <c r="F202" s="1"/>
      <c r="G202" s="1"/>
      <c r="H202" s="1"/>
      <c r="I202" s="1"/>
      <c r="J202" s="1">
        <f t="shared" si="6"/>
        <v>0</v>
      </c>
      <c r="K202" s="1">
        <f t="shared" si="7"/>
        <v>0</v>
      </c>
    </row>
    <row r="203" spans="2:11">
      <c r="B203" s="1"/>
      <c r="C203" s="1"/>
      <c r="D203" s="1"/>
      <c r="E203" s="1"/>
      <c r="F203" s="1"/>
      <c r="G203" s="1"/>
      <c r="H203" s="1"/>
      <c r="I203" s="1"/>
      <c r="J203" s="1">
        <f t="shared" si="6"/>
        <v>0</v>
      </c>
      <c r="K203" s="1">
        <f t="shared" si="7"/>
        <v>0</v>
      </c>
    </row>
    <row r="204" spans="2:11">
      <c r="B204" s="1"/>
      <c r="C204" s="1"/>
      <c r="D204" s="1"/>
      <c r="E204" s="1"/>
      <c r="F204" s="1"/>
      <c r="G204" s="1"/>
      <c r="H204" s="1"/>
      <c r="I204" s="1"/>
      <c r="J204" s="1">
        <f t="shared" si="6"/>
        <v>0</v>
      </c>
      <c r="K204" s="1">
        <f t="shared" si="7"/>
        <v>0</v>
      </c>
    </row>
    <row r="205" spans="2:11">
      <c r="B205" s="1"/>
      <c r="C205" s="1"/>
      <c r="D205" s="1"/>
      <c r="E205" s="1"/>
      <c r="F205" s="1"/>
      <c r="G205" s="1"/>
      <c r="H205" s="1"/>
      <c r="I205" s="1"/>
      <c r="J205" s="1">
        <f t="shared" si="6"/>
        <v>0</v>
      </c>
      <c r="K205" s="1">
        <f t="shared" si="7"/>
        <v>0</v>
      </c>
    </row>
    <row r="206" spans="2:11">
      <c r="B206" s="1"/>
      <c r="C206" s="1"/>
      <c r="D206" s="1"/>
      <c r="E206" s="1"/>
      <c r="F206" s="1"/>
      <c r="G206" s="1"/>
      <c r="H206" s="1"/>
      <c r="I206" s="1"/>
      <c r="J206" s="1">
        <f t="shared" si="6"/>
        <v>0</v>
      </c>
      <c r="K206" s="1">
        <f t="shared" si="7"/>
        <v>0</v>
      </c>
    </row>
    <row r="207" spans="2:11">
      <c r="B207" s="1"/>
      <c r="C207" s="1"/>
      <c r="D207" s="1"/>
      <c r="E207" s="1"/>
      <c r="F207" s="1"/>
      <c r="G207" s="1"/>
      <c r="H207" s="1"/>
      <c r="I207" s="1"/>
      <c r="J207" s="1">
        <f t="shared" si="6"/>
        <v>0</v>
      </c>
      <c r="K207" s="1">
        <f t="shared" si="7"/>
        <v>0</v>
      </c>
    </row>
    <row r="208" spans="2:11">
      <c r="B208" s="1"/>
      <c r="C208" s="1"/>
      <c r="D208" s="1"/>
      <c r="E208" s="1"/>
      <c r="F208" s="1"/>
      <c r="G208" s="1"/>
      <c r="H208" s="1"/>
      <c r="I208" s="1"/>
      <c r="J208" s="1">
        <f t="shared" si="6"/>
        <v>0</v>
      </c>
      <c r="K208" s="1">
        <f t="shared" si="7"/>
        <v>0</v>
      </c>
    </row>
    <row r="209" spans="2:11">
      <c r="B209" s="1"/>
      <c r="C209" s="1"/>
      <c r="D209" s="1"/>
      <c r="E209" s="1"/>
      <c r="F209" s="1"/>
      <c r="G209" s="1"/>
      <c r="H209" s="1"/>
      <c r="I209" s="1"/>
      <c r="J209" s="1">
        <f t="shared" si="6"/>
        <v>0</v>
      </c>
      <c r="K209" s="1">
        <f t="shared" si="7"/>
        <v>0</v>
      </c>
    </row>
    <row r="210" spans="2:11">
      <c r="B210" s="1"/>
      <c r="C210" s="1"/>
      <c r="D210" s="1"/>
      <c r="E210" s="1"/>
      <c r="F210" s="1"/>
      <c r="G210" s="1"/>
      <c r="H210" s="1"/>
      <c r="I210" s="1"/>
      <c r="J210" s="1">
        <f t="shared" si="6"/>
        <v>0</v>
      </c>
      <c r="K210" s="1">
        <f t="shared" si="7"/>
        <v>0</v>
      </c>
    </row>
    <row r="211" spans="2:11">
      <c r="B211" s="1"/>
      <c r="C211" s="1"/>
      <c r="D211" s="1"/>
      <c r="E211" s="1"/>
      <c r="F211" s="1"/>
      <c r="G211" s="1"/>
      <c r="H211" s="1"/>
      <c r="I211" s="1"/>
      <c r="J211" s="1">
        <f t="shared" si="6"/>
        <v>0</v>
      </c>
      <c r="K211" s="1">
        <f t="shared" si="7"/>
        <v>0</v>
      </c>
    </row>
    <row r="212" spans="2:11">
      <c r="B212" s="1"/>
      <c r="C212" s="1"/>
      <c r="D212" s="1"/>
      <c r="E212" s="1"/>
      <c r="F212" s="1"/>
      <c r="G212" s="1"/>
      <c r="H212" s="1"/>
      <c r="I212" s="1"/>
      <c r="J212" s="1">
        <f t="shared" si="6"/>
        <v>0</v>
      </c>
      <c r="K212" s="1">
        <f t="shared" si="7"/>
        <v>0</v>
      </c>
    </row>
    <row r="213" spans="2:11">
      <c r="B213" s="1"/>
      <c r="C213" s="1"/>
      <c r="D213" s="1"/>
      <c r="E213" s="1"/>
      <c r="F213" s="1"/>
      <c r="G213" s="1"/>
      <c r="H213" s="1"/>
      <c r="I213" s="1"/>
      <c r="J213" s="1">
        <f t="shared" si="6"/>
        <v>0</v>
      </c>
      <c r="K213" s="1">
        <f t="shared" si="7"/>
        <v>0</v>
      </c>
    </row>
    <row r="214" spans="2:11">
      <c r="B214" s="1"/>
      <c r="C214" s="1"/>
      <c r="D214" s="1"/>
      <c r="E214" s="1"/>
      <c r="F214" s="1"/>
      <c r="G214" s="1"/>
      <c r="H214" s="1"/>
      <c r="I214" s="1"/>
      <c r="J214" s="1">
        <f t="shared" si="6"/>
        <v>0</v>
      </c>
      <c r="K214" s="1">
        <f t="shared" si="7"/>
        <v>0</v>
      </c>
    </row>
    <row r="215" spans="2:11">
      <c r="B215" s="1"/>
      <c r="C215" s="1"/>
      <c r="D215" s="1"/>
      <c r="E215" s="1"/>
      <c r="F215" s="1"/>
      <c r="G215" s="1"/>
      <c r="H215" s="1"/>
      <c r="I215" s="1"/>
      <c r="J215" s="1">
        <f t="shared" si="6"/>
        <v>0</v>
      </c>
      <c r="K215" s="1">
        <f t="shared" si="7"/>
        <v>0</v>
      </c>
    </row>
    <row r="216" spans="2:11">
      <c r="B216" s="1"/>
      <c r="C216" s="1"/>
      <c r="D216" s="1"/>
      <c r="E216" s="1"/>
      <c r="F216" s="1"/>
      <c r="G216" s="1"/>
      <c r="H216" s="1"/>
      <c r="I216" s="1"/>
      <c r="J216" s="1">
        <f t="shared" si="6"/>
        <v>0</v>
      </c>
      <c r="K216" s="1">
        <f t="shared" si="7"/>
        <v>0</v>
      </c>
    </row>
    <row r="217" spans="2:11">
      <c r="B217" s="1"/>
      <c r="C217" s="1"/>
      <c r="D217" s="1"/>
      <c r="E217" s="1"/>
      <c r="F217" s="1"/>
      <c r="G217" s="1"/>
      <c r="H217" s="1"/>
      <c r="I217" s="1"/>
      <c r="J217" s="1">
        <f t="shared" si="6"/>
        <v>0</v>
      </c>
      <c r="K217" s="1">
        <f t="shared" si="7"/>
        <v>0</v>
      </c>
    </row>
    <row r="218" spans="2:11">
      <c r="B218" s="1"/>
      <c r="C218" s="1"/>
      <c r="D218" s="1"/>
      <c r="E218" s="1"/>
      <c r="F218" s="1"/>
      <c r="G218" s="1"/>
      <c r="H218" s="1"/>
      <c r="I218" s="1"/>
      <c r="J218" s="1">
        <f t="shared" si="6"/>
        <v>0</v>
      </c>
      <c r="K218" s="1">
        <f t="shared" si="7"/>
        <v>0</v>
      </c>
    </row>
    <row r="219" spans="2:11">
      <c r="B219" s="1"/>
      <c r="C219" s="1"/>
      <c r="D219" s="1"/>
      <c r="E219" s="1"/>
      <c r="F219" s="1"/>
      <c r="G219" s="1"/>
      <c r="H219" s="1"/>
      <c r="I219" s="1"/>
      <c r="J219" s="1">
        <f t="shared" si="6"/>
        <v>0</v>
      </c>
      <c r="K219" s="1">
        <f t="shared" si="7"/>
        <v>0</v>
      </c>
    </row>
    <row r="220" spans="2:11">
      <c r="B220" s="1"/>
      <c r="C220" s="1"/>
      <c r="D220" s="1"/>
      <c r="E220" s="1"/>
      <c r="F220" s="1"/>
      <c r="G220" s="1"/>
      <c r="H220" s="1"/>
      <c r="I220" s="1"/>
      <c r="J220" s="1">
        <f t="shared" si="6"/>
        <v>0</v>
      </c>
      <c r="K220" s="1">
        <f t="shared" si="7"/>
        <v>0</v>
      </c>
    </row>
    <row r="221" spans="2:11">
      <c r="B221" s="1"/>
      <c r="C221" s="1"/>
      <c r="D221" s="1"/>
      <c r="E221" s="1"/>
      <c r="F221" s="1"/>
      <c r="G221" s="1"/>
      <c r="H221" s="1"/>
      <c r="I221" s="1"/>
      <c r="J221" s="1">
        <f t="shared" si="6"/>
        <v>0</v>
      </c>
      <c r="K221" s="1">
        <f t="shared" si="7"/>
        <v>0</v>
      </c>
    </row>
    <row r="222" spans="2:11">
      <c r="B222" s="1"/>
      <c r="C222" s="1"/>
      <c r="D222" s="1"/>
      <c r="E222" s="1"/>
      <c r="F222" s="1"/>
      <c r="G222" s="1"/>
      <c r="H222" s="1"/>
      <c r="I222" s="1"/>
      <c r="J222" s="1">
        <f t="shared" si="6"/>
        <v>0</v>
      </c>
      <c r="K222" s="1">
        <f t="shared" si="7"/>
        <v>0</v>
      </c>
    </row>
    <row r="223" spans="2:11">
      <c r="B223" s="1"/>
      <c r="C223" s="1"/>
      <c r="D223" s="1"/>
      <c r="E223" s="1"/>
      <c r="F223" s="1"/>
      <c r="G223" s="1"/>
      <c r="H223" s="1"/>
      <c r="I223" s="1"/>
      <c r="J223" s="1">
        <f t="shared" si="6"/>
        <v>0</v>
      </c>
      <c r="K223" s="1">
        <f t="shared" si="7"/>
        <v>0</v>
      </c>
    </row>
    <row r="224" spans="2:11">
      <c r="B224" s="1"/>
      <c r="C224" s="1"/>
      <c r="D224" s="1"/>
      <c r="E224" s="1"/>
      <c r="F224" s="1"/>
      <c r="G224" s="1"/>
      <c r="H224" s="1"/>
      <c r="I224" s="1"/>
      <c r="J224" s="1">
        <f t="shared" si="6"/>
        <v>0</v>
      </c>
      <c r="K224" s="1">
        <f t="shared" si="7"/>
        <v>0</v>
      </c>
    </row>
    <row r="225" spans="2:11">
      <c r="B225" s="1"/>
      <c r="C225" s="1"/>
      <c r="D225" s="1"/>
      <c r="E225" s="1"/>
      <c r="F225" s="1"/>
      <c r="G225" s="1"/>
      <c r="H225" s="1"/>
      <c r="I225" s="1"/>
      <c r="J225" s="1">
        <f t="shared" si="6"/>
        <v>0</v>
      </c>
      <c r="K225" s="1">
        <f t="shared" si="7"/>
        <v>0</v>
      </c>
    </row>
    <row r="226" spans="2:11">
      <c r="B226" s="1"/>
      <c r="C226" s="1"/>
      <c r="D226" s="1"/>
      <c r="E226" s="1"/>
      <c r="F226" s="1"/>
      <c r="G226" s="1"/>
      <c r="H226" s="1"/>
      <c r="I226" s="1"/>
      <c r="J226" s="1">
        <f t="shared" si="6"/>
        <v>0</v>
      </c>
      <c r="K226" s="1">
        <f t="shared" si="7"/>
        <v>0</v>
      </c>
    </row>
    <row r="227" spans="2:11">
      <c r="B227" s="1"/>
      <c r="C227" s="1"/>
      <c r="D227" s="1"/>
      <c r="E227" s="1"/>
      <c r="F227" s="1"/>
      <c r="G227" s="1"/>
      <c r="H227" s="1"/>
      <c r="I227" s="1"/>
      <c r="J227" s="1">
        <f t="shared" si="6"/>
        <v>0</v>
      </c>
      <c r="K227" s="1">
        <f t="shared" si="7"/>
        <v>0</v>
      </c>
    </row>
    <row r="228" spans="2:11">
      <c r="B228" s="1"/>
      <c r="C228" s="1"/>
      <c r="D228" s="1"/>
      <c r="E228" s="1"/>
      <c r="F228" s="1"/>
      <c r="G228" s="1"/>
      <c r="H228" s="1"/>
      <c r="I228" s="1"/>
      <c r="J228" s="1">
        <f t="shared" si="6"/>
        <v>0</v>
      </c>
      <c r="K228" s="1">
        <f t="shared" si="7"/>
        <v>0</v>
      </c>
    </row>
    <row r="229" spans="2:11">
      <c r="B229" s="1"/>
      <c r="C229" s="1"/>
      <c r="D229" s="1"/>
      <c r="E229" s="1"/>
      <c r="F229" s="1"/>
      <c r="G229" s="1"/>
      <c r="H229" s="1"/>
      <c r="I229" s="1"/>
      <c r="J229" s="1">
        <f t="shared" si="6"/>
        <v>0</v>
      </c>
      <c r="K229" s="1">
        <f t="shared" si="7"/>
        <v>0</v>
      </c>
    </row>
    <row r="230" spans="2:11">
      <c r="B230" s="1"/>
      <c r="C230" s="1"/>
      <c r="D230" s="1"/>
      <c r="E230" s="1"/>
      <c r="F230" s="1"/>
      <c r="G230" s="1"/>
      <c r="H230" s="1"/>
      <c r="I230" s="1"/>
      <c r="J230" s="1">
        <f t="shared" si="6"/>
        <v>0</v>
      </c>
      <c r="K230" s="1">
        <f t="shared" si="7"/>
        <v>0</v>
      </c>
    </row>
    <row r="231" spans="2:11">
      <c r="B231" s="1"/>
      <c r="C231" s="1"/>
      <c r="D231" s="1"/>
      <c r="E231" s="1"/>
      <c r="F231" s="1"/>
      <c r="G231" s="1"/>
      <c r="H231" s="1"/>
      <c r="I231" s="1"/>
      <c r="J231" s="1">
        <f t="shared" si="6"/>
        <v>0</v>
      </c>
      <c r="K231" s="1">
        <f t="shared" si="7"/>
        <v>0</v>
      </c>
    </row>
    <row r="232" spans="2:11">
      <c r="B232" s="1"/>
      <c r="C232" s="1"/>
      <c r="D232" s="1"/>
      <c r="E232" s="1"/>
      <c r="F232" s="1"/>
      <c r="G232" s="1"/>
      <c r="H232" s="1"/>
      <c r="I232" s="1"/>
      <c r="J232" s="1">
        <f t="shared" si="6"/>
        <v>0</v>
      </c>
      <c r="K232" s="1">
        <f t="shared" si="7"/>
        <v>0</v>
      </c>
    </row>
    <row r="233" spans="2:11">
      <c r="B233" s="1"/>
      <c r="C233" s="1"/>
      <c r="D233" s="1"/>
      <c r="E233" s="1"/>
      <c r="F233" s="1"/>
      <c r="G233" s="1"/>
      <c r="H233" s="1"/>
      <c r="I233" s="1"/>
      <c r="J233" s="1">
        <f t="shared" si="6"/>
        <v>0</v>
      </c>
      <c r="K233" s="1">
        <f t="shared" si="7"/>
        <v>0</v>
      </c>
    </row>
    <row r="234" spans="2:11">
      <c r="B234" s="1"/>
      <c r="C234" s="1"/>
      <c r="D234" s="1"/>
      <c r="E234" s="1"/>
      <c r="F234" s="1"/>
      <c r="G234" s="1"/>
      <c r="H234" s="1"/>
      <c r="I234" s="1"/>
      <c r="J234" s="1">
        <f t="shared" si="6"/>
        <v>0</v>
      </c>
      <c r="K234" s="1">
        <f t="shared" si="7"/>
        <v>0</v>
      </c>
    </row>
    <row r="235" spans="2:11">
      <c r="B235" s="1"/>
      <c r="C235" s="1"/>
      <c r="D235" s="1"/>
      <c r="E235" s="1"/>
      <c r="F235" s="1"/>
      <c r="G235" s="1"/>
      <c r="H235" s="1"/>
      <c r="I235" s="1"/>
      <c r="J235" s="1">
        <f t="shared" si="6"/>
        <v>0</v>
      </c>
      <c r="K235" s="1">
        <f t="shared" si="7"/>
        <v>0</v>
      </c>
    </row>
    <row r="236" spans="2:11">
      <c r="B236" s="1"/>
      <c r="C236" s="1"/>
      <c r="D236" s="1"/>
      <c r="E236" s="1"/>
      <c r="F236" s="1"/>
      <c r="G236" s="1"/>
      <c r="H236" s="1"/>
      <c r="I236" s="1"/>
      <c r="J236" s="1">
        <f t="shared" si="6"/>
        <v>0</v>
      </c>
      <c r="K236" s="1">
        <f t="shared" si="7"/>
        <v>0</v>
      </c>
    </row>
    <row r="237" spans="2:11">
      <c r="B237" s="1"/>
      <c r="C237" s="1"/>
      <c r="D237" s="1"/>
      <c r="E237" s="1"/>
      <c r="F237" s="1"/>
      <c r="G237" s="1"/>
      <c r="H237" s="1"/>
      <c r="I237" s="1"/>
      <c r="J237" s="1">
        <f t="shared" si="6"/>
        <v>0</v>
      </c>
      <c r="K237" s="1">
        <f t="shared" si="7"/>
        <v>0</v>
      </c>
    </row>
    <row r="238" spans="2:11">
      <c r="B238" s="1"/>
      <c r="C238" s="1"/>
      <c r="D238" s="1"/>
      <c r="E238" s="1"/>
      <c r="F238" s="1"/>
      <c r="G238" s="1"/>
      <c r="H238" s="1"/>
      <c r="I238" s="1"/>
      <c r="J238" s="1">
        <f t="shared" si="6"/>
        <v>0</v>
      </c>
      <c r="K238" s="1">
        <f t="shared" si="7"/>
        <v>0</v>
      </c>
    </row>
    <row r="239" spans="2:11">
      <c r="B239" s="1"/>
      <c r="C239" s="1"/>
      <c r="D239" s="1"/>
      <c r="E239" s="1"/>
      <c r="F239" s="1"/>
      <c r="G239" s="1"/>
      <c r="H239" s="1"/>
      <c r="I239" s="1"/>
      <c r="J239" s="1">
        <f t="shared" si="6"/>
        <v>0</v>
      </c>
      <c r="K239" s="1">
        <f t="shared" si="7"/>
        <v>0</v>
      </c>
    </row>
    <row r="240" spans="2:11">
      <c r="B240" s="1"/>
      <c r="C240" s="1"/>
      <c r="D240" s="1"/>
      <c r="E240" s="1"/>
      <c r="F240" s="1"/>
      <c r="G240" s="1"/>
      <c r="H240" s="1"/>
      <c r="I240" s="1"/>
      <c r="J240" s="1">
        <f t="shared" si="6"/>
        <v>0</v>
      </c>
      <c r="K240" s="1">
        <f t="shared" si="7"/>
        <v>0</v>
      </c>
    </row>
    <row r="241" spans="2:11">
      <c r="B241" s="1"/>
      <c r="C241" s="1"/>
      <c r="D241" s="1"/>
      <c r="E241" s="1"/>
      <c r="F241" s="1"/>
      <c r="G241" s="1"/>
      <c r="H241" s="1"/>
      <c r="I241" s="1"/>
      <c r="J241" s="1">
        <f t="shared" si="6"/>
        <v>0</v>
      </c>
      <c r="K241" s="1">
        <f t="shared" si="7"/>
        <v>0</v>
      </c>
    </row>
    <row r="242" spans="2:11">
      <c r="B242" s="1"/>
      <c r="C242" s="1"/>
      <c r="D242" s="1"/>
      <c r="E242" s="1"/>
      <c r="F242" s="1"/>
      <c r="G242" s="1"/>
      <c r="H242" s="1"/>
      <c r="I242" s="1"/>
      <c r="J242" s="1">
        <f t="shared" si="6"/>
        <v>0</v>
      </c>
      <c r="K242" s="1">
        <f t="shared" si="7"/>
        <v>0</v>
      </c>
    </row>
    <row r="243" spans="2:11">
      <c r="B243" s="1"/>
      <c r="C243" s="1"/>
      <c r="D243" s="1"/>
      <c r="E243" s="1"/>
      <c r="F243" s="1"/>
      <c r="G243" s="1"/>
      <c r="H243" s="1"/>
      <c r="I243" s="1"/>
      <c r="J243" s="1">
        <f t="shared" si="6"/>
        <v>0</v>
      </c>
      <c r="K243" s="1">
        <f t="shared" si="7"/>
        <v>0</v>
      </c>
    </row>
    <row r="244" spans="2:11">
      <c r="B244" s="1"/>
      <c r="C244" s="1"/>
      <c r="D244" s="1"/>
      <c r="E244" s="1"/>
      <c r="F244" s="1"/>
      <c r="G244" s="1"/>
      <c r="H244" s="1"/>
      <c r="I244" s="1"/>
      <c r="J244" s="1">
        <f t="shared" si="6"/>
        <v>0</v>
      </c>
      <c r="K244" s="1">
        <f t="shared" si="7"/>
        <v>0</v>
      </c>
    </row>
    <row r="245" spans="2:11">
      <c r="B245" s="1"/>
      <c r="C245" s="1"/>
      <c r="D245" s="1"/>
      <c r="E245" s="1"/>
      <c r="F245" s="1"/>
      <c r="G245" s="1"/>
      <c r="H245" s="1"/>
      <c r="I245" s="1"/>
      <c r="J245" s="1">
        <f t="shared" si="6"/>
        <v>0</v>
      </c>
      <c r="K245" s="1">
        <f t="shared" si="7"/>
        <v>0</v>
      </c>
    </row>
    <row r="246" spans="2:11">
      <c r="B246" s="1"/>
      <c r="C246" s="1"/>
      <c r="D246" s="1"/>
      <c r="E246" s="1"/>
      <c r="F246" s="1"/>
      <c r="G246" s="1"/>
      <c r="H246" s="1"/>
      <c r="I246" s="1"/>
      <c r="J246" s="1">
        <f t="shared" si="6"/>
        <v>0</v>
      </c>
      <c r="K246" s="1">
        <f t="shared" si="7"/>
        <v>0</v>
      </c>
    </row>
    <row r="247" spans="2:11">
      <c r="B247" s="1"/>
      <c r="C247" s="1"/>
      <c r="D247" s="1"/>
      <c r="E247" s="1"/>
      <c r="F247" s="1"/>
      <c r="G247" s="1"/>
      <c r="H247" s="1"/>
      <c r="I247" s="1"/>
      <c r="J247" s="1">
        <f t="shared" si="6"/>
        <v>0</v>
      </c>
      <c r="K247" s="1">
        <f t="shared" si="7"/>
        <v>0</v>
      </c>
    </row>
    <row r="248" spans="2:11">
      <c r="B248" s="1"/>
      <c r="C248" s="1"/>
      <c r="D248" s="1"/>
      <c r="E248" s="1"/>
      <c r="F248" s="1"/>
      <c r="G248" s="1"/>
      <c r="H248" s="1"/>
      <c r="I248" s="1"/>
      <c r="J248" s="1">
        <f t="shared" si="6"/>
        <v>0</v>
      </c>
      <c r="K248" s="1">
        <f t="shared" si="7"/>
        <v>0</v>
      </c>
    </row>
    <row r="249" spans="2:11">
      <c r="B249" s="1"/>
      <c r="C249" s="1"/>
      <c r="D249" s="1"/>
      <c r="E249" s="1"/>
      <c r="F249" s="1"/>
      <c r="G249" s="1"/>
      <c r="H249" s="1"/>
      <c r="I249" s="1"/>
      <c r="J249" s="1">
        <f t="shared" si="6"/>
        <v>0</v>
      </c>
      <c r="K249" s="1">
        <f t="shared" si="7"/>
        <v>0</v>
      </c>
    </row>
    <row r="250" spans="2:11">
      <c r="B250" s="1"/>
      <c r="C250" s="1"/>
      <c r="D250" s="1"/>
      <c r="E250" s="1"/>
      <c r="F250" s="1"/>
      <c r="G250" s="1"/>
      <c r="H250" s="1"/>
      <c r="I250" s="1"/>
      <c r="J250" s="1">
        <f t="shared" si="6"/>
        <v>0</v>
      </c>
      <c r="K250" s="1">
        <f t="shared" si="7"/>
        <v>0</v>
      </c>
    </row>
    <row r="251" spans="2:11">
      <c r="B251" s="1"/>
      <c r="C251" s="1"/>
      <c r="D251" s="1"/>
      <c r="E251" s="1"/>
      <c r="F251" s="1"/>
      <c r="G251" s="1"/>
      <c r="H251" s="1"/>
      <c r="I251" s="1"/>
      <c r="J251" s="1">
        <f t="shared" si="6"/>
        <v>0</v>
      </c>
      <c r="K251" s="1">
        <f t="shared" si="7"/>
        <v>0</v>
      </c>
    </row>
    <row r="252" spans="2:11">
      <c r="B252" s="1"/>
      <c r="C252" s="1"/>
      <c r="D252" s="1"/>
      <c r="E252" s="1"/>
      <c r="F252" s="1"/>
      <c r="G252" s="1"/>
      <c r="H252" s="1"/>
      <c r="I252" s="1"/>
      <c r="J252" s="1">
        <f t="shared" si="6"/>
        <v>0</v>
      </c>
      <c r="K252" s="1">
        <f t="shared" si="7"/>
        <v>0</v>
      </c>
    </row>
    <row r="253" spans="2:11">
      <c r="B253" s="1"/>
      <c r="C253" s="1"/>
      <c r="D253" s="1"/>
      <c r="E253" s="1"/>
      <c r="F253" s="1"/>
      <c r="G253" s="1"/>
      <c r="H253" s="1"/>
      <c r="I253" s="1"/>
      <c r="J253" s="1">
        <f t="shared" si="6"/>
        <v>0</v>
      </c>
      <c r="K253" s="1">
        <f t="shared" si="7"/>
        <v>0</v>
      </c>
    </row>
    <row r="254" spans="2:11">
      <c r="B254" s="1"/>
      <c r="C254" s="1"/>
      <c r="D254" s="1"/>
      <c r="E254" s="1"/>
      <c r="F254" s="1"/>
      <c r="G254" s="1"/>
      <c r="H254" s="1"/>
      <c r="I254" s="1"/>
      <c r="J254" s="1">
        <f t="shared" si="6"/>
        <v>0</v>
      </c>
      <c r="K254" s="1">
        <f t="shared" si="7"/>
        <v>0</v>
      </c>
    </row>
    <row r="255" spans="2:11">
      <c r="B255" s="1"/>
      <c r="C255" s="1"/>
      <c r="D255" s="1"/>
      <c r="E255" s="1"/>
      <c r="F255" s="1"/>
      <c r="G255" s="1"/>
      <c r="H255" s="1"/>
      <c r="I255" s="1"/>
      <c r="J255" s="1">
        <f t="shared" si="6"/>
        <v>0</v>
      </c>
      <c r="K255" s="1">
        <f t="shared" si="7"/>
        <v>0</v>
      </c>
    </row>
    <row r="256" spans="2:11">
      <c r="B256" s="1"/>
      <c r="C256" s="1"/>
      <c r="D256" s="1"/>
      <c r="E256" s="1"/>
      <c r="F256" s="1"/>
      <c r="G256" s="1"/>
      <c r="H256" s="1"/>
      <c r="I256" s="1"/>
      <c r="J256" s="1">
        <f t="shared" si="6"/>
        <v>0</v>
      </c>
      <c r="K256" s="1">
        <f t="shared" si="7"/>
        <v>0</v>
      </c>
    </row>
    <row r="257" spans="2:11">
      <c r="B257" s="1"/>
      <c r="C257" s="1"/>
      <c r="D257" s="1"/>
      <c r="E257" s="1"/>
      <c r="F257" s="1"/>
      <c r="G257" s="1"/>
      <c r="H257" s="1"/>
      <c r="I257" s="1"/>
      <c r="J257" s="1">
        <f t="shared" si="6"/>
        <v>0</v>
      </c>
      <c r="K257" s="1">
        <f t="shared" si="7"/>
        <v>0</v>
      </c>
    </row>
    <row r="258" spans="2:11">
      <c r="B258" s="1"/>
      <c r="C258" s="1"/>
      <c r="D258" s="1"/>
      <c r="E258" s="1"/>
      <c r="F258" s="1"/>
      <c r="G258" s="1"/>
      <c r="H258" s="1"/>
      <c r="I258" s="1"/>
      <c r="J258" s="1">
        <f t="shared" si="6"/>
        <v>0</v>
      </c>
      <c r="K258" s="1">
        <f t="shared" si="7"/>
        <v>0</v>
      </c>
    </row>
    <row r="259" spans="2:11">
      <c r="B259" s="1"/>
      <c r="C259" s="1"/>
      <c r="D259" s="1"/>
      <c r="E259" s="1"/>
      <c r="F259" s="1"/>
      <c r="G259" s="1"/>
      <c r="H259" s="1"/>
      <c r="I259" s="1"/>
      <c r="J259" s="1">
        <f t="shared" si="6"/>
        <v>0</v>
      </c>
      <c r="K259" s="1">
        <f t="shared" si="7"/>
        <v>0</v>
      </c>
    </row>
    <row r="260" spans="2:11">
      <c r="B260" s="1"/>
      <c r="C260" s="1"/>
      <c r="D260" s="1"/>
      <c r="E260" s="1"/>
      <c r="F260" s="1"/>
      <c r="G260" s="1"/>
      <c r="H260" s="1"/>
      <c r="I260" s="1"/>
      <c r="J260" s="1">
        <f t="shared" si="6"/>
        <v>0</v>
      </c>
      <c r="K260" s="1">
        <f t="shared" si="7"/>
        <v>0</v>
      </c>
    </row>
    <row r="261" spans="2:11">
      <c r="B261" s="1"/>
      <c r="C261" s="1"/>
      <c r="D261" s="1"/>
      <c r="E261" s="1"/>
      <c r="F261" s="1"/>
      <c r="G261" s="1"/>
      <c r="H261" s="1"/>
      <c r="I261" s="1"/>
      <c r="J261" s="1">
        <f t="shared" si="6"/>
        <v>0</v>
      </c>
      <c r="K261" s="1">
        <f t="shared" si="7"/>
        <v>0</v>
      </c>
    </row>
    <row r="262" spans="2:11">
      <c r="B262" s="1"/>
      <c r="C262" s="1"/>
      <c r="D262" s="1"/>
      <c r="E262" s="1"/>
      <c r="F262" s="1"/>
      <c r="G262" s="1"/>
      <c r="H262" s="1"/>
      <c r="I262" s="1"/>
      <c r="J262" s="1">
        <f t="shared" si="6"/>
        <v>0</v>
      </c>
      <c r="K262" s="1">
        <f t="shared" si="7"/>
        <v>0</v>
      </c>
    </row>
    <row r="263" spans="2:11">
      <c r="B263" s="1"/>
      <c r="C263" s="1"/>
      <c r="D263" s="1"/>
      <c r="E263" s="1"/>
      <c r="F263" s="1"/>
      <c r="G263" s="1"/>
      <c r="H263" s="1"/>
      <c r="I263" s="1"/>
      <c r="J263" s="1">
        <f t="shared" si="6"/>
        <v>0</v>
      </c>
      <c r="K263" s="1">
        <f t="shared" si="7"/>
        <v>0</v>
      </c>
    </row>
    <row r="264" spans="2:11">
      <c r="B264" s="1"/>
      <c r="C264" s="1"/>
      <c r="D264" s="1"/>
      <c r="E264" s="1"/>
      <c r="F264" s="1"/>
      <c r="G264" s="1"/>
      <c r="H264" s="1"/>
      <c r="I264" s="1"/>
      <c r="J264" s="1">
        <f t="shared" si="6"/>
        <v>0</v>
      </c>
      <c r="K264" s="1">
        <f t="shared" si="7"/>
        <v>0</v>
      </c>
    </row>
    <row r="265" spans="2:11">
      <c r="B265" s="1"/>
      <c r="C265" s="1"/>
      <c r="D265" s="1"/>
      <c r="E265" s="1"/>
      <c r="F265" s="1"/>
      <c r="G265" s="1"/>
      <c r="H265" s="1"/>
      <c r="I265" s="1"/>
      <c r="J265" s="1">
        <f t="shared" ref="J265:J308" si="8">F265*G265</f>
        <v>0</v>
      </c>
      <c r="K265" s="1">
        <f t="shared" ref="K265:K308" si="9">B265*C265</f>
        <v>0</v>
      </c>
    </row>
    <row r="266" spans="2:11">
      <c r="B266" s="1"/>
      <c r="C266" s="1"/>
      <c r="D266" s="1"/>
      <c r="E266" s="1"/>
      <c r="F266" s="1"/>
      <c r="G266" s="1"/>
      <c r="H266" s="1"/>
      <c r="I266" s="1"/>
      <c r="J266" s="1">
        <f t="shared" si="8"/>
        <v>0</v>
      </c>
      <c r="K266" s="1">
        <f t="shared" si="9"/>
        <v>0</v>
      </c>
    </row>
    <row r="267" spans="2:11">
      <c r="B267" s="1"/>
      <c r="C267" s="1"/>
      <c r="D267" s="1"/>
      <c r="E267" s="1"/>
      <c r="F267" s="1"/>
      <c r="G267" s="1"/>
      <c r="H267" s="1"/>
      <c r="I267" s="1"/>
      <c r="J267" s="1">
        <f t="shared" si="8"/>
        <v>0</v>
      </c>
      <c r="K267" s="1">
        <f t="shared" si="9"/>
        <v>0</v>
      </c>
    </row>
    <row r="268" spans="2:11">
      <c r="B268" s="1"/>
      <c r="C268" s="1"/>
      <c r="D268" s="1"/>
      <c r="E268" s="1"/>
      <c r="F268" s="1"/>
      <c r="G268" s="1"/>
      <c r="H268" s="1"/>
      <c r="I268" s="1"/>
      <c r="J268" s="1">
        <f t="shared" si="8"/>
        <v>0</v>
      </c>
      <c r="K268" s="1">
        <f t="shared" si="9"/>
        <v>0</v>
      </c>
    </row>
    <row r="269" spans="2:11">
      <c r="B269" s="1"/>
      <c r="C269" s="1"/>
      <c r="D269" s="1"/>
      <c r="E269" s="1"/>
      <c r="F269" s="1"/>
      <c r="G269" s="1"/>
      <c r="H269" s="1"/>
      <c r="I269" s="1"/>
      <c r="J269" s="1">
        <f t="shared" si="8"/>
        <v>0</v>
      </c>
      <c r="K269" s="1">
        <f t="shared" si="9"/>
        <v>0</v>
      </c>
    </row>
    <row r="270" spans="2:11">
      <c r="B270" s="1"/>
      <c r="C270" s="1"/>
      <c r="D270" s="1"/>
      <c r="E270" s="1"/>
      <c r="F270" s="1"/>
      <c r="G270" s="1"/>
      <c r="H270" s="1"/>
      <c r="I270" s="1"/>
      <c r="J270" s="1">
        <f t="shared" si="8"/>
        <v>0</v>
      </c>
      <c r="K270" s="1">
        <f t="shared" si="9"/>
        <v>0</v>
      </c>
    </row>
    <row r="271" spans="2:11">
      <c r="B271" s="1"/>
      <c r="C271" s="1"/>
      <c r="D271" s="1"/>
      <c r="E271" s="1"/>
      <c r="F271" s="1"/>
      <c r="G271" s="1"/>
      <c r="H271" s="1"/>
      <c r="I271" s="1"/>
      <c r="J271" s="1">
        <f t="shared" si="8"/>
        <v>0</v>
      </c>
      <c r="K271" s="1">
        <f t="shared" si="9"/>
        <v>0</v>
      </c>
    </row>
    <row r="272" spans="2:11">
      <c r="B272" s="1"/>
      <c r="C272" s="1"/>
      <c r="D272" s="1"/>
      <c r="E272" s="1"/>
      <c r="F272" s="1"/>
      <c r="G272" s="1"/>
      <c r="H272" s="1"/>
      <c r="I272" s="1"/>
      <c r="J272" s="1">
        <f t="shared" si="8"/>
        <v>0</v>
      </c>
      <c r="K272" s="1">
        <f t="shared" si="9"/>
        <v>0</v>
      </c>
    </row>
    <row r="273" spans="2:11">
      <c r="B273" s="1"/>
      <c r="C273" s="1"/>
      <c r="D273" s="1"/>
      <c r="E273" s="1"/>
      <c r="F273" s="1"/>
      <c r="G273" s="1"/>
      <c r="H273" s="1"/>
      <c r="I273" s="1"/>
      <c r="J273" s="1">
        <f t="shared" si="8"/>
        <v>0</v>
      </c>
      <c r="K273" s="1">
        <f t="shared" si="9"/>
        <v>0</v>
      </c>
    </row>
    <row r="274" spans="2:11">
      <c r="B274" s="1"/>
      <c r="C274" s="1"/>
      <c r="D274" s="1"/>
      <c r="E274" s="1"/>
      <c r="F274" s="1"/>
      <c r="G274" s="1"/>
      <c r="H274" s="1"/>
      <c r="I274" s="1"/>
      <c r="J274" s="1">
        <f t="shared" si="8"/>
        <v>0</v>
      </c>
      <c r="K274" s="1">
        <f t="shared" si="9"/>
        <v>0</v>
      </c>
    </row>
    <row r="275" spans="2:11">
      <c r="B275" s="1"/>
      <c r="C275" s="1"/>
      <c r="D275" s="1"/>
      <c r="E275" s="1"/>
      <c r="F275" s="1"/>
      <c r="G275" s="1"/>
      <c r="H275" s="1"/>
      <c r="I275" s="1"/>
      <c r="J275" s="1">
        <f t="shared" si="8"/>
        <v>0</v>
      </c>
      <c r="K275" s="1">
        <f t="shared" si="9"/>
        <v>0</v>
      </c>
    </row>
    <row r="276" spans="2:11">
      <c r="B276" s="1"/>
      <c r="C276" s="1"/>
      <c r="D276" s="1"/>
      <c r="E276" s="1"/>
      <c r="F276" s="1"/>
      <c r="G276" s="1"/>
      <c r="H276" s="1"/>
      <c r="I276" s="1"/>
      <c r="J276" s="1">
        <f t="shared" si="8"/>
        <v>0</v>
      </c>
      <c r="K276" s="1">
        <f t="shared" si="9"/>
        <v>0</v>
      </c>
    </row>
    <row r="277" spans="2:11">
      <c r="B277" s="1"/>
      <c r="C277" s="1"/>
      <c r="D277" s="1"/>
      <c r="E277" s="1"/>
      <c r="F277" s="1"/>
      <c r="G277" s="1"/>
      <c r="H277" s="1"/>
      <c r="I277" s="1"/>
      <c r="J277" s="1">
        <f t="shared" si="8"/>
        <v>0</v>
      </c>
      <c r="K277" s="1">
        <f t="shared" si="9"/>
        <v>0</v>
      </c>
    </row>
    <row r="278" spans="2:11">
      <c r="B278" s="1"/>
      <c r="C278" s="1"/>
      <c r="D278" s="1"/>
      <c r="E278" s="1"/>
      <c r="F278" s="1"/>
      <c r="G278" s="1"/>
      <c r="H278" s="1"/>
      <c r="I278" s="1"/>
      <c r="J278" s="1">
        <f t="shared" si="8"/>
        <v>0</v>
      </c>
      <c r="K278" s="1">
        <f t="shared" si="9"/>
        <v>0</v>
      </c>
    </row>
    <row r="279" spans="2:11">
      <c r="B279" s="1"/>
      <c r="C279" s="1"/>
      <c r="D279" s="1"/>
      <c r="E279" s="1"/>
      <c r="F279" s="1"/>
      <c r="G279" s="1"/>
      <c r="H279" s="1"/>
      <c r="I279" s="1"/>
      <c r="J279" s="1">
        <f t="shared" si="8"/>
        <v>0</v>
      </c>
      <c r="K279" s="1">
        <f t="shared" si="9"/>
        <v>0</v>
      </c>
    </row>
    <row r="280" spans="2:11">
      <c r="B280" s="1"/>
      <c r="C280" s="1"/>
      <c r="D280" s="1"/>
      <c r="E280" s="1"/>
      <c r="F280" s="1"/>
      <c r="G280" s="1"/>
      <c r="H280" s="1"/>
      <c r="I280" s="1"/>
      <c r="J280" s="1">
        <f t="shared" si="8"/>
        <v>0</v>
      </c>
      <c r="K280" s="1">
        <f t="shared" si="9"/>
        <v>0</v>
      </c>
    </row>
    <row r="281" spans="2:11">
      <c r="B281" s="1"/>
      <c r="C281" s="1"/>
      <c r="D281" s="1"/>
      <c r="E281" s="1"/>
      <c r="F281" s="1"/>
      <c r="G281" s="1"/>
      <c r="H281" s="1"/>
      <c r="I281" s="1"/>
      <c r="J281" s="1">
        <f t="shared" si="8"/>
        <v>0</v>
      </c>
      <c r="K281" s="1">
        <f t="shared" si="9"/>
        <v>0</v>
      </c>
    </row>
    <row r="282" spans="2:11">
      <c r="B282" s="1"/>
      <c r="C282" s="1"/>
      <c r="D282" s="1"/>
      <c r="E282" s="1"/>
      <c r="F282" s="1"/>
      <c r="G282" s="1"/>
      <c r="H282" s="1"/>
      <c r="I282" s="1"/>
      <c r="J282" s="1">
        <f t="shared" si="8"/>
        <v>0</v>
      </c>
      <c r="K282" s="1">
        <f t="shared" si="9"/>
        <v>0</v>
      </c>
    </row>
    <row r="283" spans="2:11">
      <c r="B283" s="1"/>
      <c r="C283" s="1"/>
      <c r="D283" s="1"/>
      <c r="E283" s="1"/>
      <c r="F283" s="1"/>
      <c r="G283" s="1"/>
      <c r="H283" s="1"/>
      <c r="I283" s="1"/>
      <c r="J283" s="1">
        <f t="shared" si="8"/>
        <v>0</v>
      </c>
      <c r="K283" s="1">
        <f t="shared" si="9"/>
        <v>0</v>
      </c>
    </row>
    <row r="284" spans="2:11">
      <c r="B284" s="1"/>
      <c r="C284" s="1"/>
      <c r="D284" s="1"/>
      <c r="E284" s="1"/>
      <c r="F284" s="1"/>
      <c r="G284" s="1"/>
      <c r="H284" s="1"/>
      <c r="I284" s="1"/>
      <c r="J284" s="1">
        <f t="shared" si="8"/>
        <v>0</v>
      </c>
      <c r="K284" s="1">
        <f t="shared" si="9"/>
        <v>0</v>
      </c>
    </row>
    <row r="285" spans="2:11">
      <c r="B285" s="1"/>
      <c r="C285" s="1"/>
      <c r="D285" s="1"/>
      <c r="E285" s="1"/>
      <c r="F285" s="1"/>
      <c r="G285" s="1"/>
      <c r="H285" s="1"/>
      <c r="I285" s="1"/>
      <c r="J285" s="1">
        <f t="shared" si="8"/>
        <v>0</v>
      </c>
      <c r="K285" s="1">
        <f t="shared" si="9"/>
        <v>0</v>
      </c>
    </row>
    <row r="286" spans="2:11">
      <c r="B286" s="1"/>
      <c r="C286" s="1"/>
      <c r="D286" s="1"/>
      <c r="E286" s="1"/>
      <c r="F286" s="1"/>
      <c r="G286" s="1"/>
      <c r="H286" s="1"/>
      <c r="I286" s="1"/>
      <c r="J286" s="1">
        <f t="shared" si="8"/>
        <v>0</v>
      </c>
      <c r="K286" s="1">
        <f t="shared" si="9"/>
        <v>0</v>
      </c>
    </row>
    <row r="287" spans="2:11">
      <c r="B287" s="1"/>
      <c r="C287" s="1"/>
      <c r="D287" s="1"/>
      <c r="E287" s="1"/>
      <c r="F287" s="1"/>
      <c r="G287" s="1"/>
      <c r="H287" s="1"/>
      <c r="I287" s="1"/>
      <c r="J287" s="1">
        <f t="shared" si="8"/>
        <v>0</v>
      </c>
      <c r="K287" s="1">
        <f t="shared" si="9"/>
        <v>0</v>
      </c>
    </row>
    <row r="288" spans="2:11">
      <c r="B288" s="1"/>
      <c r="C288" s="1"/>
      <c r="D288" s="1"/>
      <c r="E288" s="1"/>
      <c r="F288" s="1"/>
      <c r="G288" s="1"/>
      <c r="H288" s="1"/>
      <c r="I288" s="1"/>
      <c r="J288" s="1">
        <f t="shared" si="8"/>
        <v>0</v>
      </c>
      <c r="K288" s="1">
        <f t="shared" si="9"/>
        <v>0</v>
      </c>
    </row>
    <row r="289" spans="2:11">
      <c r="B289" s="1"/>
      <c r="C289" s="1"/>
      <c r="D289" s="1"/>
      <c r="E289" s="1"/>
      <c r="F289" s="1"/>
      <c r="G289" s="1"/>
      <c r="H289" s="1"/>
      <c r="I289" s="1"/>
      <c r="J289" s="1">
        <f t="shared" si="8"/>
        <v>0</v>
      </c>
      <c r="K289" s="1">
        <f t="shared" si="9"/>
        <v>0</v>
      </c>
    </row>
    <row r="290" spans="2:11">
      <c r="B290" s="1"/>
      <c r="C290" s="1"/>
      <c r="D290" s="1"/>
      <c r="E290" s="1"/>
      <c r="F290" s="1"/>
      <c r="G290" s="1"/>
      <c r="H290" s="1"/>
      <c r="I290" s="1"/>
      <c r="J290" s="1">
        <f t="shared" si="8"/>
        <v>0</v>
      </c>
      <c r="K290" s="1">
        <f t="shared" si="9"/>
        <v>0</v>
      </c>
    </row>
    <row r="291" spans="2:11">
      <c r="B291" s="1"/>
      <c r="C291" s="1"/>
      <c r="D291" s="1"/>
      <c r="E291" s="1"/>
      <c r="F291" s="1"/>
      <c r="G291" s="1"/>
      <c r="H291" s="1"/>
      <c r="I291" s="1"/>
      <c r="J291" s="1">
        <f t="shared" si="8"/>
        <v>0</v>
      </c>
      <c r="K291" s="1">
        <f t="shared" si="9"/>
        <v>0</v>
      </c>
    </row>
    <row r="292" spans="2:11">
      <c r="B292" s="1"/>
      <c r="C292" s="1"/>
      <c r="D292" s="1"/>
      <c r="E292" s="1"/>
      <c r="F292" s="1"/>
      <c r="G292" s="1"/>
      <c r="H292" s="1"/>
      <c r="I292" s="1"/>
      <c r="J292" s="1">
        <f t="shared" si="8"/>
        <v>0</v>
      </c>
      <c r="K292" s="1">
        <f t="shared" si="9"/>
        <v>0</v>
      </c>
    </row>
    <row r="293" spans="2:11">
      <c r="B293" s="1"/>
      <c r="C293" s="1"/>
      <c r="D293" s="1"/>
      <c r="E293" s="1"/>
      <c r="F293" s="1"/>
      <c r="G293" s="1"/>
      <c r="H293" s="1"/>
      <c r="I293" s="1"/>
      <c r="J293" s="1">
        <f t="shared" si="8"/>
        <v>0</v>
      </c>
      <c r="K293" s="1">
        <f t="shared" si="9"/>
        <v>0</v>
      </c>
    </row>
    <row r="294" spans="2:11">
      <c r="B294" s="1"/>
      <c r="C294" s="1"/>
      <c r="D294" s="1"/>
      <c r="E294" s="1"/>
      <c r="F294" s="1"/>
      <c r="G294" s="1"/>
      <c r="H294" s="1"/>
      <c r="I294" s="1"/>
      <c r="J294" s="1">
        <f t="shared" si="8"/>
        <v>0</v>
      </c>
      <c r="K294" s="1">
        <f t="shared" si="9"/>
        <v>0</v>
      </c>
    </row>
    <row r="295" spans="2:11">
      <c r="B295" s="1"/>
      <c r="C295" s="1"/>
      <c r="D295" s="1"/>
      <c r="E295" s="1"/>
      <c r="F295" s="1"/>
      <c r="G295" s="1"/>
      <c r="H295" s="1"/>
      <c r="I295" s="1"/>
      <c r="J295" s="1">
        <f t="shared" si="8"/>
        <v>0</v>
      </c>
      <c r="K295" s="1">
        <f t="shared" si="9"/>
        <v>0</v>
      </c>
    </row>
    <row r="296" spans="2:11">
      <c r="B296" s="1"/>
      <c r="C296" s="1"/>
      <c r="D296" s="1"/>
      <c r="E296" s="1"/>
      <c r="F296" s="1"/>
      <c r="G296" s="1"/>
      <c r="H296" s="1"/>
      <c r="I296" s="1"/>
      <c r="J296" s="1">
        <f t="shared" si="8"/>
        <v>0</v>
      </c>
      <c r="K296" s="1">
        <f t="shared" si="9"/>
        <v>0</v>
      </c>
    </row>
    <row r="297" spans="2:11">
      <c r="B297" s="1"/>
      <c r="C297" s="1"/>
      <c r="D297" s="1"/>
      <c r="E297" s="1"/>
      <c r="F297" s="1"/>
      <c r="G297" s="1"/>
      <c r="H297" s="1"/>
      <c r="I297" s="1"/>
      <c r="J297" s="1">
        <f t="shared" si="8"/>
        <v>0</v>
      </c>
      <c r="K297" s="1">
        <f t="shared" si="9"/>
        <v>0</v>
      </c>
    </row>
    <row r="298" spans="2:11">
      <c r="B298" s="1"/>
      <c r="C298" s="1"/>
      <c r="D298" s="1"/>
      <c r="E298" s="1"/>
      <c r="F298" s="1"/>
      <c r="G298" s="1"/>
      <c r="H298" s="1"/>
      <c r="I298" s="1"/>
      <c r="J298" s="1">
        <f t="shared" si="8"/>
        <v>0</v>
      </c>
      <c r="K298" s="1">
        <f t="shared" si="9"/>
        <v>0</v>
      </c>
    </row>
    <row r="299" spans="2:11">
      <c r="B299" s="1"/>
      <c r="C299" s="1"/>
      <c r="D299" s="1"/>
      <c r="E299" s="1"/>
      <c r="F299" s="1"/>
      <c r="G299" s="1"/>
      <c r="H299" s="1"/>
      <c r="I299" s="1"/>
      <c r="J299" s="1">
        <f t="shared" si="8"/>
        <v>0</v>
      </c>
      <c r="K299" s="1">
        <f t="shared" si="9"/>
        <v>0</v>
      </c>
    </row>
    <row r="300" spans="2:11">
      <c r="B300" s="1"/>
      <c r="C300" s="1"/>
      <c r="D300" s="1"/>
      <c r="E300" s="1"/>
      <c r="F300" s="1"/>
      <c r="G300" s="1"/>
      <c r="H300" s="1"/>
      <c r="I300" s="1"/>
      <c r="J300" s="1">
        <f t="shared" si="8"/>
        <v>0</v>
      </c>
      <c r="K300" s="1">
        <f t="shared" si="9"/>
        <v>0</v>
      </c>
    </row>
    <row r="301" spans="2:11">
      <c r="B301" s="1"/>
      <c r="C301" s="1"/>
      <c r="D301" s="1"/>
      <c r="E301" s="1"/>
      <c r="F301" s="1"/>
      <c r="G301" s="1"/>
      <c r="H301" s="1"/>
      <c r="I301" s="1"/>
      <c r="J301" s="1">
        <f t="shared" si="8"/>
        <v>0</v>
      </c>
      <c r="K301" s="1">
        <f t="shared" si="9"/>
        <v>0</v>
      </c>
    </row>
    <row r="302" spans="2:11">
      <c r="B302" s="1"/>
      <c r="C302" s="1"/>
      <c r="D302" s="1"/>
      <c r="E302" s="1"/>
      <c r="F302" s="1"/>
      <c r="G302" s="1"/>
      <c r="H302" s="1"/>
      <c r="I302" s="1"/>
      <c r="J302" s="1">
        <f t="shared" si="8"/>
        <v>0</v>
      </c>
      <c r="K302" s="1">
        <f t="shared" si="9"/>
        <v>0</v>
      </c>
    </row>
    <row r="303" spans="2:11">
      <c r="B303" s="1"/>
      <c r="C303" s="1"/>
      <c r="D303" s="1"/>
      <c r="E303" s="1"/>
      <c r="F303" s="1"/>
      <c r="G303" s="1"/>
      <c r="H303" s="1"/>
      <c r="I303" s="1"/>
      <c r="J303" s="1">
        <f t="shared" si="8"/>
        <v>0</v>
      </c>
      <c r="K303" s="1">
        <f t="shared" si="9"/>
        <v>0</v>
      </c>
    </row>
    <row r="304" spans="2:11">
      <c r="B304" s="1"/>
      <c r="C304" s="1"/>
      <c r="D304" s="1"/>
      <c r="E304" s="1"/>
      <c r="F304" s="1"/>
      <c r="G304" s="1"/>
      <c r="H304" s="1"/>
      <c r="I304" s="1"/>
      <c r="J304" s="1">
        <f t="shared" si="8"/>
        <v>0</v>
      </c>
      <c r="K304" s="1">
        <f t="shared" si="9"/>
        <v>0</v>
      </c>
    </row>
    <row r="305" spans="2:11">
      <c r="B305" s="1"/>
      <c r="C305" s="1"/>
      <c r="D305" s="1"/>
      <c r="E305" s="1"/>
      <c r="F305" s="1"/>
      <c r="G305" s="1"/>
      <c r="H305" s="1"/>
      <c r="I305" s="1"/>
      <c r="J305" s="1">
        <f t="shared" si="8"/>
        <v>0</v>
      </c>
      <c r="K305" s="1">
        <f t="shared" si="9"/>
        <v>0</v>
      </c>
    </row>
    <row r="306" spans="2:11">
      <c r="B306" s="1"/>
      <c r="C306" s="1"/>
      <c r="D306" s="1"/>
      <c r="E306" s="1"/>
      <c r="F306" s="1"/>
      <c r="G306" s="1"/>
      <c r="H306" s="1"/>
      <c r="I306" s="1"/>
      <c r="J306" s="1">
        <f t="shared" si="8"/>
        <v>0</v>
      </c>
      <c r="K306" s="1">
        <f t="shared" si="9"/>
        <v>0</v>
      </c>
    </row>
    <row r="307" spans="2:11">
      <c r="B307" s="1"/>
      <c r="C307" s="1"/>
      <c r="D307" s="1"/>
      <c r="E307" s="1"/>
      <c r="F307" s="1"/>
      <c r="G307" s="1"/>
      <c r="H307" s="1"/>
      <c r="I307" s="1"/>
      <c r="J307" s="1">
        <f t="shared" si="8"/>
        <v>0</v>
      </c>
      <c r="K307" s="1">
        <f t="shared" si="9"/>
        <v>0</v>
      </c>
    </row>
    <row r="308" spans="2:11">
      <c r="B308" s="1"/>
      <c r="C308" s="1"/>
      <c r="D308" s="1"/>
      <c r="E308" s="1"/>
      <c r="F308" s="1"/>
      <c r="G308" s="1"/>
      <c r="H308" s="1"/>
      <c r="I308" s="1"/>
      <c r="J308" s="1">
        <f t="shared" si="8"/>
        <v>0</v>
      </c>
      <c r="K308" s="1">
        <f t="shared" si="9"/>
        <v>0</v>
      </c>
    </row>
  </sheetData>
  <mergeCells count="4">
    <mergeCell ref="A5:M5"/>
    <mergeCell ref="A1:M1"/>
    <mergeCell ref="A2:M2"/>
    <mergeCell ref="A3:M3"/>
  </mergeCell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31DD-108E-4F77-AC7B-49A1E869171F}">
  <sheetPr codeName="Sheet11">
    <tabColor rgb="FFCCFF99"/>
  </sheetPr>
  <dimension ref="A1:R34"/>
  <sheetViews>
    <sheetView zoomScaleNormal="100" workbookViewId="0">
      <selection activeCell="D29" sqref="D29"/>
    </sheetView>
  </sheetViews>
  <sheetFormatPr defaultRowHeight="15"/>
  <cols>
    <col min="2" max="2" width="108.5703125" style="138" bestFit="1" customWidth="1"/>
    <col min="3" max="3" width="8.85546875" style="138"/>
    <col min="4" max="4" width="9.85546875" style="138" customWidth="1"/>
    <col min="5" max="5" width="8.85546875" style="138"/>
    <col min="6" max="6" width="13" style="138" customWidth="1"/>
    <col min="7" max="7" width="8.85546875" style="138"/>
    <col min="8" max="8" width="10.85546875" style="138" customWidth="1"/>
    <col min="9" max="9" width="7.85546875" bestFit="1" customWidth="1"/>
  </cols>
  <sheetData>
    <row r="1" spans="1:18">
      <c r="A1" s="318" t="s">
        <v>98</v>
      </c>
      <c r="B1" s="319"/>
      <c r="C1" s="319"/>
      <c r="D1" s="319"/>
      <c r="E1" s="319"/>
      <c r="F1" s="319"/>
      <c r="G1" s="319"/>
      <c r="H1" s="319"/>
      <c r="I1" s="319"/>
      <c r="J1" s="319"/>
      <c r="K1" s="319"/>
      <c r="L1" s="319"/>
      <c r="M1" s="319"/>
      <c r="N1" s="319"/>
      <c r="O1" s="319"/>
      <c r="P1" s="319"/>
      <c r="Q1" s="319"/>
      <c r="R1" s="319"/>
    </row>
    <row r="2" spans="1:18">
      <c r="A2" s="318"/>
      <c r="B2" s="319"/>
      <c r="C2" s="319"/>
      <c r="D2" s="319"/>
      <c r="E2" s="319"/>
      <c r="F2" s="319"/>
      <c r="G2" s="319"/>
      <c r="H2" s="319"/>
      <c r="I2" s="319"/>
      <c r="J2" s="319"/>
      <c r="K2" s="319"/>
      <c r="L2" s="319"/>
      <c r="M2" s="319"/>
      <c r="N2" s="319"/>
      <c r="O2" s="319"/>
      <c r="P2" s="319"/>
      <c r="Q2" s="319"/>
      <c r="R2" s="319"/>
    </row>
    <row r="3" spans="1:18" ht="27">
      <c r="B3" s="361" t="s">
        <v>171</v>
      </c>
      <c r="C3" s="361"/>
      <c r="D3" s="137" t="s">
        <v>172</v>
      </c>
      <c r="E3" s="137" t="s">
        <v>173</v>
      </c>
      <c r="F3" s="137" t="s">
        <v>174</v>
      </c>
    </row>
    <row r="4" spans="1:18">
      <c r="D4" s="139">
        <f>COUNTIFS($D$6:$D$32,"Yes")+COUNTIF($D$6:$D$32,"Pass")</f>
        <v>4</v>
      </c>
      <c r="E4" s="140">
        <f>COUNTIF($D$6:$D$32,"No")+COUNTIF($D$6:$D$32,"Fail")</f>
        <v>0</v>
      </c>
      <c r="F4" s="141">
        <f>COUNTIF($D$6:$D$32,"Y/N")</f>
        <v>15</v>
      </c>
    </row>
    <row r="5" spans="1:18">
      <c r="D5" s="140"/>
      <c r="E5" s="140"/>
      <c r="F5" s="140"/>
    </row>
    <row r="6" spans="1:18" s="138" customFormat="1">
      <c r="A6"/>
      <c r="D6"/>
      <c r="I6"/>
      <c r="J6"/>
      <c r="K6"/>
      <c r="L6"/>
      <c r="M6"/>
      <c r="N6"/>
      <c r="O6"/>
      <c r="P6"/>
      <c r="Q6"/>
      <c r="R6"/>
    </row>
    <row r="7" spans="1:18" s="138" customFormat="1" ht="20.25">
      <c r="A7"/>
      <c r="B7" s="142" t="s">
        <v>67</v>
      </c>
      <c r="C7" s="142"/>
      <c r="D7"/>
      <c r="E7" s="142"/>
      <c r="I7"/>
      <c r="J7"/>
      <c r="K7"/>
      <c r="L7"/>
      <c r="M7"/>
      <c r="N7"/>
      <c r="O7"/>
      <c r="P7"/>
      <c r="Q7"/>
      <c r="R7"/>
    </row>
    <row r="8" spans="1:18" s="138" customFormat="1" ht="12" customHeight="1">
      <c r="A8"/>
      <c r="B8" s="143" t="s">
        <v>175</v>
      </c>
      <c r="C8" s="142"/>
      <c r="D8" t="s">
        <v>130</v>
      </c>
      <c r="E8" s="142"/>
      <c r="I8"/>
      <c r="J8"/>
      <c r="K8"/>
      <c r="L8"/>
      <c r="M8"/>
      <c r="N8"/>
      <c r="O8"/>
      <c r="P8"/>
      <c r="Q8"/>
      <c r="R8"/>
    </row>
    <row r="9" spans="1:18" ht="15" customHeight="1">
      <c r="B9" s="143" t="s">
        <v>176</v>
      </c>
      <c r="C9" s="142"/>
      <c r="D9"/>
      <c r="E9" s="142"/>
    </row>
    <row r="10" spans="1:18">
      <c r="B10" s="144" t="s">
        <v>154</v>
      </c>
      <c r="C10" s="145"/>
      <c r="D10" t="str">
        <f>'Transient-Vmean at 0A'!O33</f>
        <v>Yes</v>
      </c>
      <c r="E10" s="145"/>
      <c r="F10" s="145"/>
      <c r="G10" s="145"/>
      <c r="H10" s="145"/>
    </row>
    <row r="11" spans="1:18" ht="15" customHeight="1">
      <c r="B11" s="169" t="s">
        <v>210</v>
      </c>
      <c r="C11" s="147"/>
      <c r="D11" t="str">
        <f>'Transient-Vmean at 0A'!Z31</f>
        <v>Y/N</v>
      </c>
      <c r="E11" s="147"/>
      <c r="F11" s="147"/>
      <c r="G11" s="147"/>
      <c r="H11" s="147"/>
    </row>
    <row r="12" spans="1:18" ht="15" customHeight="1">
      <c r="B12" s="169" t="s">
        <v>211</v>
      </c>
      <c r="C12" s="147"/>
      <c r="D12" t="str">
        <f>'Transient-Vmean at 0A'!AK31</f>
        <v>Y/N</v>
      </c>
      <c r="E12" s="147"/>
      <c r="F12" s="147"/>
      <c r="G12" s="147"/>
      <c r="H12" s="147"/>
    </row>
    <row r="13" spans="1:18" ht="15" customHeight="1">
      <c r="B13" s="169" t="s">
        <v>212</v>
      </c>
      <c r="C13" s="147"/>
      <c r="D13" t="str">
        <f>'Transient-Vmean at 0A'!AV31</f>
        <v>Y/N</v>
      </c>
      <c r="E13" s="147"/>
      <c r="F13" s="147"/>
      <c r="G13" s="147"/>
      <c r="H13" s="147"/>
    </row>
    <row r="14" spans="1:18" ht="15" customHeight="1">
      <c r="B14" s="146" t="s">
        <v>76</v>
      </c>
      <c r="C14" s="147"/>
      <c r="D14" t="str">
        <f>'Transient-Vmean at 0A'!BG31</f>
        <v>Y/N</v>
      </c>
      <c r="E14" s="147"/>
      <c r="F14" s="147"/>
      <c r="G14" s="147"/>
      <c r="H14" s="147"/>
    </row>
    <row r="15" spans="1:18" ht="15" customHeight="1">
      <c r="B15" s="148" t="s">
        <v>177</v>
      </c>
      <c r="C15" s="147"/>
      <c r="D15"/>
      <c r="E15" s="147"/>
      <c r="F15" s="147"/>
      <c r="G15" s="147"/>
      <c r="H15" s="147"/>
    </row>
    <row r="16" spans="1:18">
      <c r="B16" s="146" t="s">
        <v>154</v>
      </c>
      <c r="C16" s="147"/>
      <c r="D16" t="str">
        <f>'Transient-Vmean at 0A'!O66</f>
        <v>Yes</v>
      </c>
      <c r="E16" s="147"/>
      <c r="F16" s="147"/>
      <c r="G16" s="147"/>
      <c r="H16" s="147"/>
    </row>
    <row r="17" spans="2:8" ht="15" customHeight="1">
      <c r="B17" s="169" t="s">
        <v>210</v>
      </c>
      <c r="C17" s="147"/>
      <c r="D17" t="str">
        <f>'Transient-Vmean at 0A'!Z64</f>
        <v>Y/N</v>
      </c>
      <c r="E17" s="147"/>
      <c r="F17" s="147"/>
      <c r="G17" s="147"/>
      <c r="H17" s="147"/>
    </row>
    <row r="18" spans="2:8" ht="15" customHeight="1">
      <c r="B18" s="169" t="s">
        <v>211</v>
      </c>
      <c r="C18" s="147"/>
      <c r="D18" t="str">
        <f>'Transient-Vmean at 0A'!AK64</f>
        <v>Y/N</v>
      </c>
      <c r="E18" s="147"/>
      <c r="F18" s="147"/>
      <c r="G18" s="147"/>
      <c r="H18" s="147"/>
    </row>
    <row r="19" spans="2:8" ht="15" customHeight="1">
      <c r="B19" s="169" t="s">
        <v>212</v>
      </c>
      <c r="C19" s="147"/>
      <c r="D19" t="str">
        <f>'Transient-Vmean at 0A'!AV64</f>
        <v>Y/N</v>
      </c>
      <c r="E19" s="147"/>
      <c r="F19" s="147"/>
      <c r="G19" s="147"/>
      <c r="H19" s="147"/>
    </row>
    <row r="20" spans="2:8" ht="15" customHeight="1">
      <c r="B20" s="146" t="s">
        <v>76</v>
      </c>
      <c r="C20" s="147"/>
      <c r="D20" t="str">
        <f>'Transient-Vmean at 0A'!BG64</f>
        <v>Y/N</v>
      </c>
      <c r="E20" s="147"/>
      <c r="F20" s="147"/>
      <c r="G20" s="147"/>
      <c r="H20" s="147"/>
    </row>
    <row r="21" spans="2:8">
      <c r="B21" s="146" t="s">
        <v>165</v>
      </c>
      <c r="C21" s="147"/>
      <c r="D21" t="str">
        <f>'Transient-Vmean at 0A'!L87</f>
        <v>Y/N</v>
      </c>
      <c r="E21" s="147"/>
      <c r="F21" s="147"/>
      <c r="G21" s="147"/>
      <c r="H21" s="147"/>
    </row>
    <row r="22" spans="2:8">
      <c r="B22" s="175" t="s">
        <v>240</v>
      </c>
      <c r="C22" s="147"/>
      <c r="D22"/>
      <c r="E22" s="147"/>
      <c r="F22" s="147"/>
      <c r="G22" s="147"/>
      <c r="H22" s="147"/>
    </row>
    <row r="23" spans="2:8">
      <c r="B23" s="169" t="s">
        <v>217</v>
      </c>
      <c r="C23" s="147"/>
      <c r="D23" t="str">
        <f>'Soft Start &amp; Soft Stop'!L83</f>
        <v>Y/N</v>
      </c>
      <c r="E23" s="147"/>
      <c r="F23" s="147"/>
      <c r="G23" s="147"/>
      <c r="H23" s="147"/>
    </row>
    <row r="24" spans="2:8">
      <c r="B24" s="169" t="s">
        <v>218</v>
      </c>
      <c r="C24" s="147"/>
      <c r="D24" t="str">
        <f>'Soft Start &amp; Soft Stop'!L84</f>
        <v>Y/N</v>
      </c>
      <c r="E24" s="147"/>
      <c r="F24" s="147"/>
      <c r="G24" s="147"/>
      <c r="H24" s="147"/>
    </row>
    <row r="25" spans="2:8">
      <c r="B25" s="169" t="s">
        <v>225</v>
      </c>
      <c r="C25" s="147"/>
      <c r="D25" t="str">
        <f>'Soft Start &amp; Soft Stop'!L85</f>
        <v>Y/N</v>
      </c>
      <c r="E25" s="147"/>
      <c r="F25" s="147"/>
      <c r="G25" s="147"/>
      <c r="H25" s="147"/>
    </row>
    <row r="26" spans="2:8">
      <c r="B26" s="169" t="s">
        <v>214</v>
      </c>
      <c r="C26" s="147"/>
      <c r="D26" t="str">
        <f>'Soft Start &amp; Soft Stop'!L86</f>
        <v>Y/N</v>
      </c>
      <c r="E26" s="147"/>
      <c r="F26" s="147"/>
      <c r="G26" s="147"/>
      <c r="H26" s="147"/>
    </row>
    <row r="27" spans="2:8">
      <c r="B27" s="175" t="s">
        <v>294</v>
      </c>
      <c r="C27" s="147"/>
      <c r="D27"/>
      <c r="E27" s="147"/>
      <c r="F27" s="147"/>
      <c r="G27" s="147"/>
      <c r="H27" s="147"/>
    </row>
    <row r="28" spans="2:8">
      <c r="B28" s="169" t="s">
        <v>296</v>
      </c>
      <c r="C28" s="147"/>
      <c r="D28" t="str">
        <f>'Multi-Load_Profiles'!P30</f>
        <v>Yes</v>
      </c>
      <c r="E28" s="147"/>
      <c r="F28" s="147"/>
      <c r="G28" s="147"/>
      <c r="H28" s="147"/>
    </row>
    <row r="29" spans="2:8">
      <c r="B29" s="169" t="s">
        <v>297</v>
      </c>
      <c r="C29" s="147"/>
      <c r="D29" t="str">
        <f>'Multi-Load_Profiles'!P31</f>
        <v>Yes</v>
      </c>
      <c r="E29" s="147"/>
      <c r="F29" s="147"/>
      <c r="G29" s="147"/>
      <c r="H29" s="147"/>
    </row>
    <row r="30" spans="2:8">
      <c r="B30" s="169" t="s">
        <v>74</v>
      </c>
      <c r="C30" s="147"/>
      <c r="D30" t="str">
        <f>'Multi-Load_Profiles'!AA31</f>
        <v>Y/N</v>
      </c>
      <c r="E30" s="147"/>
      <c r="F30" s="147"/>
      <c r="G30" s="147"/>
      <c r="H30" s="147"/>
    </row>
    <row r="31" spans="2:8">
      <c r="D31"/>
    </row>
    <row r="32" spans="2:8" ht="20.25">
      <c r="B32" s="142" t="s">
        <v>178</v>
      </c>
    </row>
    <row r="33" spans="2:4">
      <c r="B33" s="146" t="s">
        <v>84</v>
      </c>
      <c r="D33" t="str">
        <f>'Athena Open Lab'!C7</f>
        <v>Yes</v>
      </c>
    </row>
    <row r="34" spans="2:4">
      <c r="B34" s="146" t="s">
        <v>88</v>
      </c>
      <c r="D34" t="e">
        <f>'Athena Open Lab'!D14</f>
        <v>#DIV/0!</v>
      </c>
    </row>
  </sheetData>
  <mergeCells count="2">
    <mergeCell ref="A1:R2"/>
    <mergeCell ref="B3:C3"/>
  </mergeCells>
  <conditionalFormatting sqref="D6:D31 I3:I5 I32:I1048576">
    <cfRule type="containsText" dxfId="6" priority="20" stopIfTrue="1" operator="containsText" text="No">
      <formula>NOT(ISERROR(SEARCH("No",D3)))</formula>
    </cfRule>
  </conditionalFormatting>
  <conditionalFormatting sqref="D6:D31">
    <cfRule type="containsText" dxfId="5" priority="19" operator="containsText" text="Y/N">
      <formula>NOT(ISERROR(SEARCH("Y/N",D6)))</formula>
    </cfRule>
  </conditionalFormatting>
  <conditionalFormatting sqref="D33:D34">
    <cfRule type="containsText" dxfId="4" priority="1" operator="containsText" text="Y/N">
      <formula>NOT(ISERROR(SEARCH("Y/N",D33)))</formula>
    </cfRule>
    <cfRule type="containsText" dxfId="3" priority="2" stopIfTrue="1" operator="containsText" text="No">
      <formula>NOT(ISERROR(SEARCH("No",D33)))</formula>
    </cfRule>
    <cfRule type="containsText" dxfId="2" priority="3" stopIfTrue="1" operator="containsText" text="Yes">
      <formula>NOT(ISERROR(SEARCH("Yes",D33)))</formula>
    </cfRule>
  </conditionalFormatting>
  <conditionalFormatting sqref="E4:E5">
    <cfRule type="cellIs" dxfId="1" priority="22" stopIfTrue="1" operator="greaterThanOrEqual">
      <formula>1</formula>
    </cfRule>
  </conditionalFormatting>
  <conditionalFormatting sqref="I3:I5 D6:D31 I32:I1048576">
    <cfRule type="containsText" dxfId="0" priority="21" stopIfTrue="1" operator="containsText" text="Yes">
      <formula>NOT(ISERROR(SEARCH("Yes",D3)))</formula>
    </cfRule>
  </conditionalFormatting>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A0FCA-CE04-4F50-B809-BDFE534838EF}">
  <dimension ref="B3:I5"/>
  <sheetViews>
    <sheetView workbookViewId="0">
      <selection activeCell="J18" sqref="J18"/>
    </sheetView>
  </sheetViews>
  <sheetFormatPr defaultRowHeight="15"/>
  <sheetData>
    <row r="3" spans="2:9">
      <c r="B3" s="47"/>
      <c r="C3" s="47"/>
      <c r="D3" s="47"/>
      <c r="E3" s="47"/>
      <c r="F3" s="47"/>
      <c r="G3" s="47"/>
      <c r="H3" s="47"/>
      <c r="I3" s="47"/>
    </row>
    <row r="4" spans="2:9">
      <c r="B4" s="47"/>
      <c r="C4" s="47" t="s">
        <v>767</v>
      </c>
      <c r="D4" s="47"/>
      <c r="E4" s="47"/>
      <c r="F4" s="47"/>
      <c r="G4" s="47"/>
      <c r="H4" s="47"/>
      <c r="I4" s="47"/>
    </row>
    <row r="5" spans="2:9">
      <c r="B5" s="47"/>
      <c r="C5" s="47" t="s">
        <v>768</v>
      </c>
      <c r="D5" s="47"/>
      <c r="E5" s="47"/>
      <c r="F5" s="47"/>
      <c r="G5" s="47"/>
      <c r="H5" s="47"/>
      <c r="I5" s="47"/>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3F9CB-2A99-450B-BF92-3110C79CFB1A}">
  <dimension ref="C3:M238"/>
  <sheetViews>
    <sheetView workbookViewId="0">
      <selection activeCell="P13" sqref="P13"/>
    </sheetView>
  </sheetViews>
  <sheetFormatPr defaultRowHeight="15"/>
  <cols>
    <col min="4" max="4" width="18.5703125" customWidth="1"/>
    <col min="5" max="5" width="27.140625" customWidth="1"/>
    <col min="6" max="6" width="18.5703125" customWidth="1"/>
    <col min="10" max="10" width="19.85546875" customWidth="1"/>
    <col min="11" max="11" width="28" customWidth="1"/>
    <col min="12" max="12" width="21" customWidth="1"/>
  </cols>
  <sheetData>
    <row r="3" spans="3:13">
      <c r="D3" t="s">
        <v>777</v>
      </c>
      <c r="J3" t="s">
        <v>778</v>
      </c>
    </row>
    <row r="4" spans="3:13" ht="15.75" thickBot="1">
      <c r="C4" s="47"/>
      <c r="D4" s="47"/>
      <c r="E4" s="47"/>
      <c r="F4" s="47"/>
      <c r="G4" s="47"/>
      <c r="I4" s="47"/>
      <c r="J4" s="47"/>
      <c r="K4" s="47"/>
      <c r="L4" s="47"/>
      <c r="M4" s="47"/>
    </row>
    <row r="5" spans="3:13" ht="17.25" thickTop="1" thickBot="1">
      <c r="C5" s="47"/>
      <c r="D5" s="242" t="s">
        <v>311</v>
      </c>
      <c r="E5" s="243" t="s">
        <v>312</v>
      </c>
      <c r="F5" s="244" t="s">
        <v>313</v>
      </c>
      <c r="G5" s="47"/>
      <c r="I5" s="47"/>
      <c r="J5" s="242" t="s">
        <v>311</v>
      </c>
      <c r="K5" s="243" t="s">
        <v>312</v>
      </c>
      <c r="L5" s="244" t="s">
        <v>313</v>
      </c>
      <c r="M5" s="47"/>
    </row>
    <row r="6" spans="3:13" ht="15.75" thickTop="1">
      <c r="C6" s="47"/>
      <c r="D6" s="245" t="s">
        <v>314</v>
      </c>
      <c r="E6" s="246" t="s">
        <v>315</v>
      </c>
      <c r="F6" s="247" t="s">
        <v>316</v>
      </c>
      <c r="G6" s="47"/>
      <c r="I6" s="47"/>
      <c r="J6" s="245" t="s">
        <v>314</v>
      </c>
      <c r="K6" s="246" t="s">
        <v>315</v>
      </c>
      <c r="L6" s="247" t="s">
        <v>316</v>
      </c>
      <c r="M6" s="47"/>
    </row>
    <row r="7" spans="3:13">
      <c r="C7" s="47"/>
      <c r="D7" s="245" t="s">
        <v>317</v>
      </c>
      <c r="E7" s="246" t="s">
        <v>318</v>
      </c>
      <c r="F7" s="247" t="s">
        <v>319</v>
      </c>
      <c r="G7" s="47"/>
      <c r="I7" s="47"/>
      <c r="J7" s="245" t="s">
        <v>317</v>
      </c>
      <c r="K7" s="246" t="s">
        <v>318</v>
      </c>
      <c r="L7" s="247" t="s">
        <v>319</v>
      </c>
      <c r="M7" s="47"/>
    </row>
    <row r="8" spans="3:13">
      <c r="C8" s="47"/>
      <c r="D8" s="245" t="s">
        <v>320</v>
      </c>
      <c r="E8" s="246" t="s">
        <v>321</v>
      </c>
      <c r="F8" s="247" t="s">
        <v>314</v>
      </c>
      <c r="G8" s="47"/>
      <c r="I8" s="47"/>
      <c r="J8" s="245" t="s">
        <v>320</v>
      </c>
      <c r="K8" s="246" t="s">
        <v>321</v>
      </c>
      <c r="L8" s="247" t="s">
        <v>314</v>
      </c>
      <c r="M8" s="47"/>
    </row>
    <row r="9" spans="3:13">
      <c r="C9" s="47"/>
      <c r="D9" s="245" t="s">
        <v>319</v>
      </c>
      <c r="E9" s="246" t="s">
        <v>322</v>
      </c>
      <c r="F9" s="247" t="s">
        <v>323</v>
      </c>
      <c r="G9" s="47"/>
      <c r="I9" s="47"/>
      <c r="J9" s="245" t="s">
        <v>319</v>
      </c>
      <c r="K9" s="246" t="s">
        <v>322</v>
      </c>
      <c r="L9" s="247" t="s">
        <v>323</v>
      </c>
      <c r="M9" s="47"/>
    </row>
    <row r="10" spans="3:13">
      <c r="C10" s="47"/>
      <c r="D10" s="245" t="s">
        <v>323</v>
      </c>
      <c r="E10" s="246" t="s">
        <v>324</v>
      </c>
      <c r="F10" s="247" t="s">
        <v>368</v>
      </c>
      <c r="G10" s="47"/>
      <c r="I10" s="47"/>
      <c r="J10" s="245" t="s">
        <v>323</v>
      </c>
      <c r="K10" s="246" t="s">
        <v>324</v>
      </c>
      <c r="L10" s="247" t="s">
        <v>314</v>
      </c>
      <c r="M10" s="47"/>
    </row>
    <row r="11" spans="3:13">
      <c r="C11" s="47"/>
      <c r="D11" s="245" t="s">
        <v>325</v>
      </c>
      <c r="E11" s="246" t="s">
        <v>326</v>
      </c>
      <c r="F11" s="247" t="s">
        <v>314</v>
      </c>
      <c r="G11" s="47"/>
      <c r="I11" s="47"/>
      <c r="J11" s="245" t="s">
        <v>325</v>
      </c>
      <c r="K11" s="246" t="s">
        <v>326</v>
      </c>
      <c r="L11" s="247" t="s">
        <v>314</v>
      </c>
      <c r="M11" s="47"/>
    </row>
    <row r="12" spans="3:13">
      <c r="C12" s="47"/>
      <c r="D12" s="245" t="s">
        <v>327</v>
      </c>
      <c r="E12" s="246" t="s">
        <v>328</v>
      </c>
      <c r="F12" s="247" t="s">
        <v>314</v>
      </c>
      <c r="G12" s="47"/>
      <c r="I12" s="47"/>
      <c r="J12" s="245" t="s">
        <v>327</v>
      </c>
      <c r="K12" s="246" t="s">
        <v>328</v>
      </c>
      <c r="L12" s="247" t="s">
        <v>314</v>
      </c>
      <c r="M12" s="47"/>
    </row>
    <row r="13" spans="3:13">
      <c r="C13" s="47"/>
      <c r="D13" s="245" t="s">
        <v>329</v>
      </c>
      <c r="E13" s="246" t="s">
        <v>330</v>
      </c>
      <c r="F13" s="247" t="s">
        <v>314</v>
      </c>
      <c r="G13" s="47"/>
      <c r="I13" s="47"/>
      <c r="J13" s="245" t="s">
        <v>329</v>
      </c>
      <c r="K13" s="246" t="s">
        <v>330</v>
      </c>
      <c r="L13" s="247" t="s">
        <v>314</v>
      </c>
      <c r="M13" s="47"/>
    </row>
    <row r="14" spans="3:13">
      <c r="C14" s="47"/>
      <c r="D14" s="245" t="s">
        <v>331</v>
      </c>
      <c r="E14" s="246" t="s">
        <v>332</v>
      </c>
      <c r="F14" s="247" t="s">
        <v>314</v>
      </c>
      <c r="G14" s="47"/>
      <c r="I14" s="47"/>
      <c r="J14" s="245" t="s">
        <v>331</v>
      </c>
      <c r="K14" s="246" t="s">
        <v>332</v>
      </c>
      <c r="L14" s="247" t="s">
        <v>314</v>
      </c>
      <c r="M14" s="47"/>
    </row>
    <row r="15" spans="3:13">
      <c r="C15" s="47"/>
      <c r="D15" s="245" t="s">
        <v>333</v>
      </c>
      <c r="E15" s="246" t="s">
        <v>334</v>
      </c>
      <c r="F15" s="247" t="s">
        <v>314</v>
      </c>
      <c r="G15" s="47"/>
      <c r="I15" s="47"/>
      <c r="J15" s="245" t="s">
        <v>333</v>
      </c>
      <c r="K15" s="246" t="s">
        <v>334</v>
      </c>
      <c r="L15" s="247" t="s">
        <v>314</v>
      </c>
      <c r="M15" s="47"/>
    </row>
    <row r="16" spans="3:13">
      <c r="C16" s="47"/>
      <c r="D16" s="245" t="s">
        <v>335</v>
      </c>
      <c r="E16" s="246" t="s">
        <v>336</v>
      </c>
      <c r="F16" s="247" t="s">
        <v>678</v>
      </c>
      <c r="G16" s="47"/>
      <c r="I16" s="47"/>
      <c r="J16" s="245" t="s">
        <v>335</v>
      </c>
      <c r="K16" s="246" t="s">
        <v>336</v>
      </c>
      <c r="L16" s="247" t="s">
        <v>314</v>
      </c>
      <c r="M16" s="47"/>
    </row>
    <row r="17" spans="3:13">
      <c r="C17" s="47"/>
      <c r="D17" s="245" t="s">
        <v>337</v>
      </c>
      <c r="E17" s="246" t="s">
        <v>338</v>
      </c>
      <c r="F17" s="247" t="s">
        <v>314</v>
      </c>
      <c r="G17" s="47"/>
      <c r="I17" s="47"/>
      <c r="J17" s="245" t="s">
        <v>337</v>
      </c>
      <c r="K17" s="246" t="s">
        <v>338</v>
      </c>
      <c r="L17" s="247" t="s">
        <v>314</v>
      </c>
      <c r="M17" s="47"/>
    </row>
    <row r="18" spans="3:13">
      <c r="C18" s="47"/>
      <c r="D18" s="245" t="s">
        <v>339</v>
      </c>
      <c r="E18" s="246" t="s">
        <v>340</v>
      </c>
      <c r="F18" s="247" t="s">
        <v>314</v>
      </c>
      <c r="G18" s="47"/>
      <c r="I18" s="47"/>
      <c r="J18" s="245" t="s">
        <v>339</v>
      </c>
      <c r="K18" s="246" t="s">
        <v>340</v>
      </c>
      <c r="L18" s="247" t="s">
        <v>314</v>
      </c>
      <c r="M18" s="47"/>
    </row>
    <row r="19" spans="3:13">
      <c r="C19" s="47"/>
      <c r="D19" s="245" t="s">
        <v>341</v>
      </c>
      <c r="E19" s="246" t="s">
        <v>342</v>
      </c>
      <c r="F19" s="247" t="s">
        <v>331</v>
      </c>
      <c r="G19" s="47"/>
      <c r="I19" s="47"/>
      <c r="J19" s="245" t="s">
        <v>341</v>
      </c>
      <c r="K19" s="246" t="s">
        <v>342</v>
      </c>
      <c r="L19" s="247" t="s">
        <v>331</v>
      </c>
      <c r="M19" s="47"/>
    </row>
    <row r="20" spans="3:13">
      <c r="C20" s="47"/>
      <c r="D20" s="245" t="s">
        <v>343</v>
      </c>
      <c r="E20" s="246" t="s">
        <v>344</v>
      </c>
      <c r="F20" s="247" t="s">
        <v>329</v>
      </c>
      <c r="G20" s="47"/>
      <c r="I20" s="47"/>
      <c r="J20" s="245" t="s">
        <v>343</v>
      </c>
      <c r="K20" s="246" t="s">
        <v>344</v>
      </c>
      <c r="L20" s="247" t="s">
        <v>329</v>
      </c>
      <c r="M20" s="47"/>
    </row>
    <row r="21" spans="3:13">
      <c r="C21" s="47"/>
      <c r="D21" s="245" t="s">
        <v>345</v>
      </c>
      <c r="E21" s="246" t="s">
        <v>346</v>
      </c>
      <c r="F21" s="247" t="s">
        <v>535</v>
      </c>
      <c r="G21" s="47"/>
      <c r="I21" s="47"/>
      <c r="J21" s="245" t="s">
        <v>345</v>
      </c>
      <c r="K21" s="246" t="s">
        <v>346</v>
      </c>
      <c r="L21" s="247" t="s">
        <v>314</v>
      </c>
      <c r="M21" s="47"/>
    </row>
    <row r="22" spans="3:13">
      <c r="C22" s="47"/>
      <c r="D22" s="245" t="s">
        <v>347</v>
      </c>
      <c r="E22" s="246" t="s">
        <v>348</v>
      </c>
      <c r="F22" s="247" t="s">
        <v>329</v>
      </c>
      <c r="G22" s="47"/>
      <c r="I22" s="47"/>
      <c r="J22" s="245" t="s">
        <v>347</v>
      </c>
      <c r="K22" s="246" t="s">
        <v>348</v>
      </c>
      <c r="L22" s="247" t="s">
        <v>329</v>
      </c>
      <c r="M22" s="47"/>
    </row>
    <row r="23" spans="3:13">
      <c r="C23" s="47"/>
      <c r="D23" s="245" t="s">
        <v>349</v>
      </c>
      <c r="E23" s="246" t="s">
        <v>350</v>
      </c>
      <c r="F23" s="247" t="s">
        <v>325</v>
      </c>
      <c r="G23" s="47"/>
      <c r="I23" s="47"/>
      <c r="J23" s="245" t="s">
        <v>349</v>
      </c>
      <c r="K23" s="246" t="s">
        <v>350</v>
      </c>
      <c r="L23" s="247" t="s">
        <v>325</v>
      </c>
      <c r="M23" s="47"/>
    </row>
    <row r="24" spans="3:13">
      <c r="C24" s="47"/>
      <c r="D24" s="245" t="s">
        <v>351</v>
      </c>
      <c r="E24" s="246" t="s">
        <v>352</v>
      </c>
      <c r="F24" s="247" t="s">
        <v>323</v>
      </c>
      <c r="G24" s="47"/>
      <c r="I24" s="47"/>
      <c r="J24" s="245" t="s">
        <v>351</v>
      </c>
      <c r="K24" s="246" t="s">
        <v>352</v>
      </c>
      <c r="L24" s="247" t="s">
        <v>323</v>
      </c>
      <c r="M24" s="47"/>
    </row>
    <row r="25" spans="3:13">
      <c r="C25" s="47"/>
      <c r="D25" s="245" t="s">
        <v>353</v>
      </c>
      <c r="E25" s="246" t="s">
        <v>354</v>
      </c>
      <c r="F25" s="247" t="s">
        <v>314</v>
      </c>
      <c r="G25" s="47"/>
      <c r="I25" s="47"/>
      <c r="J25" s="245" t="s">
        <v>353</v>
      </c>
      <c r="K25" s="246" t="s">
        <v>354</v>
      </c>
      <c r="L25" s="247" t="s">
        <v>314</v>
      </c>
      <c r="M25" s="47"/>
    </row>
    <row r="26" spans="3:13">
      <c r="C26" s="47"/>
      <c r="D26" s="245" t="s">
        <v>355</v>
      </c>
      <c r="E26" s="246" t="s">
        <v>356</v>
      </c>
      <c r="F26" s="247" t="s">
        <v>357</v>
      </c>
      <c r="G26" s="47"/>
      <c r="I26" s="47"/>
      <c r="J26" s="245" t="s">
        <v>355</v>
      </c>
      <c r="K26" s="246" t="s">
        <v>356</v>
      </c>
      <c r="L26" s="247" t="s">
        <v>357</v>
      </c>
      <c r="M26" s="47"/>
    </row>
    <row r="27" spans="3:13">
      <c r="C27" s="47"/>
      <c r="D27" s="245" t="s">
        <v>358</v>
      </c>
      <c r="E27" s="246" t="s">
        <v>359</v>
      </c>
      <c r="F27" s="247" t="s">
        <v>314</v>
      </c>
      <c r="G27" s="47"/>
      <c r="I27" s="47"/>
      <c r="J27" s="245" t="s">
        <v>358</v>
      </c>
      <c r="K27" s="246" t="s">
        <v>359</v>
      </c>
      <c r="L27" s="247" t="s">
        <v>314</v>
      </c>
      <c r="M27" s="47"/>
    </row>
    <row r="28" spans="3:13">
      <c r="C28" s="47"/>
      <c r="D28" s="245" t="s">
        <v>360</v>
      </c>
      <c r="E28" s="246" t="s">
        <v>361</v>
      </c>
      <c r="F28" s="247" t="s">
        <v>362</v>
      </c>
      <c r="G28" s="47"/>
      <c r="I28" s="47"/>
      <c r="J28" s="245" t="s">
        <v>360</v>
      </c>
      <c r="K28" s="246" t="s">
        <v>361</v>
      </c>
      <c r="L28" s="247" t="s">
        <v>362</v>
      </c>
      <c r="M28" s="47"/>
    </row>
    <row r="29" spans="3:13">
      <c r="C29" s="47"/>
      <c r="D29" s="245" t="s">
        <v>363</v>
      </c>
      <c r="E29" s="246" t="s">
        <v>364</v>
      </c>
      <c r="F29" s="247" t="s">
        <v>365</v>
      </c>
      <c r="G29" s="47"/>
      <c r="I29" s="47"/>
      <c r="J29" s="245" t="s">
        <v>363</v>
      </c>
      <c r="K29" s="246" t="s">
        <v>364</v>
      </c>
      <c r="L29" s="247" t="s">
        <v>365</v>
      </c>
      <c r="M29" s="47"/>
    </row>
    <row r="30" spans="3:13">
      <c r="C30" s="47"/>
      <c r="D30" s="245" t="s">
        <v>366</v>
      </c>
      <c r="E30" s="246" t="s">
        <v>367</v>
      </c>
      <c r="F30" s="247" t="s">
        <v>368</v>
      </c>
      <c r="G30" s="47"/>
      <c r="I30" s="47"/>
      <c r="J30" s="245" t="s">
        <v>366</v>
      </c>
      <c r="K30" s="246" t="s">
        <v>367</v>
      </c>
      <c r="L30" s="247" t="s">
        <v>368</v>
      </c>
      <c r="M30" s="47"/>
    </row>
    <row r="31" spans="3:13">
      <c r="C31" s="47"/>
      <c r="D31" s="245" t="s">
        <v>369</v>
      </c>
      <c r="E31" s="246" t="s">
        <v>370</v>
      </c>
      <c r="F31" s="247" t="s">
        <v>371</v>
      </c>
      <c r="G31" s="47"/>
      <c r="I31" s="47"/>
      <c r="J31" s="245" t="s">
        <v>369</v>
      </c>
      <c r="K31" s="246" t="s">
        <v>370</v>
      </c>
      <c r="L31" s="247" t="s">
        <v>371</v>
      </c>
      <c r="M31" s="47"/>
    </row>
    <row r="32" spans="3:13">
      <c r="C32" s="47"/>
      <c r="D32" s="245" t="s">
        <v>372</v>
      </c>
      <c r="E32" s="246" t="s">
        <v>373</v>
      </c>
      <c r="F32" s="247" t="s">
        <v>374</v>
      </c>
      <c r="G32" s="47"/>
      <c r="I32" s="47"/>
      <c r="J32" s="245" t="s">
        <v>372</v>
      </c>
      <c r="K32" s="246" t="s">
        <v>373</v>
      </c>
      <c r="L32" s="247" t="s">
        <v>374</v>
      </c>
      <c r="M32" s="47"/>
    </row>
    <row r="33" spans="3:13">
      <c r="C33" s="47"/>
      <c r="D33" s="245" t="s">
        <v>368</v>
      </c>
      <c r="E33" s="246" t="s">
        <v>375</v>
      </c>
      <c r="F33" s="247" t="s">
        <v>320</v>
      </c>
      <c r="G33" s="47"/>
      <c r="I33" s="47"/>
      <c r="J33" s="245" t="s">
        <v>368</v>
      </c>
      <c r="K33" s="246" t="s">
        <v>375</v>
      </c>
      <c r="L33" s="247" t="s">
        <v>320</v>
      </c>
      <c r="M33" s="47"/>
    </row>
    <row r="34" spans="3:13">
      <c r="C34" s="47"/>
      <c r="D34" s="245" t="s">
        <v>376</v>
      </c>
      <c r="E34" s="246" t="s">
        <v>377</v>
      </c>
      <c r="F34" s="247" t="s">
        <v>378</v>
      </c>
      <c r="G34" s="47"/>
      <c r="I34" s="47"/>
      <c r="J34" s="245" t="s">
        <v>376</v>
      </c>
      <c r="K34" s="246" t="s">
        <v>377</v>
      </c>
      <c r="L34" s="247" t="s">
        <v>378</v>
      </c>
      <c r="M34" s="47"/>
    </row>
    <row r="35" spans="3:13">
      <c r="C35" s="47"/>
      <c r="D35" s="245" t="s">
        <v>365</v>
      </c>
      <c r="E35" s="246" t="s">
        <v>379</v>
      </c>
      <c r="F35" s="247" t="s">
        <v>380</v>
      </c>
      <c r="G35" s="47"/>
      <c r="I35" s="47"/>
      <c r="J35" s="245" t="s">
        <v>365</v>
      </c>
      <c r="K35" s="246" t="s">
        <v>379</v>
      </c>
      <c r="L35" s="247" t="s">
        <v>380</v>
      </c>
      <c r="M35" s="47"/>
    </row>
    <row r="36" spans="3:13">
      <c r="C36" s="47"/>
      <c r="D36" s="245" t="s">
        <v>374</v>
      </c>
      <c r="E36" s="246" t="s">
        <v>381</v>
      </c>
      <c r="F36" s="247" t="s">
        <v>320</v>
      </c>
      <c r="G36" s="47"/>
      <c r="I36" s="47"/>
      <c r="J36" s="245" t="s">
        <v>374</v>
      </c>
      <c r="K36" s="246" t="s">
        <v>381</v>
      </c>
      <c r="L36" s="247" t="s">
        <v>320</v>
      </c>
      <c r="M36" s="47"/>
    </row>
    <row r="37" spans="3:13">
      <c r="C37" s="47"/>
      <c r="D37" s="245" t="s">
        <v>382</v>
      </c>
      <c r="E37" s="246" t="s">
        <v>383</v>
      </c>
      <c r="F37" s="247" t="s">
        <v>384</v>
      </c>
      <c r="G37" s="47"/>
      <c r="I37" s="47"/>
      <c r="J37" s="245" t="s">
        <v>382</v>
      </c>
      <c r="K37" s="246" t="s">
        <v>383</v>
      </c>
      <c r="L37" s="247" t="s">
        <v>384</v>
      </c>
      <c r="M37" s="47"/>
    </row>
    <row r="38" spans="3:13">
      <c r="C38" s="47"/>
      <c r="D38" s="245" t="s">
        <v>371</v>
      </c>
      <c r="E38" s="246" t="s">
        <v>385</v>
      </c>
      <c r="F38" s="247" t="s">
        <v>329</v>
      </c>
      <c r="G38" s="47"/>
      <c r="I38" s="47"/>
      <c r="J38" s="245" t="s">
        <v>371</v>
      </c>
      <c r="K38" s="246" t="s">
        <v>385</v>
      </c>
      <c r="L38" s="247" t="s">
        <v>329</v>
      </c>
      <c r="M38" s="47"/>
    </row>
    <row r="39" spans="3:13">
      <c r="C39" s="47"/>
      <c r="D39" s="245" t="s">
        <v>386</v>
      </c>
      <c r="E39" s="246" t="s">
        <v>387</v>
      </c>
      <c r="F39" s="247" t="s">
        <v>325</v>
      </c>
      <c r="G39" s="47"/>
      <c r="J39" s="245" t="s">
        <v>386</v>
      </c>
      <c r="K39" s="246" t="s">
        <v>387</v>
      </c>
      <c r="L39" s="247" t="s">
        <v>325</v>
      </c>
    </row>
    <row r="40" spans="3:13">
      <c r="C40" s="47"/>
      <c r="D40" s="245" t="s">
        <v>388</v>
      </c>
      <c r="E40" s="246" t="s">
        <v>389</v>
      </c>
      <c r="F40" s="247" t="s">
        <v>323</v>
      </c>
      <c r="G40" s="47"/>
      <c r="J40" s="245" t="s">
        <v>388</v>
      </c>
      <c r="K40" s="246" t="s">
        <v>389</v>
      </c>
      <c r="L40" s="247" t="s">
        <v>323</v>
      </c>
    </row>
    <row r="41" spans="3:13">
      <c r="C41" s="47"/>
      <c r="D41" s="245" t="s">
        <v>390</v>
      </c>
      <c r="E41" s="246" t="s">
        <v>391</v>
      </c>
      <c r="F41" s="247" t="s">
        <v>314</v>
      </c>
      <c r="G41" s="47"/>
      <c r="J41" s="245" t="s">
        <v>390</v>
      </c>
      <c r="K41" s="246" t="s">
        <v>391</v>
      </c>
      <c r="L41" s="247" t="s">
        <v>314</v>
      </c>
    </row>
    <row r="42" spans="3:13">
      <c r="C42" s="47"/>
      <c r="D42" s="245" t="s">
        <v>392</v>
      </c>
      <c r="E42" s="246" t="s">
        <v>393</v>
      </c>
      <c r="F42" s="247" t="s">
        <v>314</v>
      </c>
      <c r="G42" s="47"/>
      <c r="J42" s="245" t="s">
        <v>392</v>
      </c>
      <c r="K42" s="246" t="s">
        <v>393</v>
      </c>
      <c r="L42" s="247" t="s">
        <v>314</v>
      </c>
    </row>
    <row r="43" spans="3:13">
      <c r="C43" s="47"/>
      <c r="D43" s="245" t="s">
        <v>394</v>
      </c>
      <c r="E43" s="246" t="s">
        <v>395</v>
      </c>
      <c r="F43" s="247" t="s">
        <v>314</v>
      </c>
      <c r="G43" s="47"/>
      <c r="J43" s="245" t="s">
        <v>394</v>
      </c>
      <c r="K43" s="246" t="s">
        <v>395</v>
      </c>
      <c r="L43" s="247" t="s">
        <v>314</v>
      </c>
    </row>
    <row r="44" spans="3:13">
      <c r="C44" s="47"/>
      <c r="D44" s="245" t="s">
        <v>396</v>
      </c>
      <c r="E44" s="246" t="s">
        <v>397</v>
      </c>
      <c r="F44" s="247" t="s">
        <v>362</v>
      </c>
      <c r="G44" s="47"/>
      <c r="J44" s="245" t="s">
        <v>396</v>
      </c>
      <c r="K44" s="246" t="s">
        <v>397</v>
      </c>
      <c r="L44" s="247" t="s">
        <v>362</v>
      </c>
    </row>
    <row r="45" spans="3:13">
      <c r="C45" s="47"/>
      <c r="D45" s="245" t="s">
        <v>398</v>
      </c>
      <c r="E45" s="246" t="s">
        <v>399</v>
      </c>
      <c r="F45" s="247" t="s">
        <v>365</v>
      </c>
      <c r="G45" s="47"/>
      <c r="J45" s="245" t="s">
        <v>398</v>
      </c>
      <c r="K45" s="246" t="s">
        <v>399</v>
      </c>
      <c r="L45" s="247" t="s">
        <v>365</v>
      </c>
    </row>
    <row r="46" spans="3:13">
      <c r="C46" s="47"/>
      <c r="D46" s="245" t="s">
        <v>400</v>
      </c>
      <c r="E46" s="246" t="s">
        <v>401</v>
      </c>
      <c r="F46" s="247" t="s">
        <v>368</v>
      </c>
      <c r="G46" s="47"/>
      <c r="J46" s="245" t="s">
        <v>400</v>
      </c>
      <c r="K46" s="246" t="s">
        <v>401</v>
      </c>
      <c r="L46" s="247" t="s">
        <v>368</v>
      </c>
    </row>
    <row r="47" spans="3:13">
      <c r="C47" s="47"/>
      <c r="D47" s="245" t="s">
        <v>402</v>
      </c>
      <c r="E47" s="246" t="s">
        <v>403</v>
      </c>
      <c r="F47" s="247" t="s">
        <v>320</v>
      </c>
      <c r="G47" s="47"/>
      <c r="J47" s="245" t="s">
        <v>402</v>
      </c>
      <c r="K47" s="246" t="s">
        <v>403</v>
      </c>
      <c r="L47" s="247" t="s">
        <v>320</v>
      </c>
    </row>
    <row r="48" spans="3:13">
      <c r="C48" s="47"/>
      <c r="D48" s="245" t="s">
        <v>362</v>
      </c>
      <c r="E48" s="246" t="s">
        <v>404</v>
      </c>
      <c r="F48" s="247" t="s">
        <v>405</v>
      </c>
      <c r="G48" s="47"/>
      <c r="J48" s="245" t="s">
        <v>362</v>
      </c>
      <c r="K48" s="246" t="s">
        <v>404</v>
      </c>
      <c r="L48" s="247" t="s">
        <v>405</v>
      </c>
    </row>
    <row r="49" spans="3:13">
      <c r="C49" s="47"/>
      <c r="D49" s="245" t="s">
        <v>406</v>
      </c>
      <c r="E49" s="246" t="s">
        <v>407</v>
      </c>
      <c r="F49" s="247" t="s">
        <v>408</v>
      </c>
      <c r="G49" s="47"/>
      <c r="J49" s="245" t="s">
        <v>406</v>
      </c>
      <c r="K49" s="246" t="s">
        <v>407</v>
      </c>
      <c r="L49" s="247" t="s">
        <v>408</v>
      </c>
    </row>
    <row r="50" spans="3:13">
      <c r="C50" s="47"/>
      <c r="D50" s="245" t="s">
        <v>409</v>
      </c>
      <c r="E50" s="246" t="s">
        <v>410</v>
      </c>
      <c r="F50" s="247" t="s">
        <v>319</v>
      </c>
      <c r="G50" s="47"/>
      <c r="J50" s="245" t="s">
        <v>409</v>
      </c>
      <c r="K50" s="246" t="s">
        <v>410</v>
      </c>
      <c r="L50" s="247" t="s">
        <v>319</v>
      </c>
    </row>
    <row r="51" spans="3:13">
      <c r="C51" s="47"/>
      <c r="D51" s="245" t="s">
        <v>411</v>
      </c>
      <c r="E51" s="246" t="s">
        <v>412</v>
      </c>
      <c r="F51" s="247" t="s">
        <v>368</v>
      </c>
      <c r="G51" s="47"/>
      <c r="J51" s="245" t="s">
        <v>411</v>
      </c>
      <c r="K51" s="246" t="s">
        <v>412</v>
      </c>
      <c r="L51" s="247" t="s">
        <v>368</v>
      </c>
    </row>
    <row r="52" spans="3:13">
      <c r="C52" s="47"/>
      <c r="D52" s="245" t="s">
        <v>413</v>
      </c>
      <c r="E52" s="246" t="s">
        <v>414</v>
      </c>
      <c r="F52" s="247" t="s">
        <v>327</v>
      </c>
      <c r="G52" s="47"/>
      <c r="J52" s="245" t="s">
        <v>413</v>
      </c>
      <c r="K52" s="246" t="s">
        <v>414</v>
      </c>
      <c r="L52" s="247" t="s">
        <v>327</v>
      </c>
    </row>
    <row r="53" spans="3:13">
      <c r="C53" s="47"/>
      <c r="D53" s="245" t="s">
        <v>415</v>
      </c>
      <c r="E53" s="246" t="s">
        <v>416</v>
      </c>
      <c r="F53" s="247" t="s">
        <v>374</v>
      </c>
      <c r="G53" s="47"/>
      <c r="J53" s="245" t="s">
        <v>415</v>
      </c>
      <c r="K53" s="246" t="s">
        <v>416</v>
      </c>
      <c r="L53" s="247" t="s">
        <v>374</v>
      </c>
    </row>
    <row r="54" spans="3:13">
      <c r="C54" s="47"/>
      <c r="D54" s="245" t="s">
        <v>316</v>
      </c>
      <c r="E54" s="246" t="s">
        <v>417</v>
      </c>
      <c r="F54" s="247" t="s">
        <v>343</v>
      </c>
      <c r="G54" s="47"/>
      <c r="J54" s="245" t="s">
        <v>316</v>
      </c>
      <c r="K54" s="246" t="s">
        <v>417</v>
      </c>
      <c r="L54" s="247" t="s">
        <v>343</v>
      </c>
    </row>
    <row r="55" spans="3:13">
      <c r="C55" s="47"/>
      <c r="D55" s="245" t="s">
        <v>418</v>
      </c>
      <c r="E55" s="246" t="s">
        <v>419</v>
      </c>
      <c r="F55" s="247" t="s">
        <v>314</v>
      </c>
      <c r="G55" s="47"/>
      <c r="J55" s="245" t="s">
        <v>418</v>
      </c>
      <c r="K55" s="246" t="s">
        <v>419</v>
      </c>
      <c r="L55" s="247" t="s">
        <v>314</v>
      </c>
    </row>
    <row r="56" spans="3:13">
      <c r="C56" s="47"/>
      <c r="D56" s="245" t="s">
        <v>420</v>
      </c>
      <c r="E56" s="246" t="s">
        <v>421</v>
      </c>
      <c r="F56" s="247" t="s">
        <v>314</v>
      </c>
      <c r="G56" s="47"/>
      <c r="I56" s="47"/>
      <c r="J56" s="245" t="s">
        <v>420</v>
      </c>
      <c r="K56" s="246" t="s">
        <v>421</v>
      </c>
      <c r="L56" s="247" t="s">
        <v>314</v>
      </c>
      <c r="M56" s="47"/>
    </row>
    <row r="57" spans="3:13">
      <c r="C57" s="47"/>
      <c r="D57" s="245" t="s">
        <v>422</v>
      </c>
      <c r="E57" s="246" t="s">
        <v>423</v>
      </c>
      <c r="F57" s="247" t="s">
        <v>488</v>
      </c>
      <c r="G57" s="47"/>
      <c r="I57" s="47"/>
      <c r="J57" s="245" t="s">
        <v>422</v>
      </c>
      <c r="K57" s="246" t="s">
        <v>423</v>
      </c>
      <c r="L57" s="247" t="s">
        <v>424</v>
      </c>
      <c r="M57" s="47"/>
    </row>
    <row r="58" spans="3:13">
      <c r="C58" s="47"/>
      <c r="D58" s="245" t="s">
        <v>425</v>
      </c>
      <c r="E58" s="246" t="s">
        <v>426</v>
      </c>
      <c r="F58" s="247" t="s">
        <v>376</v>
      </c>
      <c r="G58" s="47"/>
      <c r="I58" s="47"/>
      <c r="J58" s="245" t="s">
        <v>425</v>
      </c>
      <c r="K58" s="246" t="s">
        <v>426</v>
      </c>
      <c r="L58" s="247" t="s">
        <v>374</v>
      </c>
      <c r="M58" s="47"/>
    </row>
    <row r="59" spans="3:13">
      <c r="C59" s="47"/>
      <c r="D59" s="245" t="s">
        <v>427</v>
      </c>
      <c r="E59" s="246" t="s">
        <v>428</v>
      </c>
      <c r="F59" s="247" t="s">
        <v>368</v>
      </c>
      <c r="G59" s="47"/>
      <c r="I59" s="47"/>
      <c r="J59" s="245" t="s">
        <v>427</v>
      </c>
      <c r="K59" s="246" t="s">
        <v>428</v>
      </c>
      <c r="L59" s="247" t="s">
        <v>365</v>
      </c>
      <c r="M59" s="47"/>
    </row>
    <row r="60" spans="3:13">
      <c r="C60" s="47"/>
      <c r="D60" s="245" t="s">
        <v>429</v>
      </c>
      <c r="E60" s="246" t="s">
        <v>430</v>
      </c>
      <c r="F60" s="247" t="s">
        <v>612</v>
      </c>
      <c r="G60" s="47"/>
      <c r="I60" s="47"/>
      <c r="J60" s="245" t="s">
        <v>429</v>
      </c>
      <c r="K60" s="246" t="s">
        <v>430</v>
      </c>
      <c r="L60" s="247" t="s">
        <v>431</v>
      </c>
      <c r="M60" s="47"/>
    </row>
    <row r="61" spans="3:13">
      <c r="C61" s="47"/>
      <c r="D61" s="245" t="s">
        <v>432</v>
      </c>
      <c r="E61" s="246" t="s">
        <v>433</v>
      </c>
      <c r="F61" s="247" t="s">
        <v>319</v>
      </c>
      <c r="G61" s="47"/>
      <c r="I61" s="47"/>
      <c r="J61" s="245" t="s">
        <v>432</v>
      </c>
      <c r="K61" s="246" t="s">
        <v>433</v>
      </c>
      <c r="L61" s="247" t="s">
        <v>319</v>
      </c>
      <c r="M61" s="47"/>
    </row>
    <row r="62" spans="3:13">
      <c r="C62" s="47"/>
      <c r="D62" s="245" t="s">
        <v>434</v>
      </c>
      <c r="E62" s="246" t="s">
        <v>435</v>
      </c>
      <c r="F62" s="247" t="s">
        <v>685</v>
      </c>
      <c r="G62" s="47"/>
      <c r="J62" s="245" t="s">
        <v>434</v>
      </c>
      <c r="K62" s="246" t="s">
        <v>435</v>
      </c>
      <c r="L62" s="247" t="s">
        <v>396</v>
      </c>
    </row>
    <row r="63" spans="3:13">
      <c r="C63" s="47"/>
      <c r="D63" s="245" t="s">
        <v>357</v>
      </c>
      <c r="E63" s="246" t="s">
        <v>436</v>
      </c>
      <c r="F63" s="247" t="s">
        <v>442</v>
      </c>
      <c r="G63" s="47"/>
      <c r="J63" s="245" t="s">
        <v>357</v>
      </c>
      <c r="K63" s="246" t="s">
        <v>436</v>
      </c>
      <c r="L63" s="247" t="s">
        <v>437</v>
      </c>
    </row>
    <row r="64" spans="3:13">
      <c r="C64" s="47"/>
      <c r="D64" s="245" t="s">
        <v>438</v>
      </c>
      <c r="E64" s="246" t="s">
        <v>439</v>
      </c>
      <c r="F64" s="247" t="s">
        <v>772</v>
      </c>
      <c r="G64" s="47"/>
      <c r="J64" s="245" t="s">
        <v>438</v>
      </c>
      <c r="K64" s="246" t="s">
        <v>439</v>
      </c>
      <c r="L64" s="247" t="s">
        <v>314</v>
      </c>
    </row>
    <row r="65" spans="3:12">
      <c r="C65" s="47"/>
      <c r="D65" s="245" t="s">
        <v>440</v>
      </c>
      <c r="E65" s="246" t="s">
        <v>441</v>
      </c>
      <c r="F65" s="247" t="s">
        <v>445</v>
      </c>
      <c r="G65" s="47"/>
      <c r="J65" s="245" t="s">
        <v>440</v>
      </c>
      <c r="K65" s="246" t="s">
        <v>441</v>
      </c>
      <c r="L65" s="247" t="s">
        <v>314</v>
      </c>
    </row>
    <row r="66" spans="3:12">
      <c r="C66" s="47"/>
      <c r="D66" s="245" t="s">
        <v>442</v>
      </c>
      <c r="E66" s="246" t="s">
        <v>443</v>
      </c>
      <c r="F66" s="247" t="s">
        <v>317</v>
      </c>
      <c r="G66" s="47"/>
      <c r="J66" s="245" t="s">
        <v>442</v>
      </c>
      <c r="K66" s="246" t="s">
        <v>443</v>
      </c>
      <c r="L66" s="247" t="s">
        <v>317</v>
      </c>
    </row>
    <row r="67" spans="3:12">
      <c r="C67" s="47"/>
      <c r="D67" s="245" t="s">
        <v>437</v>
      </c>
      <c r="E67" s="246" t="s">
        <v>444</v>
      </c>
      <c r="F67" s="247" t="s">
        <v>319</v>
      </c>
      <c r="G67" s="47"/>
      <c r="J67" s="245" t="s">
        <v>437</v>
      </c>
      <c r="K67" s="246" t="s">
        <v>444</v>
      </c>
      <c r="L67" s="247" t="s">
        <v>319</v>
      </c>
    </row>
    <row r="68" spans="3:12">
      <c r="C68" s="47"/>
      <c r="D68" s="245" t="s">
        <v>445</v>
      </c>
      <c r="E68" s="246" t="s">
        <v>446</v>
      </c>
      <c r="F68" s="247" t="s">
        <v>355</v>
      </c>
      <c r="G68" s="47"/>
      <c r="J68" s="245" t="s">
        <v>445</v>
      </c>
      <c r="K68" s="246" t="s">
        <v>446</v>
      </c>
      <c r="L68" s="247" t="s">
        <v>355</v>
      </c>
    </row>
    <row r="69" spans="3:12">
      <c r="C69" s="47"/>
      <c r="D69" s="245" t="s">
        <v>447</v>
      </c>
      <c r="E69" s="246" t="s">
        <v>448</v>
      </c>
      <c r="F69" s="247" t="s">
        <v>325</v>
      </c>
      <c r="G69" s="47"/>
      <c r="J69" s="245" t="s">
        <v>447</v>
      </c>
      <c r="K69" s="246" t="s">
        <v>448</v>
      </c>
      <c r="L69" s="247" t="s">
        <v>325</v>
      </c>
    </row>
    <row r="70" spans="3:12">
      <c r="C70" s="47"/>
      <c r="D70" s="245" t="s">
        <v>449</v>
      </c>
      <c r="E70" s="246" t="s">
        <v>450</v>
      </c>
      <c r="F70" s="247" t="s">
        <v>329</v>
      </c>
      <c r="G70" s="47"/>
      <c r="J70" s="245" t="s">
        <v>449</v>
      </c>
      <c r="K70" s="246" t="s">
        <v>450</v>
      </c>
      <c r="L70" s="247" t="s">
        <v>329</v>
      </c>
    </row>
    <row r="71" spans="3:12">
      <c r="C71" s="47"/>
      <c r="D71" s="245" t="s">
        <v>451</v>
      </c>
      <c r="E71" s="246" t="s">
        <v>452</v>
      </c>
      <c r="F71" s="247" t="s">
        <v>314</v>
      </c>
      <c r="G71" s="47"/>
      <c r="J71" s="245" t="s">
        <v>451</v>
      </c>
      <c r="K71" s="246" t="s">
        <v>452</v>
      </c>
      <c r="L71" s="247" t="s">
        <v>314</v>
      </c>
    </row>
    <row r="72" spans="3:12">
      <c r="C72" s="47"/>
      <c r="D72" s="245" t="s">
        <v>453</v>
      </c>
      <c r="E72" s="246" t="s">
        <v>454</v>
      </c>
      <c r="F72" s="247" t="s">
        <v>314</v>
      </c>
      <c r="G72" s="47"/>
      <c r="J72" s="245" t="s">
        <v>453</v>
      </c>
      <c r="K72" s="246" t="s">
        <v>454</v>
      </c>
      <c r="L72" s="247" t="s">
        <v>314</v>
      </c>
    </row>
    <row r="73" spans="3:12">
      <c r="C73" s="47"/>
      <c r="D73" s="245" t="s">
        <v>455</v>
      </c>
      <c r="E73" s="246" t="s">
        <v>456</v>
      </c>
      <c r="F73" s="247" t="s">
        <v>319</v>
      </c>
      <c r="G73" s="47"/>
      <c r="J73" s="245" t="s">
        <v>455</v>
      </c>
      <c r="K73" s="246" t="s">
        <v>456</v>
      </c>
      <c r="L73" s="247" t="s">
        <v>314</v>
      </c>
    </row>
    <row r="74" spans="3:12">
      <c r="C74" s="47"/>
      <c r="D74" s="245" t="s">
        <v>457</v>
      </c>
      <c r="E74" s="246" t="s">
        <v>458</v>
      </c>
      <c r="F74" s="247" t="s">
        <v>459</v>
      </c>
      <c r="G74" s="47"/>
      <c r="J74" s="245" t="s">
        <v>457</v>
      </c>
      <c r="K74" s="246" t="s">
        <v>458</v>
      </c>
      <c r="L74" s="247" t="s">
        <v>459</v>
      </c>
    </row>
    <row r="75" spans="3:12">
      <c r="C75" s="47"/>
      <c r="D75" s="245" t="s">
        <v>460</v>
      </c>
      <c r="E75" s="246" t="s">
        <v>461</v>
      </c>
      <c r="F75" s="247" t="s">
        <v>429</v>
      </c>
      <c r="G75" s="47"/>
      <c r="J75" s="245" t="s">
        <v>460</v>
      </c>
      <c r="K75" s="246" t="s">
        <v>461</v>
      </c>
      <c r="L75" s="247" t="s">
        <v>462</v>
      </c>
    </row>
    <row r="76" spans="3:12">
      <c r="C76" s="47"/>
      <c r="D76" s="245" t="s">
        <v>463</v>
      </c>
      <c r="E76" s="246" t="s">
        <v>464</v>
      </c>
      <c r="F76" s="247" t="s">
        <v>314</v>
      </c>
      <c r="G76" s="47"/>
      <c r="J76" s="245" t="s">
        <v>463</v>
      </c>
      <c r="K76" s="246" t="s">
        <v>464</v>
      </c>
      <c r="L76" s="247" t="s">
        <v>314</v>
      </c>
    </row>
    <row r="77" spans="3:12">
      <c r="C77" s="47"/>
      <c r="D77" s="245" t="s">
        <v>465</v>
      </c>
      <c r="E77" s="246" t="s">
        <v>466</v>
      </c>
      <c r="F77" s="247" t="s">
        <v>314</v>
      </c>
      <c r="G77" s="47"/>
      <c r="J77" s="245" t="s">
        <v>465</v>
      </c>
      <c r="K77" s="246" t="s">
        <v>466</v>
      </c>
      <c r="L77" s="247" t="s">
        <v>314</v>
      </c>
    </row>
    <row r="78" spans="3:12">
      <c r="C78" s="47"/>
      <c r="D78" s="245" t="s">
        <v>467</v>
      </c>
      <c r="E78" s="246" t="s">
        <v>468</v>
      </c>
      <c r="F78" s="247" t="s">
        <v>469</v>
      </c>
      <c r="G78" s="47"/>
      <c r="J78" s="245" t="s">
        <v>467</v>
      </c>
      <c r="K78" s="246" t="s">
        <v>468</v>
      </c>
      <c r="L78" s="247" t="s">
        <v>469</v>
      </c>
    </row>
    <row r="79" spans="3:12">
      <c r="C79" s="47"/>
      <c r="D79" s="245" t="s">
        <v>470</v>
      </c>
      <c r="E79" s="246" t="s">
        <v>471</v>
      </c>
      <c r="F79" s="247" t="s">
        <v>472</v>
      </c>
      <c r="G79" s="47"/>
      <c r="J79" s="245" t="s">
        <v>470</v>
      </c>
      <c r="K79" s="246" t="s">
        <v>471</v>
      </c>
      <c r="L79" s="247" t="s">
        <v>472</v>
      </c>
    </row>
    <row r="80" spans="3:12">
      <c r="C80" s="47"/>
      <c r="D80" s="245" t="s">
        <v>473</v>
      </c>
      <c r="E80" s="246" t="s">
        <v>474</v>
      </c>
      <c r="F80" s="247" t="s">
        <v>475</v>
      </c>
      <c r="G80" s="47"/>
      <c r="J80" s="245" t="s">
        <v>473</v>
      </c>
      <c r="K80" s="246" t="s">
        <v>474</v>
      </c>
      <c r="L80" s="247" t="s">
        <v>475</v>
      </c>
    </row>
    <row r="81" spans="3:12">
      <c r="C81" s="47"/>
      <c r="D81" s="245" t="s">
        <v>476</v>
      </c>
      <c r="E81" s="246" t="s">
        <v>477</v>
      </c>
      <c r="F81" s="247" t="s">
        <v>314</v>
      </c>
      <c r="G81" s="47"/>
      <c r="J81" s="245" t="s">
        <v>476</v>
      </c>
      <c r="K81" s="246" t="s">
        <v>477</v>
      </c>
      <c r="L81" s="247" t="s">
        <v>314</v>
      </c>
    </row>
    <row r="82" spans="3:12">
      <c r="C82" s="47"/>
      <c r="D82" s="245" t="s">
        <v>478</v>
      </c>
      <c r="E82" s="246" t="s">
        <v>479</v>
      </c>
      <c r="F82" s="247" t="s">
        <v>317</v>
      </c>
      <c r="G82" s="47"/>
      <c r="J82" s="245" t="s">
        <v>478</v>
      </c>
      <c r="K82" s="246" t="s">
        <v>479</v>
      </c>
      <c r="L82" s="247" t="s">
        <v>314</v>
      </c>
    </row>
    <row r="83" spans="3:12">
      <c r="C83" s="47"/>
      <c r="D83" s="245" t="s">
        <v>480</v>
      </c>
      <c r="E83" s="246" t="s">
        <v>481</v>
      </c>
      <c r="F83" s="247" t="s">
        <v>473</v>
      </c>
      <c r="G83" s="47"/>
      <c r="J83" s="245" t="s">
        <v>480</v>
      </c>
      <c r="K83" s="246" t="s">
        <v>481</v>
      </c>
      <c r="L83" s="247" t="s">
        <v>314</v>
      </c>
    </row>
    <row r="84" spans="3:12">
      <c r="C84" s="47"/>
      <c r="D84" s="245" t="s">
        <v>482</v>
      </c>
      <c r="E84" s="246" t="s">
        <v>483</v>
      </c>
      <c r="F84" s="247" t="s">
        <v>484</v>
      </c>
      <c r="G84" s="47"/>
      <c r="J84" s="245" t="s">
        <v>482</v>
      </c>
      <c r="K84" s="246" t="s">
        <v>483</v>
      </c>
      <c r="L84" s="247" t="s">
        <v>484</v>
      </c>
    </row>
    <row r="85" spans="3:12">
      <c r="C85" s="47"/>
      <c r="D85" s="245" t="s">
        <v>424</v>
      </c>
      <c r="E85" s="246" t="s">
        <v>485</v>
      </c>
      <c r="F85" s="247" t="s">
        <v>357</v>
      </c>
      <c r="G85" s="47"/>
      <c r="J85" s="245" t="s">
        <v>424</v>
      </c>
      <c r="K85" s="246" t="s">
        <v>485</v>
      </c>
      <c r="L85" s="247" t="s">
        <v>437</v>
      </c>
    </row>
    <row r="86" spans="3:12">
      <c r="C86" s="47"/>
      <c r="D86" s="245" t="s">
        <v>486</v>
      </c>
      <c r="E86" s="246" t="s">
        <v>487</v>
      </c>
      <c r="F86" s="247" t="s">
        <v>320</v>
      </c>
      <c r="G86" s="47"/>
      <c r="J86" s="245" t="s">
        <v>486</v>
      </c>
      <c r="K86" s="246" t="s">
        <v>487</v>
      </c>
      <c r="L86" s="247" t="s">
        <v>320</v>
      </c>
    </row>
    <row r="87" spans="3:12">
      <c r="C87" s="47"/>
      <c r="D87" s="245" t="s">
        <v>488</v>
      </c>
      <c r="E87" s="246" t="s">
        <v>489</v>
      </c>
      <c r="F87" s="247" t="s">
        <v>314</v>
      </c>
      <c r="G87" s="47"/>
      <c r="J87" s="245" t="s">
        <v>488</v>
      </c>
      <c r="K87" s="246" t="s">
        <v>489</v>
      </c>
      <c r="L87" s="247" t="s">
        <v>314</v>
      </c>
    </row>
    <row r="88" spans="3:12">
      <c r="C88" s="47"/>
      <c r="D88" s="245" t="s">
        <v>490</v>
      </c>
      <c r="E88" s="246" t="s">
        <v>491</v>
      </c>
      <c r="F88" s="247" t="s">
        <v>314</v>
      </c>
      <c r="G88" s="47"/>
      <c r="J88" s="245" t="s">
        <v>490</v>
      </c>
      <c r="K88" s="246" t="s">
        <v>491</v>
      </c>
      <c r="L88" s="247" t="s">
        <v>314</v>
      </c>
    </row>
    <row r="89" spans="3:12">
      <c r="C89" s="47"/>
      <c r="D89" s="245" t="s">
        <v>492</v>
      </c>
      <c r="E89" s="246" t="s">
        <v>493</v>
      </c>
      <c r="F89" s="247" t="s">
        <v>314</v>
      </c>
      <c r="G89" s="47"/>
      <c r="J89" s="245" t="s">
        <v>492</v>
      </c>
      <c r="K89" s="246" t="s">
        <v>493</v>
      </c>
      <c r="L89" s="247" t="s">
        <v>314</v>
      </c>
    </row>
    <row r="90" spans="3:12">
      <c r="C90" s="47"/>
      <c r="D90" s="245" t="s">
        <v>494</v>
      </c>
      <c r="E90" s="246" t="s">
        <v>495</v>
      </c>
      <c r="F90" s="247" t="s">
        <v>314</v>
      </c>
      <c r="G90" s="47"/>
      <c r="J90" s="245" t="s">
        <v>494</v>
      </c>
      <c r="K90" s="246" t="s">
        <v>495</v>
      </c>
      <c r="L90" s="247" t="s">
        <v>314</v>
      </c>
    </row>
    <row r="91" spans="3:12">
      <c r="C91" s="47"/>
      <c r="D91" s="245" t="s">
        <v>496</v>
      </c>
      <c r="E91" s="246" t="s">
        <v>497</v>
      </c>
      <c r="F91" s="247" t="s">
        <v>314</v>
      </c>
      <c r="G91" s="47"/>
      <c r="J91" s="245" t="s">
        <v>496</v>
      </c>
      <c r="K91" s="246" t="s">
        <v>497</v>
      </c>
      <c r="L91" s="247" t="s">
        <v>314</v>
      </c>
    </row>
    <row r="92" spans="3:12">
      <c r="C92" s="47"/>
      <c r="D92" s="245" t="s">
        <v>498</v>
      </c>
      <c r="E92" s="246" t="s">
        <v>499</v>
      </c>
      <c r="F92" s="247" t="s">
        <v>770</v>
      </c>
      <c r="G92" s="47"/>
      <c r="J92" s="245" t="s">
        <v>498</v>
      </c>
      <c r="K92" s="246" t="s">
        <v>499</v>
      </c>
      <c r="L92" s="247" t="s">
        <v>314</v>
      </c>
    </row>
    <row r="93" spans="3:12">
      <c r="C93" s="47"/>
      <c r="D93" s="245" t="s">
        <v>500</v>
      </c>
      <c r="E93" s="246" t="s">
        <v>501</v>
      </c>
      <c r="F93" s="247" t="s">
        <v>314</v>
      </c>
      <c r="G93" s="47"/>
      <c r="J93" s="245" t="s">
        <v>500</v>
      </c>
      <c r="K93" s="246" t="s">
        <v>501</v>
      </c>
      <c r="L93" s="247" t="s">
        <v>314</v>
      </c>
    </row>
    <row r="94" spans="3:12">
      <c r="C94" s="47"/>
      <c r="D94" s="245" t="s">
        <v>502</v>
      </c>
      <c r="E94" s="246" t="s">
        <v>503</v>
      </c>
      <c r="F94" s="247" t="s">
        <v>442</v>
      </c>
      <c r="G94" s="47"/>
      <c r="J94" s="245" t="s">
        <v>502</v>
      </c>
      <c r="K94" s="246" t="s">
        <v>503</v>
      </c>
      <c r="L94" s="247" t="s">
        <v>442</v>
      </c>
    </row>
    <row r="95" spans="3:12">
      <c r="C95" s="47"/>
      <c r="D95" s="245" t="s">
        <v>504</v>
      </c>
      <c r="E95" s="246" t="s">
        <v>505</v>
      </c>
      <c r="F95" s="247" t="s">
        <v>345</v>
      </c>
      <c r="G95" s="47"/>
      <c r="J95" s="245" t="s">
        <v>504</v>
      </c>
      <c r="K95" s="246" t="s">
        <v>505</v>
      </c>
      <c r="L95" s="247" t="s">
        <v>345</v>
      </c>
    </row>
    <row r="96" spans="3:12">
      <c r="C96" s="47"/>
      <c r="D96" s="245" t="s">
        <v>506</v>
      </c>
      <c r="E96" s="246" t="s">
        <v>507</v>
      </c>
      <c r="F96" s="247" t="s">
        <v>508</v>
      </c>
      <c r="G96" s="47"/>
      <c r="J96" s="245" t="s">
        <v>506</v>
      </c>
      <c r="K96" s="246" t="s">
        <v>507</v>
      </c>
      <c r="L96" s="247" t="s">
        <v>508</v>
      </c>
    </row>
    <row r="97" spans="3:12">
      <c r="C97" s="47"/>
      <c r="D97" s="245" t="s">
        <v>509</v>
      </c>
      <c r="E97" s="246" t="s">
        <v>510</v>
      </c>
      <c r="F97" s="247" t="s">
        <v>486</v>
      </c>
      <c r="G97" s="47"/>
      <c r="J97" s="245" t="s">
        <v>509</v>
      </c>
      <c r="K97" s="246" t="s">
        <v>510</v>
      </c>
      <c r="L97" s="247" t="s">
        <v>486</v>
      </c>
    </row>
    <row r="98" spans="3:12">
      <c r="C98" s="47"/>
      <c r="D98" s="245" t="s">
        <v>511</v>
      </c>
      <c r="E98" s="246" t="s">
        <v>512</v>
      </c>
      <c r="F98" s="247" t="s">
        <v>513</v>
      </c>
      <c r="G98" s="47"/>
      <c r="J98" s="245" t="s">
        <v>511</v>
      </c>
      <c r="K98" s="246" t="s">
        <v>512</v>
      </c>
      <c r="L98" s="247" t="s">
        <v>513</v>
      </c>
    </row>
    <row r="99" spans="3:12">
      <c r="C99" s="47"/>
      <c r="D99" s="245" t="s">
        <v>514</v>
      </c>
      <c r="E99" s="246" t="s">
        <v>515</v>
      </c>
      <c r="F99" s="247" t="s">
        <v>347</v>
      </c>
      <c r="G99" s="47"/>
      <c r="J99" s="245" t="s">
        <v>514</v>
      </c>
      <c r="K99" s="246" t="s">
        <v>515</v>
      </c>
      <c r="L99" s="247" t="s">
        <v>347</v>
      </c>
    </row>
    <row r="100" spans="3:12">
      <c r="C100" s="47"/>
      <c r="D100" s="245" t="s">
        <v>516</v>
      </c>
      <c r="E100" s="246" t="s">
        <v>517</v>
      </c>
      <c r="F100" s="247" t="s">
        <v>518</v>
      </c>
      <c r="G100" s="47"/>
      <c r="J100" s="245" t="s">
        <v>516</v>
      </c>
      <c r="K100" s="246" t="s">
        <v>517</v>
      </c>
      <c r="L100" s="247" t="s">
        <v>518</v>
      </c>
    </row>
    <row r="101" spans="3:12">
      <c r="C101" s="47"/>
      <c r="D101" s="245" t="s">
        <v>519</v>
      </c>
      <c r="E101" s="246" t="s">
        <v>520</v>
      </c>
      <c r="F101" s="247" t="s">
        <v>424</v>
      </c>
      <c r="G101" s="47"/>
      <c r="J101" s="245" t="s">
        <v>519</v>
      </c>
      <c r="K101" s="246" t="s">
        <v>520</v>
      </c>
      <c r="L101" s="247" t="s">
        <v>424</v>
      </c>
    </row>
    <row r="102" spans="3:12">
      <c r="C102" s="47"/>
      <c r="D102" s="245" t="s">
        <v>521</v>
      </c>
      <c r="E102" s="246" t="s">
        <v>522</v>
      </c>
      <c r="F102" s="247" t="s">
        <v>314</v>
      </c>
      <c r="G102" s="47"/>
      <c r="J102" s="245" t="s">
        <v>521</v>
      </c>
      <c r="K102" s="246" t="s">
        <v>522</v>
      </c>
      <c r="L102" s="247" t="s">
        <v>314</v>
      </c>
    </row>
    <row r="103" spans="3:12">
      <c r="C103" s="47"/>
      <c r="D103" s="245" t="s">
        <v>475</v>
      </c>
      <c r="E103" s="246" t="s">
        <v>523</v>
      </c>
      <c r="F103" s="247" t="s">
        <v>371</v>
      </c>
      <c r="G103" s="47"/>
      <c r="J103" s="245" t="s">
        <v>475</v>
      </c>
      <c r="K103" s="246" t="s">
        <v>523</v>
      </c>
      <c r="L103" s="247" t="s">
        <v>371</v>
      </c>
    </row>
    <row r="104" spans="3:12">
      <c r="C104" s="47"/>
      <c r="D104" s="245" t="s">
        <v>524</v>
      </c>
      <c r="E104" s="246" t="s">
        <v>525</v>
      </c>
      <c r="F104" s="247" t="s">
        <v>526</v>
      </c>
      <c r="G104" s="47"/>
      <c r="J104" s="245" t="s">
        <v>524</v>
      </c>
      <c r="K104" s="246" t="s">
        <v>525</v>
      </c>
      <c r="L104" s="247" t="s">
        <v>526</v>
      </c>
    </row>
    <row r="105" spans="3:12">
      <c r="C105" s="47"/>
      <c r="D105" s="245" t="s">
        <v>527</v>
      </c>
      <c r="E105" s="246" t="s">
        <v>528</v>
      </c>
      <c r="F105" s="247" t="s">
        <v>514</v>
      </c>
      <c r="G105" s="47"/>
      <c r="J105" s="245" t="s">
        <v>527</v>
      </c>
      <c r="K105" s="246" t="s">
        <v>528</v>
      </c>
      <c r="L105" s="247" t="s">
        <v>514</v>
      </c>
    </row>
    <row r="106" spans="3:12">
      <c r="C106" s="47"/>
      <c r="D106" s="245" t="s">
        <v>529</v>
      </c>
      <c r="E106" s="246" t="s">
        <v>530</v>
      </c>
      <c r="F106" s="247" t="s">
        <v>314</v>
      </c>
      <c r="G106" s="47"/>
      <c r="J106" s="245" t="s">
        <v>529</v>
      </c>
      <c r="K106" s="246" t="s">
        <v>530</v>
      </c>
      <c r="L106" s="247" t="s">
        <v>314</v>
      </c>
    </row>
    <row r="107" spans="3:12">
      <c r="C107" s="47"/>
      <c r="D107" s="245" t="s">
        <v>531</v>
      </c>
      <c r="E107" s="246" t="s">
        <v>532</v>
      </c>
      <c r="F107" s="247" t="s">
        <v>314</v>
      </c>
      <c r="G107" s="47"/>
      <c r="J107" s="245" t="s">
        <v>531</v>
      </c>
      <c r="K107" s="246" t="s">
        <v>532</v>
      </c>
      <c r="L107" s="247" t="s">
        <v>314</v>
      </c>
    </row>
    <row r="108" spans="3:12">
      <c r="C108" s="47"/>
      <c r="D108" s="245" t="s">
        <v>533</v>
      </c>
      <c r="E108" s="246" t="s">
        <v>534</v>
      </c>
      <c r="F108" s="247" t="s">
        <v>314</v>
      </c>
      <c r="G108" s="47"/>
      <c r="J108" s="245" t="s">
        <v>533</v>
      </c>
      <c r="K108" s="246" t="s">
        <v>534</v>
      </c>
      <c r="L108" s="247" t="s">
        <v>314</v>
      </c>
    </row>
    <row r="109" spans="3:12">
      <c r="C109" s="47"/>
      <c r="D109" s="245" t="s">
        <v>535</v>
      </c>
      <c r="E109" s="246" t="s">
        <v>536</v>
      </c>
      <c r="F109" s="247" t="s">
        <v>537</v>
      </c>
      <c r="G109" s="47"/>
      <c r="J109" s="245" t="s">
        <v>535</v>
      </c>
      <c r="K109" s="246" t="s">
        <v>536</v>
      </c>
      <c r="L109" s="247" t="s">
        <v>537</v>
      </c>
    </row>
    <row r="110" spans="3:12">
      <c r="C110" s="47"/>
      <c r="D110" s="245" t="s">
        <v>538</v>
      </c>
      <c r="E110" s="246" t="s">
        <v>539</v>
      </c>
      <c r="F110" s="247" t="s">
        <v>411</v>
      </c>
      <c r="G110" s="47"/>
      <c r="J110" s="245" t="s">
        <v>538</v>
      </c>
      <c r="K110" s="246" t="s">
        <v>539</v>
      </c>
      <c r="L110" s="247" t="s">
        <v>411</v>
      </c>
    </row>
    <row r="111" spans="3:12">
      <c r="C111" s="47"/>
      <c r="D111" s="245" t="s">
        <v>540</v>
      </c>
      <c r="E111" s="246" t="s">
        <v>541</v>
      </c>
      <c r="F111" s="247" t="s">
        <v>542</v>
      </c>
      <c r="G111" s="47"/>
      <c r="J111" s="245" t="s">
        <v>540</v>
      </c>
      <c r="K111" s="246" t="s">
        <v>541</v>
      </c>
      <c r="L111" s="247" t="s">
        <v>542</v>
      </c>
    </row>
    <row r="112" spans="3:12">
      <c r="C112" s="47"/>
      <c r="D112" s="245" t="s">
        <v>543</v>
      </c>
      <c r="E112" s="246" t="s">
        <v>544</v>
      </c>
      <c r="F112" s="247" t="s">
        <v>316</v>
      </c>
      <c r="G112" s="47"/>
      <c r="J112" s="245" t="s">
        <v>543</v>
      </c>
      <c r="K112" s="246" t="s">
        <v>544</v>
      </c>
      <c r="L112" s="247" t="s">
        <v>316</v>
      </c>
    </row>
    <row r="113" spans="3:12">
      <c r="C113" s="47"/>
      <c r="D113" s="245" t="s">
        <v>545</v>
      </c>
      <c r="E113" s="246" t="s">
        <v>546</v>
      </c>
      <c r="F113" s="247" t="s">
        <v>362</v>
      </c>
      <c r="G113" s="47"/>
      <c r="J113" s="245" t="s">
        <v>545</v>
      </c>
      <c r="K113" s="246" t="s">
        <v>546</v>
      </c>
      <c r="L113" s="247" t="s">
        <v>362</v>
      </c>
    </row>
    <row r="114" spans="3:12">
      <c r="C114" s="47"/>
      <c r="D114" s="245" t="s">
        <v>469</v>
      </c>
      <c r="E114" s="246" t="s">
        <v>547</v>
      </c>
      <c r="F114" s="247" t="s">
        <v>398</v>
      </c>
      <c r="G114" s="47"/>
      <c r="J114" s="245" t="s">
        <v>469</v>
      </c>
      <c r="K114" s="246" t="s">
        <v>547</v>
      </c>
      <c r="L114" s="247" t="s">
        <v>398</v>
      </c>
    </row>
    <row r="115" spans="3:12">
      <c r="C115" s="47"/>
      <c r="D115" s="245" t="s">
        <v>548</v>
      </c>
      <c r="E115" s="246" t="s">
        <v>549</v>
      </c>
      <c r="F115" s="247" t="s">
        <v>329</v>
      </c>
      <c r="G115" s="47"/>
      <c r="J115" s="245" t="s">
        <v>548</v>
      </c>
      <c r="K115" s="246" t="s">
        <v>549</v>
      </c>
      <c r="L115" s="247" t="s">
        <v>329</v>
      </c>
    </row>
    <row r="116" spans="3:12">
      <c r="C116" s="47"/>
      <c r="D116" s="245" t="s">
        <v>550</v>
      </c>
      <c r="E116" s="246" t="s">
        <v>551</v>
      </c>
      <c r="F116" s="247" t="s">
        <v>405</v>
      </c>
      <c r="G116" s="47"/>
      <c r="J116" s="245" t="s">
        <v>550</v>
      </c>
      <c r="K116" s="246" t="s">
        <v>551</v>
      </c>
      <c r="L116" s="247" t="s">
        <v>405</v>
      </c>
    </row>
    <row r="117" spans="3:12">
      <c r="C117" s="47"/>
      <c r="D117" s="245" t="s">
        <v>552</v>
      </c>
      <c r="E117" s="246" t="s">
        <v>553</v>
      </c>
      <c r="F117" s="247" t="s">
        <v>554</v>
      </c>
      <c r="G117" s="47"/>
      <c r="J117" s="245" t="s">
        <v>552</v>
      </c>
      <c r="K117" s="246" t="s">
        <v>553</v>
      </c>
      <c r="L117" s="247" t="s">
        <v>554</v>
      </c>
    </row>
    <row r="118" spans="3:12">
      <c r="C118" s="47"/>
      <c r="D118" s="245" t="s">
        <v>554</v>
      </c>
      <c r="E118" s="246" t="s">
        <v>555</v>
      </c>
      <c r="F118" s="247" t="s">
        <v>556</v>
      </c>
      <c r="G118" s="47"/>
      <c r="J118" s="245" t="s">
        <v>554</v>
      </c>
      <c r="K118" s="246" t="s">
        <v>555</v>
      </c>
      <c r="L118" s="247" t="s">
        <v>556</v>
      </c>
    </row>
    <row r="119" spans="3:12">
      <c r="C119" s="47"/>
      <c r="D119" s="245" t="s">
        <v>557</v>
      </c>
      <c r="E119" s="246" t="s">
        <v>558</v>
      </c>
      <c r="F119" s="247" t="s">
        <v>559</v>
      </c>
      <c r="G119" s="47"/>
      <c r="J119" s="245" t="s">
        <v>557</v>
      </c>
      <c r="K119" s="246" t="s">
        <v>558</v>
      </c>
      <c r="L119" s="247" t="s">
        <v>559</v>
      </c>
    </row>
    <row r="120" spans="3:12">
      <c r="C120" s="47"/>
      <c r="D120" s="245" t="s">
        <v>560</v>
      </c>
      <c r="E120" s="246" t="s">
        <v>561</v>
      </c>
      <c r="F120" s="247" t="s">
        <v>562</v>
      </c>
      <c r="G120" s="47"/>
      <c r="J120" s="245" t="s">
        <v>560</v>
      </c>
      <c r="K120" s="246" t="s">
        <v>561</v>
      </c>
      <c r="L120" s="247" t="s">
        <v>562</v>
      </c>
    </row>
    <row r="121" spans="3:12">
      <c r="C121" s="47"/>
      <c r="D121" s="245" t="s">
        <v>563</v>
      </c>
      <c r="E121" s="246" t="s">
        <v>564</v>
      </c>
      <c r="F121" s="247" t="s">
        <v>411</v>
      </c>
      <c r="G121" s="47"/>
      <c r="J121" s="245" t="s">
        <v>563</v>
      </c>
      <c r="K121" s="246" t="s">
        <v>564</v>
      </c>
      <c r="L121" s="247" t="s">
        <v>411</v>
      </c>
    </row>
    <row r="122" spans="3:12">
      <c r="C122" s="47"/>
      <c r="D122" s="245" t="s">
        <v>565</v>
      </c>
      <c r="E122" s="246" t="s">
        <v>566</v>
      </c>
      <c r="F122" s="247" t="s">
        <v>337</v>
      </c>
      <c r="G122" s="47"/>
      <c r="J122" s="245" t="s">
        <v>565</v>
      </c>
      <c r="K122" s="246" t="s">
        <v>566</v>
      </c>
      <c r="L122" s="247" t="s">
        <v>337</v>
      </c>
    </row>
    <row r="123" spans="3:12">
      <c r="C123" s="47"/>
      <c r="D123" s="245" t="s">
        <v>567</v>
      </c>
      <c r="E123" s="246" t="s">
        <v>568</v>
      </c>
      <c r="F123" s="247" t="s">
        <v>569</v>
      </c>
      <c r="G123" s="47"/>
      <c r="J123" s="245" t="s">
        <v>567</v>
      </c>
      <c r="K123" s="246" t="s">
        <v>568</v>
      </c>
      <c r="L123" s="247" t="s">
        <v>569</v>
      </c>
    </row>
    <row r="124" spans="3:12">
      <c r="C124" s="47"/>
      <c r="D124" s="245" t="s">
        <v>570</v>
      </c>
      <c r="E124" s="246" t="s">
        <v>571</v>
      </c>
      <c r="F124" s="247" t="s">
        <v>362</v>
      </c>
      <c r="G124" s="47"/>
      <c r="J124" s="245" t="s">
        <v>570</v>
      </c>
      <c r="K124" s="246" t="s">
        <v>571</v>
      </c>
      <c r="L124" s="247" t="s">
        <v>362</v>
      </c>
    </row>
    <row r="125" spans="3:12">
      <c r="C125" s="47"/>
      <c r="D125" s="245" t="s">
        <v>572</v>
      </c>
      <c r="E125" s="246" t="s">
        <v>573</v>
      </c>
      <c r="F125" s="247" t="s">
        <v>398</v>
      </c>
      <c r="G125" s="47"/>
      <c r="J125" s="245" t="s">
        <v>572</v>
      </c>
      <c r="K125" s="246" t="s">
        <v>573</v>
      </c>
      <c r="L125" s="247" t="s">
        <v>398</v>
      </c>
    </row>
    <row r="126" spans="3:12">
      <c r="C126" s="47"/>
      <c r="D126" s="245" t="s">
        <v>574</v>
      </c>
      <c r="E126" s="246" t="s">
        <v>575</v>
      </c>
      <c r="F126" s="247" t="s">
        <v>329</v>
      </c>
      <c r="G126" s="47"/>
      <c r="J126" s="245" t="s">
        <v>574</v>
      </c>
      <c r="K126" s="246" t="s">
        <v>575</v>
      </c>
      <c r="L126" s="247" t="s">
        <v>329</v>
      </c>
    </row>
    <row r="127" spans="3:12">
      <c r="C127" s="47"/>
      <c r="D127" s="245" t="s">
        <v>576</v>
      </c>
      <c r="E127" s="246" t="s">
        <v>577</v>
      </c>
      <c r="F127" s="247" t="s">
        <v>314</v>
      </c>
      <c r="G127" s="47"/>
      <c r="J127" s="245" t="s">
        <v>576</v>
      </c>
      <c r="K127" s="246" t="s">
        <v>577</v>
      </c>
      <c r="L127" s="247" t="s">
        <v>314</v>
      </c>
    </row>
    <row r="128" spans="3:12">
      <c r="C128" s="47"/>
      <c r="D128" s="245" t="s">
        <v>578</v>
      </c>
      <c r="E128" s="246" t="s">
        <v>579</v>
      </c>
      <c r="F128" s="247" t="s">
        <v>469</v>
      </c>
      <c r="G128" s="47"/>
      <c r="J128" s="245" t="s">
        <v>578</v>
      </c>
      <c r="K128" s="246" t="s">
        <v>579</v>
      </c>
      <c r="L128" s="247" t="s">
        <v>469</v>
      </c>
    </row>
    <row r="129" spans="3:12">
      <c r="C129" s="47"/>
      <c r="D129" s="245" t="s">
        <v>580</v>
      </c>
      <c r="E129" s="246" t="s">
        <v>581</v>
      </c>
      <c r="F129" s="247" t="s">
        <v>559</v>
      </c>
      <c r="G129" s="47"/>
      <c r="J129" s="245" t="s">
        <v>580</v>
      </c>
      <c r="K129" s="246" t="s">
        <v>581</v>
      </c>
      <c r="L129" s="247" t="s">
        <v>411</v>
      </c>
    </row>
    <row r="130" spans="3:12">
      <c r="C130" s="47"/>
      <c r="D130" s="245" t="s">
        <v>582</v>
      </c>
      <c r="E130" s="246" t="s">
        <v>583</v>
      </c>
      <c r="F130" s="247" t="s">
        <v>337</v>
      </c>
      <c r="G130" s="47"/>
      <c r="J130" s="245" t="s">
        <v>582</v>
      </c>
      <c r="K130" s="246" t="s">
        <v>583</v>
      </c>
      <c r="L130" s="247" t="s">
        <v>337</v>
      </c>
    </row>
    <row r="131" spans="3:12">
      <c r="C131" s="47"/>
      <c r="D131" s="245" t="s">
        <v>584</v>
      </c>
      <c r="E131" s="246" t="s">
        <v>585</v>
      </c>
      <c r="F131" s="247" t="s">
        <v>345</v>
      </c>
      <c r="G131" s="47"/>
      <c r="J131" s="245" t="s">
        <v>584</v>
      </c>
      <c r="K131" s="246" t="s">
        <v>585</v>
      </c>
      <c r="L131" s="247" t="s">
        <v>345</v>
      </c>
    </row>
    <row r="132" spans="3:12">
      <c r="C132" s="47"/>
      <c r="D132" s="245" t="s">
        <v>586</v>
      </c>
      <c r="E132" s="246" t="s">
        <v>587</v>
      </c>
      <c r="F132" s="247" t="s">
        <v>362</v>
      </c>
      <c r="G132" s="47"/>
      <c r="J132" s="245" t="s">
        <v>586</v>
      </c>
      <c r="K132" s="246" t="s">
        <v>587</v>
      </c>
      <c r="L132" s="247" t="s">
        <v>362</v>
      </c>
    </row>
    <row r="133" spans="3:12">
      <c r="C133" s="47"/>
      <c r="D133" s="245" t="s">
        <v>588</v>
      </c>
      <c r="E133" s="246" t="s">
        <v>589</v>
      </c>
      <c r="F133" s="247" t="s">
        <v>398</v>
      </c>
      <c r="G133" s="47"/>
      <c r="J133" s="245" t="s">
        <v>588</v>
      </c>
      <c r="K133" s="246" t="s">
        <v>589</v>
      </c>
      <c r="L133" s="247" t="s">
        <v>398</v>
      </c>
    </row>
    <row r="134" spans="3:12">
      <c r="C134" s="47"/>
      <c r="D134" s="245" t="s">
        <v>590</v>
      </c>
      <c r="E134" s="246" t="s">
        <v>591</v>
      </c>
      <c r="F134" s="247" t="s">
        <v>592</v>
      </c>
      <c r="G134" s="47"/>
      <c r="J134" s="245" t="s">
        <v>590</v>
      </c>
      <c r="K134" s="246" t="s">
        <v>591</v>
      </c>
      <c r="L134" s="247" t="s">
        <v>592</v>
      </c>
    </row>
    <row r="135" spans="3:12">
      <c r="C135" s="47"/>
      <c r="D135" s="245" t="s">
        <v>593</v>
      </c>
      <c r="E135" s="246" t="s">
        <v>594</v>
      </c>
      <c r="F135" s="247" t="s">
        <v>559</v>
      </c>
      <c r="G135" s="47"/>
      <c r="J135" s="245" t="s">
        <v>593</v>
      </c>
      <c r="K135" s="246" t="s">
        <v>594</v>
      </c>
      <c r="L135" s="247" t="s">
        <v>437</v>
      </c>
    </row>
    <row r="136" spans="3:12">
      <c r="C136" s="47"/>
      <c r="D136" s="245" t="s">
        <v>595</v>
      </c>
      <c r="E136" s="246" t="s">
        <v>596</v>
      </c>
      <c r="F136" s="247" t="s">
        <v>562</v>
      </c>
      <c r="G136" s="47"/>
      <c r="J136" s="245" t="s">
        <v>595</v>
      </c>
      <c r="K136" s="246" t="s">
        <v>596</v>
      </c>
      <c r="L136" s="247" t="s">
        <v>335</v>
      </c>
    </row>
    <row r="137" spans="3:12">
      <c r="C137" s="47"/>
      <c r="D137" s="245" t="s">
        <v>597</v>
      </c>
      <c r="E137" s="246" t="s">
        <v>598</v>
      </c>
      <c r="F137" s="247" t="s">
        <v>317</v>
      </c>
      <c r="G137" s="47"/>
      <c r="J137" s="245" t="s">
        <v>597</v>
      </c>
      <c r="K137" s="246" t="s">
        <v>598</v>
      </c>
      <c r="L137" s="247" t="s">
        <v>314</v>
      </c>
    </row>
    <row r="138" spans="3:12">
      <c r="C138" s="47"/>
      <c r="D138" s="245" t="s">
        <v>599</v>
      </c>
      <c r="E138" s="246" t="s">
        <v>600</v>
      </c>
      <c r="F138" s="247" t="s">
        <v>390</v>
      </c>
      <c r="G138" s="47"/>
      <c r="J138" s="245" t="s">
        <v>599</v>
      </c>
      <c r="K138" s="246" t="s">
        <v>600</v>
      </c>
      <c r="L138" s="247" t="s">
        <v>388</v>
      </c>
    </row>
    <row r="139" spans="3:12">
      <c r="C139" s="47"/>
      <c r="D139" s="245" t="s">
        <v>459</v>
      </c>
      <c r="E139" s="246" t="s">
        <v>601</v>
      </c>
      <c r="F139" s="247" t="s">
        <v>592</v>
      </c>
      <c r="G139" s="47"/>
      <c r="J139" s="245" t="s">
        <v>459</v>
      </c>
      <c r="K139" s="246" t="s">
        <v>601</v>
      </c>
      <c r="L139" s="247" t="s">
        <v>345</v>
      </c>
    </row>
    <row r="140" spans="3:12">
      <c r="C140" s="47"/>
      <c r="D140" s="245" t="s">
        <v>542</v>
      </c>
      <c r="E140" s="246" t="s">
        <v>602</v>
      </c>
      <c r="F140" s="247" t="s">
        <v>314</v>
      </c>
      <c r="G140" s="47"/>
      <c r="J140" s="245" t="s">
        <v>542</v>
      </c>
      <c r="K140" s="246" t="s">
        <v>602</v>
      </c>
      <c r="L140" s="247" t="s">
        <v>592</v>
      </c>
    </row>
    <row r="141" spans="3:12">
      <c r="C141" s="47"/>
      <c r="D141" s="245" t="s">
        <v>603</v>
      </c>
      <c r="E141" s="246" t="s">
        <v>604</v>
      </c>
      <c r="F141" s="247" t="s">
        <v>314</v>
      </c>
      <c r="G141" s="47"/>
      <c r="J141" s="245" t="s">
        <v>603</v>
      </c>
      <c r="K141" s="246" t="s">
        <v>604</v>
      </c>
      <c r="L141" s="247" t="s">
        <v>314</v>
      </c>
    </row>
    <row r="142" spans="3:12">
      <c r="C142" s="47"/>
      <c r="D142" s="245" t="s">
        <v>605</v>
      </c>
      <c r="E142" s="246" t="s">
        <v>606</v>
      </c>
      <c r="F142" s="247" t="s">
        <v>438</v>
      </c>
      <c r="G142" s="47"/>
      <c r="J142" s="245" t="s">
        <v>605</v>
      </c>
      <c r="K142" s="246" t="s">
        <v>606</v>
      </c>
      <c r="L142" s="247" t="s">
        <v>314</v>
      </c>
    </row>
    <row r="143" spans="3:12">
      <c r="C143" s="47"/>
      <c r="D143" s="245" t="s">
        <v>607</v>
      </c>
      <c r="E143" s="246" t="s">
        <v>608</v>
      </c>
      <c r="F143" s="247" t="s">
        <v>349</v>
      </c>
      <c r="G143" s="47"/>
      <c r="J143" s="245" t="s">
        <v>607</v>
      </c>
      <c r="K143" s="246" t="s">
        <v>608</v>
      </c>
      <c r="L143" s="247" t="s">
        <v>353</v>
      </c>
    </row>
    <row r="144" spans="3:12">
      <c r="C144" s="47"/>
      <c r="D144" s="245" t="s">
        <v>518</v>
      </c>
      <c r="E144" s="246" t="s">
        <v>609</v>
      </c>
      <c r="F144" s="247" t="s">
        <v>347</v>
      </c>
      <c r="G144" s="47"/>
      <c r="J144" s="245" t="s">
        <v>518</v>
      </c>
      <c r="K144" s="246" t="s">
        <v>609</v>
      </c>
      <c r="L144" s="247" t="s">
        <v>349</v>
      </c>
    </row>
    <row r="145" spans="3:12">
      <c r="C145" s="47"/>
      <c r="D145" s="245" t="s">
        <v>610</v>
      </c>
      <c r="E145" s="246" t="s">
        <v>611</v>
      </c>
      <c r="F145" s="247" t="s">
        <v>353</v>
      </c>
      <c r="G145" s="47"/>
      <c r="J145" s="245" t="s">
        <v>610</v>
      </c>
      <c r="K145" s="246" t="s">
        <v>611</v>
      </c>
      <c r="L145" s="247" t="s">
        <v>333</v>
      </c>
    </row>
    <row r="146" spans="3:12">
      <c r="C146" s="47"/>
      <c r="D146" s="245" t="s">
        <v>612</v>
      </c>
      <c r="E146" s="246" t="s">
        <v>613</v>
      </c>
      <c r="F146" s="247" t="s">
        <v>773</v>
      </c>
      <c r="G146" s="47"/>
      <c r="J146" s="245" t="s">
        <v>612</v>
      </c>
      <c r="K146" s="246" t="s">
        <v>613</v>
      </c>
      <c r="L146" s="247" t="s">
        <v>595</v>
      </c>
    </row>
    <row r="147" spans="3:12">
      <c r="C147" s="47"/>
      <c r="D147" s="245" t="s">
        <v>614</v>
      </c>
      <c r="E147" s="246" t="s">
        <v>615</v>
      </c>
      <c r="F147" s="247" t="s">
        <v>556</v>
      </c>
      <c r="G147" s="47"/>
      <c r="J147" s="245" t="s">
        <v>614</v>
      </c>
      <c r="K147" s="246" t="s">
        <v>615</v>
      </c>
      <c r="L147" s="247" t="s">
        <v>509</v>
      </c>
    </row>
    <row r="148" spans="3:12">
      <c r="C148" s="47"/>
      <c r="D148" s="245" t="s">
        <v>616</v>
      </c>
      <c r="E148" s="246" t="s">
        <v>617</v>
      </c>
      <c r="F148" s="247" t="s">
        <v>773</v>
      </c>
      <c r="G148" s="47"/>
      <c r="J148" s="245" t="s">
        <v>616</v>
      </c>
      <c r="K148" s="246" t="s">
        <v>617</v>
      </c>
      <c r="L148" s="247" t="s">
        <v>513</v>
      </c>
    </row>
    <row r="149" spans="3:12">
      <c r="C149" s="47"/>
      <c r="D149" s="245" t="s">
        <v>618</v>
      </c>
      <c r="E149" s="246" t="s">
        <v>619</v>
      </c>
      <c r="F149" s="247" t="s">
        <v>445</v>
      </c>
      <c r="G149" s="47"/>
      <c r="J149" s="245" t="s">
        <v>618</v>
      </c>
      <c r="K149" s="246" t="s">
        <v>619</v>
      </c>
      <c r="L149" s="247" t="s">
        <v>451</v>
      </c>
    </row>
    <row r="150" spans="3:12">
      <c r="C150" s="47"/>
      <c r="D150" s="245" t="s">
        <v>620</v>
      </c>
      <c r="E150" s="246" t="s">
        <v>621</v>
      </c>
      <c r="F150" s="247" t="s">
        <v>627</v>
      </c>
      <c r="G150" s="47"/>
      <c r="J150" s="245" t="s">
        <v>620</v>
      </c>
      <c r="K150" s="246" t="s">
        <v>621</v>
      </c>
      <c r="L150" s="247" t="s">
        <v>622</v>
      </c>
    </row>
    <row r="151" spans="3:12">
      <c r="C151" s="47"/>
      <c r="D151" s="245" t="s">
        <v>623</v>
      </c>
      <c r="E151" s="246" t="s">
        <v>624</v>
      </c>
      <c r="F151" s="247" t="s">
        <v>556</v>
      </c>
      <c r="G151" s="47"/>
      <c r="J151" s="245" t="s">
        <v>623</v>
      </c>
      <c r="K151" s="246" t="s">
        <v>624</v>
      </c>
      <c r="L151" s="247" t="s">
        <v>578</v>
      </c>
    </row>
    <row r="152" spans="3:12">
      <c r="C152" s="47"/>
      <c r="D152" s="245" t="s">
        <v>625</v>
      </c>
      <c r="E152" s="246" t="s">
        <v>626</v>
      </c>
      <c r="F152" s="247" t="s">
        <v>513</v>
      </c>
      <c r="G152" s="47"/>
      <c r="J152" s="245" t="s">
        <v>625</v>
      </c>
      <c r="K152" s="246" t="s">
        <v>626</v>
      </c>
      <c r="L152" s="247" t="s">
        <v>627</v>
      </c>
    </row>
    <row r="153" spans="3:12">
      <c r="C153" s="47"/>
      <c r="D153" s="245" t="s">
        <v>628</v>
      </c>
      <c r="E153" s="246" t="s">
        <v>629</v>
      </c>
      <c r="F153" s="247" t="s">
        <v>556</v>
      </c>
      <c r="G153" s="47"/>
      <c r="J153" s="245" t="s">
        <v>628</v>
      </c>
      <c r="K153" s="246" t="s">
        <v>629</v>
      </c>
      <c r="L153" s="247" t="s">
        <v>504</v>
      </c>
    </row>
    <row r="154" spans="3:12">
      <c r="C154" s="47"/>
      <c r="D154" s="245" t="s">
        <v>431</v>
      </c>
      <c r="E154" s="246" t="s">
        <v>630</v>
      </c>
      <c r="F154" s="247" t="s">
        <v>531</v>
      </c>
      <c r="G154" s="47"/>
      <c r="J154" s="245" t="s">
        <v>431</v>
      </c>
      <c r="K154" s="246" t="s">
        <v>630</v>
      </c>
      <c r="L154" s="247" t="s">
        <v>588</v>
      </c>
    </row>
    <row r="155" spans="3:12">
      <c r="C155" s="47"/>
      <c r="D155" s="245" t="s">
        <v>405</v>
      </c>
      <c r="E155" s="246" t="s">
        <v>631</v>
      </c>
      <c r="F155" s="247" t="s">
        <v>490</v>
      </c>
      <c r="G155" s="47"/>
      <c r="J155" s="245" t="s">
        <v>405</v>
      </c>
      <c r="K155" s="246" t="s">
        <v>631</v>
      </c>
      <c r="L155" s="247" t="s">
        <v>545</v>
      </c>
    </row>
    <row r="156" spans="3:12">
      <c r="C156" s="47"/>
      <c r="D156" s="245" t="s">
        <v>632</v>
      </c>
      <c r="E156" s="246" t="s">
        <v>633</v>
      </c>
      <c r="F156" s="247" t="s">
        <v>533</v>
      </c>
      <c r="G156" s="47"/>
      <c r="J156" s="245" t="s">
        <v>632</v>
      </c>
      <c r="K156" s="246" t="s">
        <v>633</v>
      </c>
      <c r="L156" s="247" t="s">
        <v>513</v>
      </c>
    </row>
    <row r="157" spans="3:12">
      <c r="C157" s="47"/>
      <c r="D157" s="245" t="s">
        <v>634</v>
      </c>
      <c r="E157" s="246" t="s">
        <v>635</v>
      </c>
      <c r="F157" s="247" t="s">
        <v>552</v>
      </c>
      <c r="G157" s="47"/>
      <c r="J157" s="245" t="s">
        <v>634</v>
      </c>
      <c r="K157" s="246" t="s">
        <v>635</v>
      </c>
      <c r="L157" s="247" t="s">
        <v>636</v>
      </c>
    </row>
    <row r="158" spans="3:12">
      <c r="C158" s="47"/>
      <c r="D158" s="245" t="s">
        <v>637</v>
      </c>
      <c r="E158" s="246" t="s">
        <v>638</v>
      </c>
      <c r="F158" s="247" t="s">
        <v>592</v>
      </c>
      <c r="G158" s="47"/>
      <c r="J158" s="245" t="s">
        <v>637</v>
      </c>
      <c r="K158" s="246" t="s">
        <v>638</v>
      </c>
      <c r="L158" s="247" t="s">
        <v>314</v>
      </c>
    </row>
    <row r="159" spans="3:12">
      <c r="C159" s="47"/>
      <c r="D159" s="245" t="s">
        <v>639</v>
      </c>
      <c r="E159" s="246" t="s">
        <v>640</v>
      </c>
      <c r="F159" s="247" t="s">
        <v>368</v>
      </c>
      <c r="G159" s="47"/>
      <c r="J159" s="245" t="s">
        <v>639</v>
      </c>
      <c r="K159" s="246" t="s">
        <v>640</v>
      </c>
      <c r="L159" s="247" t="s">
        <v>368</v>
      </c>
    </row>
    <row r="160" spans="3:12">
      <c r="C160" s="47"/>
      <c r="D160" s="245" t="s">
        <v>641</v>
      </c>
      <c r="E160" s="246" t="s">
        <v>642</v>
      </c>
      <c r="F160" s="247" t="s">
        <v>349</v>
      </c>
      <c r="G160" s="47"/>
      <c r="J160" s="245" t="s">
        <v>641</v>
      </c>
      <c r="K160" s="246" t="s">
        <v>642</v>
      </c>
      <c r="L160" s="247" t="s">
        <v>345</v>
      </c>
    </row>
    <row r="161" spans="3:12">
      <c r="C161" s="47"/>
      <c r="D161" s="245" t="s">
        <v>526</v>
      </c>
      <c r="E161" s="246" t="s">
        <v>643</v>
      </c>
      <c r="F161" s="247" t="s">
        <v>335</v>
      </c>
      <c r="G161" s="47"/>
      <c r="J161" s="245" t="s">
        <v>526</v>
      </c>
      <c r="K161" s="246" t="s">
        <v>643</v>
      </c>
      <c r="L161" s="247" t="s">
        <v>337</v>
      </c>
    </row>
    <row r="162" spans="3:12">
      <c r="C162" s="47"/>
      <c r="D162" s="245" t="s">
        <v>644</v>
      </c>
      <c r="E162" s="246" t="s">
        <v>645</v>
      </c>
      <c r="F162" s="247" t="s">
        <v>314</v>
      </c>
      <c r="G162" s="47"/>
      <c r="J162" s="245" t="s">
        <v>644</v>
      </c>
      <c r="K162" s="246" t="s">
        <v>645</v>
      </c>
      <c r="L162" s="247" t="s">
        <v>314</v>
      </c>
    </row>
    <row r="163" spans="3:12">
      <c r="C163" s="47"/>
      <c r="D163" s="245" t="s">
        <v>646</v>
      </c>
      <c r="E163" s="246" t="s">
        <v>647</v>
      </c>
      <c r="F163" s="247" t="s">
        <v>329</v>
      </c>
      <c r="G163" s="47"/>
      <c r="J163" s="245" t="s">
        <v>646</v>
      </c>
      <c r="K163" s="246" t="s">
        <v>647</v>
      </c>
      <c r="L163" s="247" t="s">
        <v>325</v>
      </c>
    </row>
    <row r="164" spans="3:12">
      <c r="C164" s="47"/>
      <c r="D164" s="245" t="s">
        <v>408</v>
      </c>
      <c r="E164" s="246" t="s">
        <v>648</v>
      </c>
      <c r="F164" s="247" t="s">
        <v>314</v>
      </c>
      <c r="G164" s="47"/>
      <c r="J164" s="245" t="s">
        <v>408</v>
      </c>
      <c r="K164" s="246" t="s">
        <v>648</v>
      </c>
      <c r="L164" s="247" t="s">
        <v>343</v>
      </c>
    </row>
    <row r="165" spans="3:12">
      <c r="C165" s="47"/>
      <c r="D165" s="245" t="s">
        <v>649</v>
      </c>
      <c r="E165" s="246" t="s">
        <v>650</v>
      </c>
      <c r="F165" s="247" t="s">
        <v>368</v>
      </c>
      <c r="G165" s="47"/>
      <c r="J165" s="245" t="s">
        <v>649</v>
      </c>
      <c r="K165" s="246" t="s">
        <v>650</v>
      </c>
      <c r="L165" s="247" t="s">
        <v>368</v>
      </c>
    </row>
    <row r="166" spans="3:12">
      <c r="C166" s="47"/>
      <c r="D166" s="245" t="s">
        <v>651</v>
      </c>
      <c r="E166" s="246" t="s">
        <v>652</v>
      </c>
      <c r="F166" s="247" t="s">
        <v>345</v>
      </c>
      <c r="G166" s="47"/>
      <c r="J166" s="245" t="s">
        <v>651</v>
      </c>
      <c r="K166" s="246" t="s">
        <v>652</v>
      </c>
      <c r="L166" s="247" t="s">
        <v>345</v>
      </c>
    </row>
    <row r="167" spans="3:12">
      <c r="C167" s="47"/>
      <c r="D167" s="245" t="s">
        <v>653</v>
      </c>
      <c r="E167" s="246" t="s">
        <v>654</v>
      </c>
      <c r="F167" s="247" t="s">
        <v>335</v>
      </c>
      <c r="G167" s="47"/>
      <c r="J167" s="245" t="s">
        <v>653</v>
      </c>
      <c r="K167" s="246" t="s">
        <v>654</v>
      </c>
      <c r="L167" s="247" t="s">
        <v>335</v>
      </c>
    </row>
    <row r="168" spans="3:12">
      <c r="C168" s="47"/>
      <c r="D168" s="245" t="s">
        <v>655</v>
      </c>
      <c r="E168" s="246" t="s">
        <v>656</v>
      </c>
      <c r="F168" s="247" t="s">
        <v>314</v>
      </c>
      <c r="G168" s="47"/>
      <c r="J168" s="245" t="s">
        <v>655</v>
      </c>
      <c r="K168" s="246" t="s">
        <v>656</v>
      </c>
      <c r="L168" s="247" t="s">
        <v>314</v>
      </c>
    </row>
    <row r="169" spans="3:12">
      <c r="C169" s="47"/>
      <c r="D169" s="245" t="s">
        <v>657</v>
      </c>
      <c r="E169" s="246" t="s">
        <v>658</v>
      </c>
      <c r="F169" s="247" t="s">
        <v>327</v>
      </c>
      <c r="G169" s="47"/>
      <c r="J169" s="245" t="s">
        <v>657</v>
      </c>
      <c r="K169" s="246" t="s">
        <v>658</v>
      </c>
      <c r="L169" s="247" t="s">
        <v>325</v>
      </c>
    </row>
    <row r="170" spans="3:12">
      <c r="C170" s="47"/>
      <c r="D170" s="245" t="s">
        <v>659</v>
      </c>
      <c r="E170" s="246" t="s">
        <v>660</v>
      </c>
      <c r="F170" s="247" t="s">
        <v>327</v>
      </c>
      <c r="G170" s="47"/>
      <c r="J170" s="245" t="s">
        <v>659</v>
      </c>
      <c r="K170" s="246" t="s">
        <v>660</v>
      </c>
      <c r="L170" s="247" t="s">
        <v>320</v>
      </c>
    </row>
    <row r="171" spans="3:12">
      <c r="C171" s="47"/>
      <c r="D171" s="245" t="s">
        <v>661</v>
      </c>
      <c r="E171" s="246" t="s">
        <v>662</v>
      </c>
      <c r="F171" s="247" t="s">
        <v>368</v>
      </c>
      <c r="G171" s="47"/>
      <c r="J171" s="245" t="s">
        <v>661</v>
      </c>
      <c r="K171" s="246" t="s">
        <v>662</v>
      </c>
      <c r="L171" s="247" t="s">
        <v>368</v>
      </c>
    </row>
    <row r="172" spans="3:12">
      <c r="C172" s="47"/>
      <c r="D172" s="245" t="s">
        <v>663</v>
      </c>
      <c r="E172" s="246" t="s">
        <v>664</v>
      </c>
      <c r="F172" s="247" t="s">
        <v>343</v>
      </c>
      <c r="G172" s="47"/>
      <c r="J172" s="245" t="s">
        <v>663</v>
      </c>
      <c r="K172" s="246" t="s">
        <v>664</v>
      </c>
      <c r="L172" s="247" t="s">
        <v>341</v>
      </c>
    </row>
    <row r="173" spans="3:12">
      <c r="C173" s="47"/>
      <c r="D173" s="245" t="s">
        <v>665</v>
      </c>
      <c r="E173" s="246" t="s">
        <v>666</v>
      </c>
      <c r="F173" s="247" t="s">
        <v>314</v>
      </c>
      <c r="G173" s="47"/>
      <c r="J173" s="245" t="s">
        <v>665</v>
      </c>
      <c r="K173" s="246" t="s">
        <v>666</v>
      </c>
      <c r="L173" s="247" t="s">
        <v>314</v>
      </c>
    </row>
    <row r="174" spans="3:12">
      <c r="C174" s="47"/>
      <c r="D174" s="245" t="s">
        <v>667</v>
      </c>
      <c r="E174" s="246" t="s">
        <v>668</v>
      </c>
      <c r="F174" s="247" t="s">
        <v>314</v>
      </c>
      <c r="G174" s="47"/>
      <c r="J174" s="245" t="s">
        <v>667</v>
      </c>
      <c r="K174" s="246" t="s">
        <v>668</v>
      </c>
      <c r="L174" s="247" t="s">
        <v>314</v>
      </c>
    </row>
    <row r="175" spans="3:12">
      <c r="C175" s="47"/>
      <c r="D175" s="245" t="s">
        <v>669</v>
      </c>
      <c r="E175" s="246" t="s">
        <v>670</v>
      </c>
      <c r="F175" s="247" t="s">
        <v>314</v>
      </c>
      <c r="G175" s="47"/>
      <c r="J175" s="245" t="s">
        <v>669</v>
      </c>
      <c r="K175" s="246" t="s">
        <v>670</v>
      </c>
      <c r="L175" s="247" t="s">
        <v>314</v>
      </c>
    </row>
    <row r="176" spans="3:12">
      <c r="C176" s="47"/>
      <c r="D176" s="245" t="s">
        <v>508</v>
      </c>
      <c r="E176" s="246" t="s">
        <v>671</v>
      </c>
      <c r="F176" s="247" t="s">
        <v>314</v>
      </c>
      <c r="G176" s="47"/>
      <c r="J176" s="245" t="s">
        <v>508</v>
      </c>
      <c r="K176" s="246" t="s">
        <v>671</v>
      </c>
      <c r="L176" s="247" t="s">
        <v>314</v>
      </c>
    </row>
    <row r="177" spans="3:12">
      <c r="C177" s="47"/>
      <c r="D177" s="245" t="s">
        <v>672</v>
      </c>
      <c r="E177" s="246" t="s">
        <v>673</v>
      </c>
      <c r="F177" s="247" t="s">
        <v>314</v>
      </c>
      <c r="G177" s="47"/>
      <c r="J177" s="245" t="s">
        <v>672</v>
      </c>
      <c r="K177" s="246" t="s">
        <v>673</v>
      </c>
      <c r="L177" s="247" t="s">
        <v>314</v>
      </c>
    </row>
    <row r="178" spans="3:12">
      <c r="C178" s="47"/>
      <c r="D178" s="245" t="s">
        <v>674</v>
      </c>
      <c r="E178" s="246" t="s">
        <v>675</v>
      </c>
      <c r="F178" s="247" t="s">
        <v>314</v>
      </c>
      <c r="G178" s="47"/>
      <c r="J178" s="245" t="s">
        <v>674</v>
      </c>
      <c r="K178" s="246" t="s">
        <v>675</v>
      </c>
      <c r="L178" s="247" t="s">
        <v>314</v>
      </c>
    </row>
    <row r="179" spans="3:12">
      <c r="C179" s="47"/>
      <c r="D179" s="245" t="s">
        <v>378</v>
      </c>
      <c r="E179" s="246" t="s">
        <v>676</v>
      </c>
      <c r="F179" s="247" t="s">
        <v>329</v>
      </c>
      <c r="G179" s="47"/>
      <c r="J179" s="245" t="s">
        <v>378</v>
      </c>
      <c r="K179" s="246" t="s">
        <v>676</v>
      </c>
      <c r="L179" s="247" t="s">
        <v>677</v>
      </c>
    </row>
    <row r="180" spans="3:12">
      <c r="C180" s="47"/>
      <c r="D180" s="245" t="s">
        <v>678</v>
      </c>
      <c r="E180" s="246" t="s">
        <v>679</v>
      </c>
      <c r="F180" s="247" t="s">
        <v>314</v>
      </c>
      <c r="G180" s="47"/>
      <c r="J180" s="245" t="s">
        <v>678</v>
      </c>
      <c r="K180" s="246" t="s">
        <v>679</v>
      </c>
      <c r="L180" s="247" t="s">
        <v>314</v>
      </c>
    </row>
    <row r="181" spans="3:12">
      <c r="C181" s="47"/>
      <c r="D181" s="245" t="s">
        <v>680</v>
      </c>
      <c r="E181" s="246" t="s">
        <v>681</v>
      </c>
      <c r="F181" s="247" t="s">
        <v>314</v>
      </c>
      <c r="G181" s="47"/>
      <c r="J181" s="245" t="s">
        <v>680</v>
      </c>
      <c r="K181" s="246" t="s">
        <v>681</v>
      </c>
      <c r="L181" s="247" t="s">
        <v>314</v>
      </c>
    </row>
    <row r="182" spans="3:12">
      <c r="C182" s="47"/>
      <c r="D182" s="245" t="s">
        <v>569</v>
      </c>
      <c r="E182" s="246" t="s">
        <v>682</v>
      </c>
      <c r="F182" s="247" t="s">
        <v>314</v>
      </c>
      <c r="G182" s="47"/>
      <c r="J182" s="245" t="s">
        <v>569</v>
      </c>
      <c r="K182" s="246" t="s">
        <v>682</v>
      </c>
      <c r="L182" s="247" t="s">
        <v>314</v>
      </c>
    </row>
    <row r="183" spans="3:12">
      <c r="C183" s="47"/>
      <c r="D183" s="245" t="s">
        <v>683</v>
      </c>
      <c r="E183" s="246" t="s">
        <v>684</v>
      </c>
      <c r="F183" s="247" t="s">
        <v>314</v>
      </c>
      <c r="G183" s="47"/>
      <c r="J183" s="245" t="s">
        <v>683</v>
      </c>
      <c r="K183" s="246" t="s">
        <v>684</v>
      </c>
      <c r="L183" s="247" t="s">
        <v>314</v>
      </c>
    </row>
    <row r="184" spans="3:12">
      <c r="C184" s="47"/>
      <c r="D184" s="245" t="s">
        <v>685</v>
      </c>
      <c r="E184" s="246" t="s">
        <v>686</v>
      </c>
      <c r="F184" s="247" t="s">
        <v>314</v>
      </c>
      <c r="G184" s="47"/>
      <c r="J184" s="245" t="s">
        <v>685</v>
      </c>
      <c r="K184" s="246" t="s">
        <v>686</v>
      </c>
      <c r="L184" s="247" t="s">
        <v>314</v>
      </c>
    </row>
    <row r="185" spans="3:12">
      <c r="C185" s="47"/>
      <c r="D185" s="245" t="s">
        <v>687</v>
      </c>
      <c r="E185" s="246" t="s">
        <v>688</v>
      </c>
      <c r="F185" s="247" t="s">
        <v>314</v>
      </c>
      <c r="G185" s="47"/>
      <c r="J185" s="245" t="s">
        <v>687</v>
      </c>
      <c r="K185" s="246" t="s">
        <v>688</v>
      </c>
      <c r="L185" s="247" t="s">
        <v>314</v>
      </c>
    </row>
    <row r="186" spans="3:12">
      <c r="C186" s="47"/>
      <c r="D186" s="245" t="s">
        <v>689</v>
      </c>
      <c r="E186" s="246" t="s">
        <v>690</v>
      </c>
      <c r="F186" s="247" t="s">
        <v>314</v>
      </c>
      <c r="G186" s="47"/>
      <c r="J186" s="245" t="s">
        <v>689</v>
      </c>
      <c r="K186" s="246" t="s">
        <v>690</v>
      </c>
      <c r="L186" s="247" t="s">
        <v>314</v>
      </c>
    </row>
    <row r="187" spans="3:12">
      <c r="C187" s="47"/>
      <c r="D187" s="245" t="s">
        <v>691</v>
      </c>
      <c r="E187" s="246" t="s">
        <v>692</v>
      </c>
      <c r="F187" s="247" t="s">
        <v>314</v>
      </c>
      <c r="G187" s="47"/>
      <c r="J187" s="245" t="s">
        <v>691</v>
      </c>
      <c r="K187" s="246" t="s">
        <v>692</v>
      </c>
      <c r="L187" s="247" t="s">
        <v>314</v>
      </c>
    </row>
    <row r="188" spans="3:12">
      <c r="C188" s="47"/>
      <c r="D188" s="245" t="s">
        <v>693</v>
      </c>
      <c r="E188" s="246" t="s">
        <v>694</v>
      </c>
      <c r="F188" s="247" t="s">
        <v>314</v>
      </c>
      <c r="G188" s="47"/>
      <c r="J188" s="245" t="s">
        <v>693</v>
      </c>
      <c r="K188" s="246" t="s">
        <v>694</v>
      </c>
      <c r="L188" s="247" t="s">
        <v>314</v>
      </c>
    </row>
    <row r="189" spans="3:12">
      <c r="C189" s="47"/>
      <c r="D189" s="245" t="s">
        <v>695</v>
      </c>
      <c r="E189" s="246" t="s">
        <v>696</v>
      </c>
      <c r="F189" s="247" t="s">
        <v>314</v>
      </c>
      <c r="G189" s="47"/>
      <c r="J189" s="245" t="s">
        <v>695</v>
      </c>
      <c r="K189" s="246" t="s">
        <v>696</v>
      </c>
      <c r="L189" s="247" t="s">
        <v>314</v>
      </c>
    </row>
    <row r="190" spans="3:12">
      <c r="C190" s="47"/>
      <c r="D190" s="245" t="s">
        <v>697</v>
      </c>
      <c r="E190" s="246" t="s">
        <v>698</v>
      </c>
      <c r="F190" s="247" t="s">
        <v>314</v>
      </c>
      <c r="G190" s="47"/>
      <c r="J190" s="245" t="s">
        <v>697</v>
      </c>
      <c r="K190" s="246" t="s">
        <v>698</v>
      </c>
      <c r="L190" s="247" t="s">
        <v>314</v>
      </c>
    </row>
    <row r="191" spans="3:12">
      <c r="C191" s="47"/>
      <c r="D191" s="245" t="s">
        <v>699</v>
      </c>
      <c r="E191" s="246" t="s">
        <v>700</v>
      </c>
      <c r="F191" s="247" t="s">
        <v>314</v>
      </c>
      <c r="G191" s="47"/>
      <c r="J191" s="245" t="s">
        <v>699</v>
      </c>
      <c r="K191" s="246" t="s">
        <v>700</v>
      </c>
      <c r="L191" s="247" t="s">
        <v>314</v>
      </c>
    </row>
    <row r="192" spans="3:12">
      <c r="C192" s="47"/>
      <c r="D192" s="245" t="s">
        <v>701</v>
      </c>
      <c r="E192" s="246" t="s">
        <v>702</v>
      </c>
      <c r="F192" s="247" t="s">
        <v>314</v>
      </c>
      <c r="G192" s="47"/>
      <c r="J192" s="245" t="s">
        <v>701</v>
      </c>
      <c r="K192" s="246" t="s">
        <v>702</v>
      </c>
      <c r="L192" s="247" t="s">
        <v>314</v>
      </c>
    </row>
    <row r="193" spans="3:12">
      <c r="C193" s="47"/>
      <c r="D193" s="245" t="s">
        <v>703</v>
      </c>
      <c r="E193" s="246" t="s">
        <v>704</v>
      </c>
      <c r="F193" s="247" t="s">
        <v>314</v>
      </c>
      <c r="G193" s="47"/>
      <c r="J193" s="245" t="s">
        <v>703</v>
      </c>
      <c r="K193" s="246" t="s">
        <v>704</v>
      </c>
      <c r="L193" s="247" t="s">
        <v>314</v>
      </c>
    </row>
    <row r="194" spans="3:12">
      <c r="C194" s="47"/>
      <c r="D194" s="245" t="s">
        <v>705</v>
      </c>
      <c r="E194" s="246" t="s">
        <v>706</v>
      </c>
      <c r="F194" s="247" t="s">
        <v>314</v>
      </c>
      <c r="G194" s="47"/>
      <c r="J194" s="245" t="s">
        <v>705</v>
      </c>
      <c r="K194" s="246" t="s">
        <v>706</v>
      </c>
      <c r="L194" s="247" t="s">
        <v>314</v>
      </c>
    </row>
    <row r="195" spans="3:12">
      <c r="C195" s="47"/>
      <c r="D195" s="245" t="s">
        <v>707</v>
      </c>
      <c r="E195" s="246" t="s">
        <v>708</v>
      </c>
      <c r="F195" s="247" t="s">
        <v>314</v>
      </c>
      <c r="G195" s="47"/>
      <c r="J195" s="245" t="s">
        <v>707</v>
      </c>
      <c r="K195" s="246" t="s">
        <v>708</v>
      </c>
      <c r="L195" s="247" t="s">
        <v>314</v>
      </c>
    </row>
    <row r="196" spans="3:12">
      <c r="C196" s="47"/>
      <c r="D196" s="245" t="s">
        <v>709</v>
      </c>
      <c r="E196" s="246" t="s">
        <v>710</v>
      </c>
      <c r="F196" s="247" t="s">
        <v>314</v>
      </c>
      <c r="G196" s="47"/>
      <c r="J196" s="245" t="s">
        <v>709</v>
      </c>
      <c r="K196" s="246" t="s">
        <v>710</v>
      </c>
      <c r="L196" s="247" t="s">
        <v>314</v>
      </c>
    </row>
    <row r="197" spans="3:12">
      <c r="C197" s="47"/>
      <c r="D197" s="245" t="s">
        <v>711</v>
      </c>
      <c r="E197" s="246" t="s">
        <v>712</v>
      </c>
      <c r="F197" s="247" t="s">
        <v>314</v>
      </c>
      <c r="G197" s="47"/>
      <c r="J197" s="245" t="s">
        <v>711</v>
      </c>
      <c r="K197" s="246" t="s">
        <v>712</v>
      </c>
      <c r="L197" s="247" t="s">
        <v>314</v>
      </c>
    </row>
    <row r="198" spans="3:12">
      <c r="C198" s="47"/>
      <c r="D198" s="245" t="s">
        <v>713</v>
      </c>
      <c r="E198" s="246" t="s">
        <v>714</v>
      </c>
      <c r="F198" s="247" t="s">
        <v>314</v>
      </c>
      <c r="G198" s="47"/>
      <c r="J198" s="245" t="s">
        <v>713</v>
      </c>
      <c r="K198" s="246" t="s">
        <v>714</v>
      </c>
      <c r="L198" s="247" t="s">
        <v>314</v>
      </c>
    </row>
    <row r="199" spans="3:12">
      <c r="C199" s="47"/>
      <c r="D199" s="245" t="s">
        <v>715</v>
      </c>
      <c r="E199" s="246" t="s">
        <v>716</v>
      </c>
      <c r="F199" s="247" t="s">
        <v>314</v>
      </c>
      <c r="G199" s="47"/>
      <c r="J199" s="245" t="s">
        <v>715</v>
      </c>
      <c r="K199" s="246" t="s">
        <v>716</v>
      </c>
      <c r="L199" s="247" t="s">
        <v>314</v>
      </c>
    </row>
    <row r="200" spans="3:12">
      <c r="C200" s="47"/>
      <c r="D200" s="245" t="s">
        <v>717</v>
      </c>
      <c r="E200" s="246" t="s">
        <v>718</v>
      </c>
      <c r="F200" s="247" t="s">
        <v>314</v>
      </c>
      <c r="G200" s="47"/>
      <c r="J200" s="245" t="s">
        <v>717</v>
      </c>
      <c r="K200" s="246" t="s">
        <v>718</v>
      </c>
      <c r="L200" s="247" t="s">
        <v>314</v>
      </c>
    </row>
    <row r="201" spans="3:12">
      <c r="C201" s="47"/>
      <c r="D201" s="245" t="s">
        <v>719</v>
      </c>
      <c r="E201" s="246" t="s">
        <v>720</v>
      </c>
      <c r="F201" s="247" t="s">
        <v>314</v>
      </c>
      <c r="G201" s="47"/>
      <c r="J201" s="245" t="s">
        <v>719</v>
      </c>
      <c r="K201" s="246" t="s">
        <v>720</v>
      </c>
      <c r="L201" s="247" t="s">
        <v>314</v>
      </c>
    </row>
    <row r="202" spans="3:12">
      <c r="C202" s="47"/>
      <c r="D202" s="245" t="s">
        <v>721</v>
      </c>
      <c r="E202" s="246" t="s">
        <v>722</v>
      </c>
      <c r="F202" s="247" t="s">
        <v>314</v>
      </c>
      <c r="G202" s="47"/>
      <c r="J202" s="245" t="s">
        <v>721</v>
      </c>
      <c r="K202" s="246" t="s">
        <v>722</v>
      </c>
      <c r="L202" s="247" t="s">
        <v>314</v>
      </c>
    </row>
    <row r="203" spans="3:12">
      <c r="C203" s="47"/>
      <c r="D203" s="245" t="s">
        <v>723</v>
      </c>
      <c r="E203" s="246" t="s">
        <v>724</v>
      </c>
      <c r="F203" s="247" t="s">
        <v>314</v>
      </c>
      <c r="G203" s="47"/>
      <c r="J203" s="245" t="s">
        <v>723</v>
      </c>
      <c r="K203" s="246" t="s">
        <v>724</v>
      </c>
      <c r="L203" s="247" t="s">
        <v>314</v>
      </c>
    </row>
    <row r="204" spans="3:12">
      <c r="C204" s="47"/>
      <c r="D204" s="245" t="s">
        <v>562</v>
      </c>
      <c r="E204" s="246" t="s">
        <v>725</v>
      </c>
      <c r="F204" s="247" t="s">
        <v>314</v>
      </c>
      <c r="G204" s="47"/>
      <c r="J204" s="245" t="s">
        <v>562</v>
      </c>
      <c r="K204" s="246" t="s">
        <v>725</v>
      </c>
      <c r="L204" s="247" t="s">
        <v>314</v>
      </c>
    </row>
    <row r="205" spans="3:12">
      <c r="C205" s="47"/>
      <c r="D205" s="245" t="s">
        <v>726</v>
      </c>
      <c r="E205" s="246" t="s">
        <v>727</v>
      </c>
      <c r="F205" s="247" t="s">
        <v>314</v>
      </c>
      <c r="G205" s="47"/>
      <c r="J205" s="245" t="s">
        <v>726</v>
      </c>
      <c r="K205" s="246" t="s">
        <v>727</v>
      </c>
      <c r="L205" s="247" t="s">
        <v>314</v>
      </c>
    </row>
    <row r="206" spans="3:12">
      <c r="C206" s="47"/>
      <c r="D206" s="245" t="s">
        <v>728</v>
      </c>
      <c r="E206" s="246" t="s">
        <v>729</v>
      </c>
      <c r="F206" s="247" t="s">
        <v>314</v>
      </c>
      <c r="G206" s="47"/>
      <c r="J206" s="245" t="s">
        <v>728</v>
      </c>
      <c r="K206" s="246" t="s">
        <v>729</v>
      </c>
      <c r="L206" s="247" t="s">
        <v>314</v>
      </c>
    </row>
    <row r="207" spans="3:12">
      <c r="C207" s="47"/>
      <c r="D207" s="245" t="s">
        <v>730</v>
      </c>
      <c r="E207" s="246" t="s">
        <v>731</v>
      </c>
      <c r="F207" s="247" t="s">
        <v>314</v>
      </c>
      <c r="G207" s="47"/>
      <c r="J207" s="245" t="s">
        <v>730</v>
      </c>
      <c r="K207" s="246" t="s">
        <v>731</v>
      </c>
      <c r="L207" s="247" t="s">
        <v>314</v>
      </c>
    </row>
    <row r="208" spans="3:12">
      <c r="C208" s="47"/>
      <c r="D208" s="245" t="s">
        <v>732</v>
      </c>
      <c r="E208" s="246" t="s">
        <v>733</v>
      </c>
      <c r="F208" s="247" t="s">
        <v>314</v>
      </c>
      <c r="G208" s="47"/>
      <c r="J208" s="245" t="s">
        <v>732</v>
      </c>
      <c r="K208" s="246" t="s">
        <v>733</v>
      </c>
      <c r="L208" s="247" t="s">
        <v>314</v>
      </c>
    </row>
    <row r="209" spans="3:12">
      <c r="C209" s="47"/>
      <c r="D209" s="245" t="s">
        <v>734</v>
      </c>
      <c r="E209" s="246" t="s">
        <v>735</v>
      </c>
      <c r="F209" s="247" t="s">
        <v>514</v>
      </c>
      <c r="G209" s="47"/>
      <c r="J209" s="245" t="s">
        <v>734</v>
      </c>
      <c r="K209" s="246" t="s">
        <v>735</v>
      </c>
      <c r="L209" s="247" t="s">
        <v>327</v>
      </c>
    </row>
    <row r="210" spans="3:12">
      <c r="C210" s="47"/>
      <c r="D210" s="245" t="s">
        <v>736</v>
      </c>
      <c r="E210" s="246" t="s">
        <v>737</v>
      </c>
      <c r="F210" s="247" t="s">
        <v>314</v>
      </c>
      <c r="G210" s="47"/>
      <c r="J210" s="245" t="s">
        <v>736</v>
      </c>
      <c r="K210" s="246" t="s">
        <v>737</v>
      </c>
      <c r="L210" s="247" t="s">
        <v>314</v>
      </c>
    </row>
    <row r="211" spans="3:12">
      <c r="C211" s="47"/>
      <c r="D211" s="245" t="s">
        <v>738</v>
      </c>
      <c r="E211" s="246" t="s">
        <v>739</v>
      </c>
      <c r="F211" s="247" t="s">
        <v>314</v>
      </c>
      <c r="G211" s="47"/>
      <c r="J211" s="245" t="s">
        <v>738</v>
      </c>
      <c r="K211" s="246" t="s">
        <v>739</v>
      </c>
      <c r="L211" s="247" t="s">
        <v>314</v>
      </c>
    </row>
    <row r="212" spans="3:12">
      <c r="C212" s="47"/>
      <c r="D212" s="245" t="s">
        <v>740</v>
      </c>
      <c r="E212" s="246" t="s">
        <v>741</v>
      </c>
      <c r="F212" s="247" t="s">
        <v>314</v>
      </c>
      <c r="G212" s="47"/>
      <c r="J212" s="245" t="s">
        <v>740</v>
      </c>
      <c r="K212" s="246" t="s">
        <v>741</v>
      </c>
      <c r="L212" s="247" t="s">
        <v>314</v>
      </c>
    </row>
    <row r="213" spans="3:12">
      <c r="C213" s="47"/>
      <c r="D213" s="245" t="s">
        <v>742</v>
      </c>
      <c r="E213" s="246" t="s">
        <v>743</v>
      </c>
      <c r="F213" s="247" t="s">
        <v>314</v>
      </c>
      <c r="G213" s="47"/>
      <c r="J213" s="245" t="s">
        <v>742</v>
      </c>
      <c r="K213" s="246" t="s">
        <v>743</v>
      </c>
      <c r="L213" s="247" t="s">
        <v>314</v>
      </c>
    </row>
    <row r="214" spans="3:12">
      <c r="C214" s="47"/>
      <c r="D214" s="245" t="s">
        <v>744</v>
      </c>
      <c r="E214" s="246" t="s">
        <v>745</v>
      </c>
      <c r="F214" s="247" t="s">
        <v>559</v>
      </c>
      <c r="G214" s="47"/>
      <c r="J214" s="245" t="s">
        <v>744</v>
      </c>
      <c r="K214" s="246" t="s">
        <v>745</v>
      </c>
      <c r="L214" s="247" t="s">
        <v>559</v>
      </c>
    </row>
    <row r="215" spans="3:12">
      <c r="C215" s="47"/>
      <c r="D215" s="245" t="s">
        <v>746</v>
      </c>
      <c r="E215" s="246" t="s">
        <v>747</v>
      </c>
      <c r="F215" s="247" t="s">
        <v>314</v>
      </c>
      <c r="G215" s="47"/>
      <c r="J215" s="245" t="s">
        <v>746</v>
      </c>
      <c r="K215" s="246" t="s">
        <v>747</v>
      </c>
      <c r="L215" s="247" t="s">
        <v>314</v>
      </c>
    </row>
    <row r="216" spans="3:12">
      <c r="C216" s="47"/>
      <c r="D216" s="245" t="s">
        <v>748</v>
      </c>
      <c r="E216" s="246" t="s">
        <v>749</v>
      </c>
      <c r="F216" s="247" t="s">
        <v>314</v>
      </c>
      <c r="G216" s="47"/>
      <c r="J216" s="245" t="s">
        <v>748</v>
      </c>
      <c r="K216" s="246" t="s">
        <v>749</v>
      </c>
      <c r="L216" s="247" t="s">
        <v>314</v>
      </c>
    </row>
    <row r="217" spans="3:12">
      <c r="C217" s="47"/>
      <c r="D217" s="245" t="s">
        <v>750</v>
      </c>
      <c r="E217" s="246" t="s">
        <v>751</v>
      </c>
      <c r="F217" s="247" t="s">
        <v>314</v>
      </c>
      <c r="G217" s="47"/>
      <c r="J217" s="245" t="s">
        <v>750</v>
      </c>
      <c r="K217" s="246" t="s">
        <v>751</v>
      </c>
      <c r="L217" s="247" t="s">
        <v>314</v>
      </c>
    </row>
    <row r="218" spans="3:12">
      <c r="C218" s="47"/>
      <c r="D218" s="245" t="s">
        <v>752</v>
      </c>
      <c r="E218" s="246" t="s">
        <v>753</v>
      </c>
      <c r="F218" s="247" t="s">
        <v>314</v>
      </c>
      <c r="G218" s="47"/>
      <c r="J218" s="245" t="s">
        <v>752</v>
      </c>
      <c r="K218" s="246" t="s">
        <v>753</v>
      </c>
      <c r="L218" s="247" t="s">
        <v>314</v>
      </c>
    </row>
    <row r="219" spans="3:12">
      <c r="C219" s="47"/>
      <c r="D219" s="245" t="s">
        <v>754</v>
      </c>
      <c r="E219" s="246" t="s">
        <v>755</v>
      </c>
      <c r="F219" s="247" t="s">
        <v>314</v>
      </c>
      <c r="G219" s="47"/>
      <c r="J219" s="245" t="s">
        <v>754</v>
      </c>
      <c r="K219" s="246" t="s">
        <v>755</v>
      </c>
      <c r="L219" s="247" t="s">
        <v>314</v>
      </c>
    </row>
    <row r="220" spans="3:12">
      <c r="C220" s="47"/>
      <c r="D220" s="245" t="s">
        <v>756</v>
      </c>
      <c r="E220" s="246" t="s">
        <v>757</v>
      </c>
      <c r="F220" s="247" t="s">
        <v>314</v>
      </c>
      <c r="G220" s="47"/>
      <c r="J220" s="245" t="s">
        <v>756</v>
      </c>
      <c r="K220" s="246" t="s">
        <v>757</v>
      </c>
      <c r="L220" s="247" t="s">
        <v>314</v>
      </c>
    </row>
    <row r="221" spans="3:12">
      <c r="C221" s="47"/>
      <c r="D221" s="245" t="s">
        <v>758</v>
      </c>
      <c r="E221" s="246" t="s">
        <v>759</v>
      </c>
      <c r="F221" s="247" t="s">
        <v>314</v>
      </c>
      <c r="G221" s="47"/>
      <c r="J221" s="245" t="s">
        <v>758</v>
      </c>
      <c r="K221" s="246" t="s">
        <v>759</v>
      </c>
      <c r="L221" s="247" t="s">
        <v>314</v>
      </c>
    </row>
    <row r="222" spans="3:12">
      <c r="C222" s="47"/>
      <c r="D222" s="245" t="s">
        <v>760</v>
      </c>
      <c r="E222" s="246" t="s">
        <v>761</v>
      </c>
      <c r="F222" s="247" t="s">
        <v>314</v>
      </c>
      <c r="G222" s="47"/>
      <c r="J222" s="245" t="s">
        <v>760</v>
      </c>
      <c r="K222" s="246" t="s">
        <v>761</v>
      </c>
      <c r="L222" s="247" t="s">
        <v>314</v>
      </c>
    </row>
    <row r="223" spans="3:12">
      <c r="C223" s="47"/>
      <c r="D223" s="245" t="s">
        <v>762</v>
      </c>
      <c r="E223" s="246" t="s">
        <v>763</v>
      </c>
      <c r="F223" s="247" t="s">
        <v>314</v>
      </c>
      <c r="G223" s="47"/>
      <c r="J223" s="245" t="s">
        <v>762</v>
      </c>
      <c r="K223" s="246" t="s">
        <v>763</v>
      </c>
      <c r="L223" s="247" t="s">
        <v>314</v>
      </c>
    </row>
    <row r="224" spans="3:12">
      <c r="C224" s="47"/>
      <c r="D224" s="245" t="s">
        <v>380</v>
      </c>
      <c r="E224" s="246" t="s">
        <v>764</v>
      </c>
      <c r="F224" s="247" t="s">
        <v>314</v>
      </c>
      <c r="G224" s="47"/>
      <c r="J224" s="245" t="s">
        <v>380</v>
      </c>
      <c r="K224" s="246" t="s">
        <v>764</v>
      </c>
      <c r="L224" s="247" t="s">
        <v>314</v>
      </c>
    </row>
    <row r="225" spans="3:12">
      <c r="C225" s="47"/>
      <c r="D225" s="245" t="s">
        <v>765</v>
      </c>
      <c r="E225" s="246" t="s">
        <v>766</v>
      </c>
      <c r="F225" s="247" t="s">
        <v>314</v>
      </c>
      <c r="G225" s="47"/>
      <c r="J225" s="245" t="s">
        <v>765</v>
      </c>
      <c r="K225" s="246" t="s">
        <v>766</v>
      </c>
      <c r="L225" s="247" t="s">
        <v>314</v>
      </c>
    </row>
    <row r="226" spans="3:12">
      <c r="C226" s="47"/>
      <c r="D226" s="248"/>
      <c r="E226" s="249"/>
      <c r="F226" s="250"/>
      <c r="G226" s="47"/>
      <c r="J226" s="248"/>
      <c r="K226" s="249"/>
      <c r="L226" s="250"/>
    </row>
    <row r="227" spans="3:12">
      <c r="C227" s="47"/>
      <c r="D227" s="248"/>
      <c r="E227" s="249"/>
      <c r="F227" s="250"/>
      <c r="G227" s="47"/>
      <c r="J227" s="248"/>
      <c r="K227" s="249"/>
      <c r="L227" s="250"/>
    </row>
    <row r="228" spans="3:12">
      <c r="C228" s="47"/>
      <c r="D228" s="248"/>
      <c r="E228" s="249"/>
      <c r="F228" s="250"/>
      <c r="G228" s="47"/>
      <c r="J228" s="248"/>
      <c r="K228" s="249"/>
      <c r="L228" s="250"/>
    </row>
    <row r="229" spans="3:12">
      <c r="C229" s="47"/>
      <c r="D229" s="248"/>
      <c r="E229" s="249"/>
      <c r="F229" s="250"/>
      <c r="G229" s="47"/>
      <c r="J229" s="248"/>
      <c r="K229" s="249"/>
      <c r="L229" s="250"/>
    </row>
    <row r="230" spans="3:12">
      <c r="C230" s="47"/>
      <c r="D230" s="248"/>
      <c r="E230" s="249"/>
      <c r="F230" s="250"/>
      <c r="G230" s="47"/>
      <c r="J230" s="248"/>
      <c r="K230" s="249"/>
      <c r="L230" s="250"/>
    </row>
    <row r="231" spans="3:12">
      <c r="C231" s="47"/>
      <c r="D231" s="248"/>
      <c r="E231" s="249"/>
      <c r="F231" s="250"/>
      <c r="G231" s="47"/>
      <c r="J231" s="248"/>
      <c r="K231" s="249"/>
      <c r="L231" s="250"/>
    </row>
    <row r="232" spans="3:12">
      <c r="C232" s="47"/>
      <c r="D232" s="248"/>
      <c r="E232" s="249"/>
      <c r="F232" s="250"/>
      <c r="G232" s="47"/>
      <c r="J232" s="248"/>
      <c r="K232" s="249"/>
      <c r="L232" s="250"/>
    </row>
    <row r="233" spans="3:12" ht="15.75" thickBot="1">
      <c r="C233" s="47"/>
      <c r="D233" s="251"/>
      <c r="E233" s="252"/>
      <c r="F233" s="253"/>
      <c r="G233" s="47"/>
      <c r="J233" s="251"/>
      <c r="K233" s="252"/>
      <c r="L233" s="253"/>
    </row>
    <row r="234" spans="3:12" ht="15.75" thickTop="1">
      <c r="C234" s="47"/>
      <c r="D234" s="47"/>
      <c r="E234" s="47"/>
      <c r="F234" s="47"/>
      <c r="G234" s="47"/>
    </row>
    <row r="235" spans="3:12">
      <c r="C235" s="47"/>
      <c r="D235" s="47"/>
      <c r="E235" s="47"/>
      <c r="F235" s="47"/>
      <c r="G235" s="47"/>
    </row>
    <row r="236" spans="3:12">
      <c r="C236" s="47"/>
      <c r="D236" s="47"/>
      <c r="E236" s="47"/>
      <c r="F236" s="47"/>
      <c r="G236" s="47"/>
    </row>
    <row r="237" spans="3:12">
      <c r="C237" s="47"/>
      <c r="D237" s="47"/>
      <c r="E237" s="47"/>
      <c r="F237" s="47"/>
      <c r="G237" s="47"/>
    </row>
    <row r="238" spans="3:12">
      <c r="C238" s="47"/>
      <c r="D238" s="47"/>
      <c r="E238" s="47"/>
      <c r="F238" s="47"/>
      <c r="G238" s="4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A3C4B-398E-4E9D-840D-502C0C913A77}">
  <dimension ref="A1:E5"/>
  <sheetViews>
    <sheetView workbookViewId="0">
      <selection activeCell="C20" sqref="C20"/>
    </sheetView>
  </sheetViews>
  <sheetFormatPr defaultColWidth="8.85546875" defaultRowHeight="12.75"/>
  <cols>
    <col min="1" max="1" width="14.140625" style="24" customWidth="1"/>
    <col min="2" max="2" width="19.5703125" style="24" customWidth="1"/>
    <col min="3" max="3" width="82.85546875" style="24" customWidth="1"/>
    <col min="4" max="4" width="17.42578125" style="24" customWidth="1"/>
    <col min="5" max="16384" width="8.85546875" style="24"/>
  </cols>
  <sheetData>
    <row r="1" spans="1:5" ht="19.5" customHeight="1">
      <c r="A1" s="157"/>
      <c r="B1" s="255" t="s">
        <v>194</v>
      </c>
      <c r="C1" s="255"/>
      <c r="D1" s="157"/>
    </row>
    <row r="2" spans="1:5" ht="25.5">
      <c r="A2" s="159" t="s">
        <v>195</v>
      </c>
      <c r="B2" s="159" t="s">
        <v>196</v>
      </c>
      <c r="C2" s="157" t="s">
        <v>4</v>
      </c>
      <c r="D2" s="157" t="s">
        <v>288</v>
      </c>
      <c r="E2" s="158"/>
    </row>
    <row r="3" spans="1:5">
      <c r="A3" s="256">
        <v>729382</v>
      </c>
      <c r="B3" s="160">
        <v>0.9</v>
      </c>
      <c r="C3" s="161" t="s">
        <v>197</v>
      </c>
      <c r="D3" s="230">
        <v>44652</v>
      </c>
      <c r="E3" s="158"/>
    </row>
    <row r="4" spans="1:5" ht="25.5">
      <c r="A4" s="256"/>
      <c r="B4" s="160" t="s">
        <v>198</v>
      </c>
      <c r="C4" s="161" t="s">
        <v>239</v>
      </c>
      <c r="D4" s="230">
        <v>44805</v>
      </c>
      <c r="E4" s="158"/>
    </row>
    <row r="5" spans="1:5">
      <c r="A5" s="256"/>
      <c r="B5" s="162" t="s">
        <v>298</v>
      </c>
      <c r="C5" s="181" t="s">
        <v>299</v>
      </c>
      <c r="D5" s="230">
        <v>44835</v>
      </c>
    </row>
  </sheetData>
  <sheetProtection selectLockedCells="1"/>
  <mergeCells count="2">
    <mergeCell ref="B1:C1"/>
    <mergeCell ref="A3:A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rgb="FF00B050"/>
  </sheetPr>
  <dimension ref="A1:U41"/>
  <sheetViews>
    <sheetView topLeftCell="A16" zoomScale="70" zoomScaleNormal="70" workbookViewId="0">
      <selection activeCell="Y22" sqref="Y22"/>
    </sheetView>
  </sheetViews>
  <sheetFormatPr defaultRowHeight="15"/>
  <sheetData>
    <row r="1" spans="1:21" ht="28.35" customHeight="1">
      <c r="A1" s="258" t="s">
        <v>6</v>
      </c>
      <c r="B1" s="258"/>
      <c r="C1" s="258"/>
      <c r="D1" s="258"/>
      <c r="E1" s="259"/>
      <c r="F1" s="259"/>
      <c r="G1" s="259"/>
      <c r="H1" s="259"/>
      <c r="I1" s="259"/>
      <c r="J1" s="259"/>
      <c r="K1" s="259"/>
      <c r="L1" s="259"/>
    </row>
    <row r="2" spans="1:21" ht="34.5" customHeight="1">
      <c r="A2" s="260" t="s">
        <v>14</v>
      </c>
      <c r="B2" s="261"/>
      <c r="C2" s="261"/>
      <c r="D2" s="261"/>
      <c r="E2" s="261"/>
      <c r="F2" s="261"/>
      <c r="G2" s="261"/>
      <c r="H2" s="261"/>
      <c r="I2" s="261"/>
      <c r="J2" s="261"/>
      <c r="K2" s="261"/>
      <c r="L2" s="262"/>
    </row>
    <row r="3" spans="1:21" ht="50.1" customHeight="1">
      <c r="A3" s="260" t="s">
        <v>56</v>
      </c>
      <c r="B3" s="261"/>
      <c r="C3" s="261"/>
      <c r="D3" s="261"/>
      <c r="E3" s="261"/>
      <c r="F3" s="261"/>
      <c r="G3" s="261"/>
      <c r="H3" s="261"/>
      <c r="I3" s="261"/>
      <c r="J3" s="261"/>
      <c r="K3" s="261"/>
      <c r="L3" s="262"/>
    </row>
    <row r="4" spans="1:21" ht="36.6" customHeight="1">
      <c r="A4" s="263" t="s">
        <v>48</v>
      </c>
      <c r="B4" s="264"/>
      <c r="C4" s="264"/>
      <c r="D4" s="264"/>
      <c r="E4" s="264"/>
      <c r="F4" s="264"/>
      <c r="G4" s="264"/>
      <c r="H4" s="264"/>
      <c r="I4" s="264"/>
      <c r="J4" s="264"/>
      <c r="K4" s="264"/>
      <c r="L4" s="265"/>
    </row>
    <row r="5" spans="1:21" ht="36.6" customHeight="1">
      <c r="A5" s="260" t="s">
        <v>57</v>
      </c>
      <c r="B5" s="264"/>
      <c r="C5" s="264"/>
      <c r="D5" s="264"/>
      <c r="E5" s="264"/>
      <c r="F5" s="264"/>
      <c r="G5" s="264"/>
      <c r="H5" s="264"/>
      <c r="I5" s="264"/>
      <c r="J5" s="264"/>
      <c r="K5" s="264"/>
      <c r="L5" s="265"/>
    </row>
    <row r="7" spans="1:21" ht="15.75">
      <c r="A7" s="266" t="s">
        <v>55</v>
      </c>
      <c r="B7" s="266"/>
      <c r="C7" s="266"/>
      <c r="D7" s="266"/>
      <c r="E7" s="266"/>
      <c r="F7" s="266"/>
      <c r="G7" s="266"/>
      <c r="H7" s="266"/>
      <c r="I7" s="266"/>
      <c r="J7" s="266"/>
      <c r="K7" s="266"/>
      <c r="L7" s="266"/>
      <c r="M7" s="266"/>
      <c r="N7" s="266"/>
      <c r="O7" s="266"/>
      <c r="P7" s="266"/>
      <c r="Q7" s="266"/>
      <c r="R7" s="266"/>
      <c r="S7" s="266"/>
      <c r="T7" s="266"/>
      <c r="U7" s="266"/>
    </row>
    <row r="8" spans="1:21" ht="15.75">
      <c r="A8" s="2"/>
      <c r="B8" s="2"/>
      <c r="C8" s="2"/>
      <c r="D8" s="2"/>
      <c r="E8" s="2"/>
      <c r="F8" s="2"/>
      <c r="G8" s="2"/>
      <c r="H8" s="2"/>
      <c r="I8" s="2"/>
      <c r="J8" s="2"/>
      <c r="K8" s="2"/>
      <c r="L8" s="2"/>
      <c r="M8" s="2"/>
      <c r="N8" s="2"/>
      <c r="O8" s="2"/>
      <c r="P8" s="2"/>
      <c r="Q8" s="2"/>
      <c r="R8" s="2"/>
      <c r="S8" s="2"/>
      <c r="T8" s="2"/>
      <c r="U8" s="2"/>
    </row>
    <row r="9" spans="1:21" ht="31.5">
      <c r="A9" s="2"/>
      <c r="B9" s="3" t="s">
        <v>7</v>
      </c>
      <c r="C9" s="3" t="s">
        <v>18</v>
      </c>
      <c r="D9" s="3" t="s">
        <v>19</v>
      </c>
      <c r="E9" s="3" t="s">
        <v>20</v>
      </c>
      <c r="F9" s="3" t="s">
        <v>8</v>
      </c>
      <c r="G9" s="3" t="s">
        <v>23</v>
      </c>
      <c r="H9" s="3" t="s">
        <v>22</v>
      </c>
      <c r="I9" s="3" t="s">
        <v>21</v>
      </c>
      <c r="J9" s="2"/>
      <c r="K9" s="2"/>
      <c r="L9" s="2"/>
      <c r="M9" s="2"/>
      <c r="N9" s="2"/>
      <c r="O9" s="2"/>
      <c r="P9" s="2"/>
      <c r="Q9" s="2"/>
      <c r="R9" s="2"/>
      <c r="S9" s="2"/>
      <c r="T9" s="2"/>
      <c r="U9" s="2"/>
    </row>
    <row r="10" spans="1:21" ht="15.75">
      <c r="A10" s="2"/>
      <c r="B10" s="4" t="s">
        <v>17</v>
      </c>
      <c r="C10" s="4">
        <v>8.8230000000000004</v>
      </c>
      <c r="D10" s="4">
        <v>8.7650000000000006</v>
      </c>
      <c r="E10" s="4">
        <v>8.798</v>
      </c>
      <c r="F10" s="4">
        <f>C10-E10</f>
        <v>2.5000000000000355E-2</v>
      </c>
      <c r="G10" s="4">
        <f>E10-D10</f>
        <v>3.2999999999999474E-2</v>
      </c>
      <c r="H10" s="5">
        <f>F10*100/E10</f>
        <v>0.28415548988406858</v>
      </c>
      <c r="I10" s="5">
        <f>G10*100/E10</f>
        <v>0.37508524664695925</v>
      </c>
      <c r="J10" s="2"/>
      <c r="K10" s="2"/>
      <c r="L10" s="2"/>
      <c r="M10" s="2"/>
      <c r="N10" s="2"/>
      <c r="O10" s="2"/>
      <c r="P10" s="2"/>
      <c r="Q10" s="2"/>
      <c r="R10" s="2"/>
      <c r="S10" s="2"/>
      <c r="T10" s="2"/>
      <c r="U10" s="2"/>
    </row>
    <row r="11" spans="1:21" ht="15.75">
      <c r="A11" s="2"/>
      <c r="B11" s="5" t="s">
        <v>54</v>
      </c>
      <c r="C11" s="5">
        <v>8.7620000000000005</v>
      </c>
      <c r="D11" s="5">
        <v>8.7129999999999992</v>
      </c>
      <c r="E11" s="5">
        <v>8.7409999999999997</v>
      </c>
      <c r="F11" s="5">
        <f>(C11-E11)</f>
        <v>2.1000000000000796E-2</v>
      </c>
      <c r="G11" s="5">
        <f>E11-D11</f>
        <v>2.8000000000000469E-2</v>
      </c>
      <c r="H11" s="5">
        <f>F11*100/E11</f>
        <v>0.24024711131450402</v>
      </c>
      <c r="I11" s="5">
        <f>G11*100/E11</f>
        <v>0.32032948175266523</v>
      </c>
      <c r="J11" s="2"/>
      <c r="K11" s="2" t="s">
        <v>13</v>
      </c>
      <c r="L11" s="2"/>
      <c r="M11" s="2"/>
      <c r="N11" s="2"/>
      <c r="O11" s="2"/>
      <c r="P11" s="2"/>
      <c r="Q11" s="2"/>
      <c r="R11" s="2"/>
      <c r="S11" s="2"/>
      <c r="T11" s="2"/>
      <c r="U11" s="2"/>
    </row>
    <row r="12" spans="1:21" ht="15.75">
      <c r="A12" s="2"/>
      <c r="B12" s="2"/>
      <c r="C12" s="2"/>
      <c r="D12" s="2"/>
      <c r="E12" s="2"/>
      <c r="F12" s="2"/>
      <c r="G12" s="2"/>
      <c r="H12" s="2"/>
      <c r="I12" s="2"/>
      <c r="J12" s="2"/>
      <c r="K12" s="2"/>
      <c r="L12" s="2"/>
      <c r="M12" s="2"/>
      <c r="N12" s="2"/>
      <c r="O12" s="2"/>
      <c r="P12" s="2"/>
      <c r="Q12" s="2"/>
      <c r="R12" s="2"/>
      <c r="S12" s="2"/>
      <c r="T12" s="2"/>
      <c r="U12" s="2"/>
    </row>
    <row r="13" spans="1:21" ht="15.75">
      <c r="A13" s="257" t="s">
        <v>16</v>
      </c>
      <c r="B13" s="257"/>
      <c r="C13" s="257"/>
      <c r="D13" s="257"/>
      <c r="E13" s="257"/>
      <c r="F13" s="257"/>
      <c r="G13" s="257"/>
      <c r="H13" s="257"/>
      <c r="I13" s="257"/>
      <c r="J13" s="257"/>
      <c r="K13" s="2"/>
      <c r="L13" s="257" t="s">
        <v>15</v>
      </c>
      <c r="M13" s="257"/>
      <c r="N13" s="257"/>
      <c r="O13" s="257"/>
      <c r="P13" s="257"/>
      <c r="Q13" s="257"/>
      <c r="R13" s="257"/>
      <c r="S13" s="257"/>
      <c r="T13" s="257"/>
      <c r="U13" s="257"/>
    </row>
    <row r="41" spans="1:21" ht="15.75">
      <c r="A41" s="257" t="s">
        <v>62</v>
      </c>
      <c r="B41" s="257"/>
      <c r="C41" s="257"/>
      <c r="D41" s="257"/>
      <c r="E41" s="257"/>
      <c r="F41" s="257"/>
      <c r="G41" s="257"/>
      <c r="H41" s="257"/>
      <c r="I41" s="257"/>
      <c r="J41" s="257"/>
      <c r="K41" s="2"/>
      <c r="L41" s="257" t="s">
        <v>63</v>
      </c>
      <c r="M41" s="257"/>
      <c r="N41" s="257"/>
      <c r="O41" s="257"/>
      <c r="P41" s="257"/>
      <c r="Q41" s="257"/>
      <c r="R41" s="257"/>
      <c r="S41" s="257"/>
      <c r="T41" s="257"/>
      <c r="U41" s="257"/>
    </row>
  </sheetData>
  <mergeCells count="10">
    <mergeCell ref="A13:J13"/>
    <mergeCell ref="L13:U13"/>
    <mergeCell ref="A41:J41"/>
    <mergeCell ref="L41:U41"/>
    <mergeCell ref="A1:L1"/>
    <mergeCell ref="A2:L2"/>
    <mergeCell ref="A3:L3"/>
    <mergeCell ref="A4:L4"/>
    <mergeCell ref="A5:L5"/>
    <mergeCell ref="A7:U7"/>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00B050"/>
  </sheetPr>
  <dimension ref="A1:AG156"/>
  <sheetViews>
    <sheetView zoomScale="85" zoomScaleNormal="85" workbookViewId="0">
      <selection activeCell="L20" sqref="L20"/>
    </sheetView>
  </sheetViews>
  <sheetFormatPr defaultRowHeight="15"/>
  <cols>
    <col min="2" max="2" width="7.42578125" customWidth="1"/>
    <col min="3" max="3" width="10.42578125" bestFit="1" customWidth="1"/>
    <col min="4" max="4" width="13.85546875" bestFit="1" customWidth="1"/>
    <col min="5" max="5" width="11.5703125" bestFit="1" customWidth="1"/>
    <col min="6" max="6" width="10.42578125" customWidth="1"/>
    <col min="7" max="7" width="9.42578125" bestFit="1" customWidth="1"/>
    <col min="8" max="9" width="10" bestFit="1" customWidth="1"/>
    <col min="10" max="11" width="8.5703125" bestFit="1" customWidth="1"/>
    <col min="14" max="14" width="8.5703125" bestFit="1" customWidth="1"/>
  </cols>
  <sheetData>
    <row r="1" spans="1:21" ht="31.35" customHeight="1">
      <c r="A1" s="267" t="s">
        <v>9</v>
      </c>
      <c r="B1" s="268"/>
      <c r="C1" s="268"/>
      <c r="D1" s="268"/>
      <c r="E1" s="268"/>
      <c r="F1" s="268"/>
      <c r="G1" s="268"/>
      <c r="H1" s="269"/>
    </row>
    <row r="2" spans="1:21" ht="34.5" customHeight="1">
      <c r="A2" s="260" t="s">
        <v>24</v>
      </c>
      <c r="B2" s="270"/>
      <c r="C2" s="270"/>
      <c r="D2" s="270"/>
      <c r="E2" s="270"/>
      <c r="F2" s="270"/>
      <c r="G2" s="270"/>
      <c r="H2" s="271"/>
    </row>
    <row r="3" spans="1:21" ht="50.1" customHeight="1">
      <c r="A3" s="260" t="s">
        <v>59</v>
      </c>
      <c r="B3" s="270"/>
      <c r="C3" s="270"/>
      <c r="D3" s="270"/>
      <c r="E3" s="270"/>
      <c r="F3" s="270"/>
      <c r="G3" s="270"/>
      <c r="H3" s="271"/>
    </row>
    <row r="4" spans="1:21" ht="32.1" customHeight="1">
      <c r="A4" s="263" t="s">
        <v>25</v>
      </c>
      <c r="B4" s="272"/>
      <c r="C4" s="272"/>
      <c r="D4" s="272"/>
      <c r="E4" s="272"/>
      <c r="F4" s="272"/>
      <c r="G4" s="272"/>
      <c r="H4" s="273"/>
    </row>
    <row r="5" spans="1:21" ht="29.85" customHeight="1">
      <c r="A5" s="274" t="s">
        <v>60</v>
      </c>
      <c r="B5" s="275"/>
      <c r="C5" s="275"/>
      <c r="D5" s="275"/>
      <c r="E5" s="275"/>
      <c r="F5" s="275"/>
      <c r="G5" s="275"/>
      <c r="H5" s="276"/>
    </row>
    <row r="7" spans="1:21" ht="15.75">
      <c r="A7" s="266" t="s">
        <v>55</v>
      </c>
      <c r="B7" s="266"/>
      <c r="C7" s="266"/>
      <c r="D7" s="266"/>
      <c r="E7" s="266"/>
      <c r="F7" s="266"/>
      <c r="G7" s="266"/>
      <c r="H7" s="266"/>
      <c r="I7" s="266"/>
      <c r="J7" s="266"/>
      <c r="K7" s="266"/>
      <c r="L7" s="266"/>
      <c r="M7" s="266"/>
      <c r="N7" s="266"/>
      <c r="O7" s="266"/>
      <c r="P7" s="266"/>
      <c r="Q7" s="266"/>
      <c r="R7" s="266"/>
      <c r="S7" s="266"/>
      <c r="T7" s="266"/>
      <c r="U7" s="266"/>
    </row>
    <row r="9" spans="1:21" ht="28.5">
      <c r="B9" s="7" t="s">
        <v>7</v>
      </c>
      <c r="C9" s="8" t="s">
        <v>30</v>
      </c>
      <c r="D9" s="8" t="s">
        <v>31</v>
      </c>
      <c r="E9" s="8" t="s">
        <v>32</v>
      </c>
      <c r="F9" s="8" t="s">
        <v>33</v>
      </c>
      <c r="G9" s="8" t="s">
        <v>34</v>
      </c>
      <c r="H9" s="8" t="s">
        <v>35</v>
      </c>
      <c r="I9" s="8" t="s">
        <v>36</v>
      </c>
      <c r="J9" s="7" t="s">
        <v>10</v>
      </c>
      <c r="K9" s="9" t="s">
        <v>37</v>
      </c>
      <c r="L9" s="7" t="s">
        <v>38</v>
      </c>
      <c r="M9" s="7" t="s">
        <v>39</v>
      </c>
    </row>
    <row r="10" spans="1:21" ht="15.75">
      <c r="B10" s="10" t="s">
        <v>29</v>
      </c>
      <c r="C10" s="11">
        <v>6.75E-7</v>
      </c>
      <c r="D10" s="11">
        <v>6.7999999999999995E-7</v>
      </c>
      <c r="E10" s="11">
        <v>7.1999999999999999E-7</v>
      </c>
      <c r="F10" s="11">
        <f>D10-C10</f>
        <v>4.9999999999999521E-9</v>
      </c>
      <c r="G10" s="11">
        <f>E10+F10</f>
        <v>7.2499999999999994E-7</v>
      </c>
      <c r="H10" s="12">
        <f>(C10/(E10+C10))</f>
        <v>0.4838709677419355</v>
      </c>
      <c r="I10" s="12">
        <f>(C10/(G10+C10))</f>
        <v>0.48214285714285715</v>
      </c>
      <c r="J10" s="10">
        <f>(C10/(E10+C10+(0.5*F10)))</f>
        <v>0.48300536672629696</v>
      </c>
      <c r="K10" s="14">
        <f>((H10-I10)/J10)</f>
        <v>3.5778289810548007E-3</v>
      </c>
      <c r="L10" s="10">
        <v>0.15</v>
      </c>
      <c r="M10" s="13" t="s">
        <v>5</v>
      </c>
      <c r="O10" s="6"/>
    </row>
    <row r="11" spans="1:21" ht="15.75">
      <c r="B11" s="10" t="s">
        <v>0</v>
      </c>
      <c r="C11" s="11">
        <v>6.7999999999999995E-7</v>
      </c>
      <c r="D11" s="11">
        <v>6.7999999999999995E-7</v>
      </c>
      <c r="E11" s="11">
        <v>7.1999999999999999E-7</v>
      </c>
      <c r="F11" s="11">
        <f>D11-C11</f>
        <v>0</v>
      </c>
      <c r="G11" s="11">
        <f>E11+F11</f>
        <v>7.1999999999999999E-7</v>
      </c>
      <c r="H11" s="12">
        <f>(C11/(E11+C11))</f>
        <v>0.48571428571428571</v>
      </c>
      <c r="I11" s="12">
        <f>(C11/(G11+C11))</f>
        <v>0.48571428571428571</v>
      </c>
      <c r="J11" s="10">
        <f>(C11/(E11+C11+(0.5*F11)))</f>
        <v>0.48571428571428571</v>
      </c>
      <c r="K11" s="14">
        <f>((H11-I11)/J11)</f>
        <v>0</v>
      </c>
      <c r="L11" s="10">
        <v>0.15</v>
      </c>
      <c r="M11" s="13" t="s">
        <v>5</v>
      </c>
      <c r="O11" s="6"/>
    </row>
    <row r="12" spans="1:21" ht="15.75">
      <c r="B12" s="10" t="s">
        <v>49</v>
      </c>
      <c r="C12" s="11">
        <v>6.9500000000000002E-7</v>
      </c>
      <c r="D12" s="11">
        <v>6.9999999999999997E-7</v>
      </c>
      <c r="E12" s="11">
        <v>7.0500000000000003E-7</v>
      </c>
      <c r="F12" s="11">
        <f>D12-C12</f>
        <v>4.9999999999999521E-9</v>
      </c>
      <c r="G12" s="11">
        <f>E12+F12</f>
        <v>7.0999999999999998E-7</v>
      </c>
      <c r="H12" s="12">
        <f>(C12/(E12+C12))</f>
        <v>0.49642857142857139</v>
      </c>
      <c r="I12" s="12">
        <f>(C12/(G12+C12))</f>
        <v>0.49466192170818502</v>
      </c>
      <c r="J12" s="10">
        <f>(C12/(E12+C12+(0.5*F12)))</f>
        <v>0.49554367201426019</v>
      </c>
      <c r="K12" s="14">
        <f>((H12-I12)/J12)</f>
        <v>3.5650737163192593E-3</v>
      </c>
      <c r="L12" s="10">
        <v>0.15</v>
      </c>
      <c r="M12" s="13" t="s">
        <v>5</v>
      </c>
      <c r="O12" s="6"/>
    </row>
    <row r="13" spans="1:21" ht="15.75">
      <c r="B13" s="10" t="s">
        <v>58</v>
      </c>
      <c r="C13" s="11">
        <v>7.1999999999999999E-7</v>
      </c>
      <c r="D13" s="11">
        <v>7.1500000000000004E-7</v>
      </c>
      <c r="E13" s="11">
        <v>6.9999999999999997E-7</v>
      </c>
      <c r="F13" s="11">
        <f>D13-C13</f>
        <v>-4.9999999999999521E-9</v>
      </c>
      <c r="G13" s="11">
        <f>E13+F13</f>
        <v>6.9500000000000002E-7</v>
      </c>
      <c r="H13" s="12">
        <f>(C13/(E13+C13))</f>
        <v>0.50704225352112675</v>
      </c>
      <c r="I13" s="12">
        <f>(C13/(G13+C13))</f>
        <v>0.50883392226148405</v>
      </c>
      <c r="J13" s="10">
        <f>(C13/(E13+C13+(0.5*F13)))</f>
        <v>0.50793650793650791</v>
      </c>
      <c r="K13" s="14">
        <f>((H13-I13)/J13)</f>
        <v>-3.5273478325784334E-3</v>
      </c>
      <c r="L13" s="10">
        <v>0.15</v>
      </c>
      <c r="M13" s="13" t="s">
        <v>5</v>
      </c>
      <c r="O13" s="6"/>
    </row>
    <row r="14" spans="1:21" ht="15.75">
      <c r="B14" s="10" t="s">
        <v>54</v>
      </c>
      <c r="C14" s="11">
        <v>7.4000000000000001E-7</v>
      </c>
      <c r="D14" s="11">
        <v>7.4000000000000001E-7</v>
      </c>
      <c r="E14" s="11">
        <v>6.9500000000000002E-7</v>
      </c>
      <c r="F14" s="11">
        <f>D14-C14</f>
        <v>0</v>
      </c>
      <c r="G14" s="11">
        <f>E14+F14</f>
        <v>6.9500000000000002E-7</v>
      </c>
      <c r="H14" s="12">
        <f>(C14/(E14+C14))</f>
        <v>0.51567944250871078</v>
      </c>
      <c r="I14" s="12">
        <f>(C14/(G14+C14))</f>
        <v>0.51567944250871078</v>
      </c>
      <c r="J14" s="10">
        <f>(C14/(E14+C14+(0.5*F14)))</f>
        <v>0.51567944250871078</v>
      </c>
      <c r="K14" s="14">
        <f>((H14-I14)/J14)</f>
        <v>0</v>
      </c>
      <c r="L14" s="10">
        <v>0.15</v>
      </c>
      <c r="M14" s="13" t="s">
        <v>5</v>
      </c>
      <c r="O14" s="6"/>
    </row>
    <row r="16" spans="1:21" ht="15.75">
      <c r="A16" s="266" t="s">
        <v>26</v>
      </c>
      <c r="B16" s="266"/>
      <c r="C16" s="266"/>
      <c r="D16" s="266"/>
      <c r="E16" s="266"/>
      <c r="F16" s="266"/>
      <c r="G16" s="266"/>
      <c r="H16" s="266"/>
      <c r="I16" s="266"/>
      <c r="J16" s="266"/>
      <c r="K16" s="266"/>
      <c r="L16" s="266"/>
      <c r="M16" s="266"/>
      <c r="N16" s="266"/>
      <c r="O16" s="266"/>
      <c r="P16" s="266"/>
      <c r="Q16" s="266"/>
      <c r="R16" s="266"/>
      <c r="S16" s="266"/>
      <c r="T16" s="266"/>
      <c r="U16" s="266"/>
    </row>
    <row r="44" spans="1:33" ht="15.75">
      <c r="A44" s="266" t="s">
        <v>27</v>
      </c>
      <c r="B44" s="266"/>
      <c r="C44" s="266"/>
      <c r="D44" s="266"/>
      <c r="E44" s="266"/>
      <c r="F44" s="266"/>
      <c r="G44" s="266"/>
      <c r="H44" s="266"/>
      <c r="I44" s="266"/>
      <c r="J44" s="266"/>
      <c r="K44" s="266"/>
      <c r="L44" s="266"/>
      <c r="M44" s="266"/>
      <c r="N44" s="266"/>
      <c r="O44" s="266"/>
      <c r="P44" s="266"/>
      <c r="Q44" s="266"/>
      <c r="R44" s="266"/>
      <c r="S44" s="266"/>
      <c r="T44" s="266"/>
      <c r="U44" s="266"/>
      <c r="V44" s="266"/>
      <c r="W44" s="266"/>
      <c r="X44" s="266"/>
      <c r="Y44" s="266"/>
      <c r="Z44" s="266"/>
      <c r="AA44" s="266"/>
      <c r="AB44" s="266"/>
      <c r="AC44" s="266"/>
      <c r="AD44" s="266"/>
      <c r="AE44" s="266"/>
      <c r="AF44" s="266"/>
      <c r="AG44" s="266"/>
    </row>
    <row r="72" spans="1:33" ht="15.75">
      <c r="A72" s="266" t="s">
        <v>28</v>
      </c>
      <c r="B72" s="266"/>
      <c r="C72" s="266"/>
      <c r="D72" s="266"/>
      <c r="E72" s="266"/>
      <c r="F72" s="266"/>
      <c r="G72" s="266"/>
      <c r="H72" s="266"/>
      <c r="I72" s="266"/>
      <c r="J72" s="266"/>
      <c r="K72" s="266"/>
      <c r="L72" s="266"/>
      <c r="M72" s="266"/>
      <c r="N72" s="266"/>
      <c r="O72" s="266"/>
      <c r="P72" s="266"/>
      <c r="Q72" s="266"/>
      <c r="R72" s="266"/>
      <c r="S72" s="266"/>
      <c r="T72" s="266"/>
      <c r="U72" s="266"/>
      <c r="V72" s="266"/>
      <c r="W72" s="266"/>
      <c r="X72" s="266"/>
      <c r="Y72" s="266"/>
      <c r="Z72" s="266"/>
      <c r="AA72" s="266"/>
      <c r="AB72" s="266"/>
      <c r="AC72" s="266"/>
      <c r="AD72" s="266"/>
      <c r="AE72" s="266"/>
      <c r="AF72" s="266"/>
      <c r="AG72" s="266"/>
    </row>
    <row r="100" spans="1:33" ht="15.75">
      <c r="A100" s="266" t="s">
        <v>50</v>
      </c>
      <c r="B100" s="266"/>
      <c r="C100" s="266"/>
      <c r="D100" s="266"/>
      <c r="E100" s="266"/>
      <c r="F100" s="266"/>
      <c r="G100" s="266"/>
      <c r="H100" s="266"/>
      <c r="I100" s="266"/>
      <c r="J100" s="266"/>
      <c r="K100" s="266"/>
      <c r="L100" s="266"/>
      <c r="M100" s="266"/>
      <c r="N100" s="266"/>
      <c r="O100" s="266"/>
      <c r="P100" s="266"/>
      <c r="Q100" s="266"/>
      <c r="R100" s="266"/>
      <c r="S100" s="266"/>
      <c r="T100" s="266"/>
      <c r="U100" s="266"/>
      <c r="V100" s="266"/>
      <c r="W100" s="266"/>
      <c r="X100" s="266"/>
      <c r="Y100" s="266"/>
      <c r="Z100" s="266"/>
      <c r="AA100" s="266"/>
      <c r="AB100" s="266"/>
      <c r="AC100" s="266"/>
      <c r="AD100" s="266"/>
      <c r="AE100" s="266"/>
      <c r="AF100" s="266"/>
      <c r="AG100" s="266"/>
    </row>
    <row r="128" spans="1:33" ht="15.75">
      <c r="A128" s="266" t="s">
        <v>64</v>
      </c>
      <c r="B128" s="266"/>
      <c r="C128" s="266"/>
      <c r="D128" s="266"/>
      <c r="E128" s="266"/>
      <c r="F128" s="266"/>
      <c r="G128" s="266"/>
      <c r="H128" s="266"/>
      <c r="I128" s="266"/>
      <c r="J128" s="266"/>
      <c r="K128" s="266"/>
      <c r="L128" s="266"/>
      <c r="M128" s="266"/>
      <c r="N128" s="266"/>
      <c r="O128" s="266"/>
      <c r="P128" s="266"/>
      <c r="Q128" s="266"/>
      <c r="R128" s="266"/>
      <c r="S128" s="266"/>
      <c r="T128" s="266"/>
      <c r="U128" s="266"/>
      <c r="V128" s="266"/>
      <c r="W128" s="266"/>
      <c r="X128" s="266"/>
      <c r="Y128" s="266"/>
      <c r="Z128" s="266"/>
      <c r="AA128" s="266"/>
      <c r="AB128" s="266"/>
      <c r="AC128" s="266"/>
      <c r="AD128" s="266"/>
      <c r="AE128" s="266"/>
      <c r="AF128" s="266"/>
      <c r="AG128" s="266"/>
    </row>
    <row r="156" spans="1:33" ht="15.75">
      <c r="A156" s="266" t="s">
        <v>65</v>
      </c>
      <c r="B156" s="266"/>
      <c r="C156" s="266"/>
      <c r="D156" s="266"/>
      <c r="E156" s="266"/>
      <c r="F156" s="266"/>
      <c r="G156" s="266"/>
      <c r="H156" s="266"/>
      <c r="I156" s="266"/>
      <c r="J156" s="266"/>
      <c r="K156" s="266"/>
      <c r="L156" s="266"/>
      <c r="M156" s="266"/>
      <c r="N156" s="266"/>
      <c r="O156" s="266"/>
      <c r="P156" s="266"/>
      <c r="Q156" s="266"/>
      <c r="R156" s="266"/>
      <c r="S156" s="266"/>
      <c r="T156" s="266"/>
      <c r="U156" s="266"/>
      <c r="V156" s="266"/>
      <c r="W156" s="266"/>
      <c r="X156" s="266"/>
      <c r="Y156" s="266"/>
      <c r="Z156" s="266"/>
      <c r="AA156" s="266"/>
      <c r="AB156" s="266"/>
      <c r="AC156" s="266"/>
      <c r="AD156" s="266"/>
      <c r="AE156" s="266"/>
      <c r="AF156" s="266"/>
      <c r="AG156" s="266"/>
    </row>
  </sheetData>
  <mergeCells count="12">
    <mergeCell ref="A156:AG156"/>
    <mergeCell ref="A100:AG100"/>
    <mergeCell ref="A128:AG128"/>
    <mergeCell ref="A16:U16"/>
    <mergeCell ref="A1:H1"/>
    <mergeCell ref="A2:H2"/>
    <mergeCell ref="A3:H3"/>
    <mergeCell ref="A4:H4"/>
    <mergeCell ref="A5:H5"/>
    <mergeCell ref="A7:U7"/>
    <mergeCell ref="A44:AG44"/>
    <mergeCell ref="A72:AG72"/>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00B050"/>
  </sheetPr>
  <dimension ref="A1:U30"/>
  <sheetViews>
    <sheetView zoomScale="55" zoomScaleNormal="55" workbookViewId="0">
      <selection activeCell="AV53" sqref="AV53"/>
    </sheetView>
  </sheetViews>
  <sheetFormatPr defaultRowHeight="15"/>
  <sheetData>
    <row r="1" spans="1:21" ht="34.35" customHeight="1">
      <c r="A1" s="258" t="s">
        <v>11</v>
      </c>
      <c r="B1" s="258"/>
      <c r="C1" s="258"/>
      <c r="D1" s="258"/>
      <c r="E1" s="258"/>
      <c r="F1" s="259"/>
      <c r="G1" s="259"/>
      <c r="H1" s="259"/>
      <c r="I1" s="259"/>
      <c r="J1" s="259"/>
      <c r="K1" s="259"/>
      <c r="L1" s="259"/>
    </row>
    <row r="2" spans="1:21" ht="36" customHeight="1">
      <c r="A2" s="279" t="s">
        <v>40</v>
      </c>
      <c r="B2" s="280"/>
      <c r="C2" s="280"/>
      <c r="D2" s="280"/>
      <c r="E2" s="280"/>
      <c r="F2" s="280"/>
      <c r="G2" s="280"/>
      <c r="H2" s="280"/>
      <c r="I2" s="280"/>
      <c r="J2" s="280"/>
      <c r="K2" s="280"/>
      <c r="L2" s="281"/>
    </row>
    <row r="3" spans="1:21" ht="34.5" customHeight="1">
      <c r="A3" s="279" t="s">
        <v>41</v>
      </c>
      <c r="B3" s="280"/>
      <c r="C3" s="280"/>
      <c r="D3" s="280"/>
      <c r="E3" s="280"/>
      <c r="F3" s="280"/>
      <c r="G3" s="280"/>
      <c r="H3" s="280"/>
      <c r="I3" s="280"/>
      <c r="J3" s="280"/>
      <c r="K3" s="280"/>
      <c r="L3" s="281"/>
    </row>
    <row r="4" spans="1:21" ht="75" customHeight="1">
      <c r="A4" s="277" t="s">
        <v>61</v>
      </c>
      <c r="B4" s="278"/>
      <c r="C4" s="278"/>
      <c r="D4" s="278"/>
      <c r="E4" s="278"/>
      <c r="F4" s="278"/>
      <c r="G4" s="278"/>
      <c r="H4" s="278"/>
      <c r="I4" s="278"/>
      <c r="J4" s="278"/>
      <c r="K4" s="278"/>
      <c r="L4" s="278"/>
    </row>
    <row r="6" spans="1:21" ht="15.75">
      <c r="A6" s="266" t="s">
        <v>55</v>
      </c>
      <c r="B6" s="266"/>
      <c r="C6" s="266"/>
      <c r="D6" s="266"/>
      <c r="E6" s="266"/>
      <c r="F6" s="266"/>
      <c r="G6" s="266"/>
      <c r="H6" s="266"/>
      <c r="I6" s="266"/>
      <c r="J6" s="266"/>
      <c r="K6" s="266"/>
      <c r="L6" s="266"/>
      <c r="M6" s="266"/>
      <c r="N6" s="266"/>
      <c r="O6" s="266"/>
      <c r="P6" s="266"/>
      <c r="Q6" s="266"/>
      <c r="R6" s="266"/>
      <c r="S6" s="266"/>
      <c r="T6" s="266"/>
      <c r="U6" s="266"/>
    </row>
    <row r="30" spans="1:21">
      <c r="A30" t="s">
        <v>51</v>
      </c>
      <c r="K30" t="s">
        <v>52</v>
      </c>
      <c r="U30" t="s">
        <v>53</v>
      </c>
    </row>
  </sheetData>
  <mergeCells count="5">
    <mergeCell ref="A4:L4"/>
    <mergeCell ref="A6:U6"/>
    <mergeCell ref="A1:L1"/>
    <mergeCell ref="A2:L2"/>
    <mergeCell ref="A3:L3"/>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8097A-40F6-49D8-92B5-45BB496477CA}">
  <dimension ref="A1:U150"/>
  <sheetViews>
    <sheetView topLeftCell="B12" zoomScaleNormal="100" workbookViewId="0">
      <selection activeCell="C16" sqref="C16"/>
    </sheetView>
  </sheetViews>
  <sheetFormatPr defaultColWidth="9.42578125" defaultRowHeight="12.75"/>
  <cols>
    <col min="1" max="1" width="3.42578125" style="23" customWidth="1"/>
    <col min="2" max="2" width="52.42578125" style="24" customWidth="1"/>
    <col min="3" max="3" width="25.42578125" style="24" bestFit="1" customWidth="1"/>
    <col min="4" max="4" width="9.42578125" style="29" bestFit="1" customWidth="1"/>
    <col min="5" max="5" width="9.42578125" style="30" customWidth="1"/>
    <col min="6" max="6" width="2.42578125" style="26" customWidth="1"/>
    <col min="7" max="7" width="7.42578125" style="26" customWidth="1"/>
    <col min="8" max="8" width="8.42578125" style="26" customWidth="1"/>
    <col min="9" max="12" width="9.42578125" style="26" customWidth="1"/>
    <col min="13" max="14" width="9.42578125" style="24"/>
    <col min="15" max="15" width="9.42578125" style="24" customWidth="1"/>
    <col min="16" max="16384" width="9.42578125" style="24"/>
  </cols>
  <sheetData>
    <row r="1" spans="1:21" ht="12.75" customHeight="1">
      <c r="B1" s="283" t="s">
        <v>98</v>
      </c>
      <c r="C1" s="283"/>
      <c r="D1" s="283"/>
      <c r="E1" s="283"/>
      <c r="F1" s="283"/>
      <c r="G1" s="283"/>
      <c r="H1" s="283"/>
      <c r="I1" s="283"/>
      <c r="J1" s="283"/>
      <c r="K1" s="283"/>
      <c r="L1" s="283"/>
      <c r="M1" s="283"/>
    </row>
    <row r="2" spans="1:21" ht="12.75" customHeight="1">
      <c r="A2" s="25" t="s">
        <v>99</v>
      </c>
      <c r="B2" s="283"/>
      <c r="C2" s="283"/>
      <c r="D2" s="283"/>
      <c r="E2" s="283"/>
      <c r="F2" s="283"/>
      <c r="G2" s="283"/>
      <c r="H2" s="283"/>
      <c r="I2" s="283"/>
      <c r="J2" s="283"/>
      <c r="K2" s="283"/>
      <c r="L2" s="283"/>
      <c r="M2" s="283"/>
      <c r="O2" s="26"/>
    </row>
    <row r="3" spans="1:21" ht="13.5" customHeight="1">
      <c r="A3" s="27" t="s">
        <v>100</v>
      </c>
      <c r="B3"/>
      <c r="C3"/>
      <c r="D3"/>
      <c r="E3"/>
      <c r="F3" s="24"/>
      <c r="G3" s="24"/>
      <c r="H3" s="24"/>
      <c r="I3" s="24"/>
      <c r="J3" s="24"/>
      <c r="K3" s="24"/>
      <c r="L3" s="24"/>
    </row>
    <row r="4" spans="1:21" ht="13.5" customHeight="1">
      <c r="A4" s="25"/>
      <c r="B4" s="28" t="s">
        <v>101</v>
      </c>
      <c r="C4" s="284" t="s">
        <v>278</v>
      </c>
      <c r="D4" s="284"/>
      <c r="E4" s="284"/>
      <c r="F4" s="24"/>
      <c r="G4" s="24"/>
      <c r="H4" s="24"/>
      <c r="I4" s="24"/>
      <c r="J4" s="24"/>
      <c r="K4" s="24"/>
      <c r="L4" s="24"/>
      <c r="P4"/>
      <c r="Q4"/>
      <c r="R4"/>
      <c r="S4"/>
      <c r="T4"/>
      <c r="U4"/>
    </row>
    <row r="5" spans="1:21" ht="13.7" customHeight="1">
      <c r="A5" s="25">
        <v>7</v>
      </c>
      <c r="C5" s="285" t="s">
        <v>279</v>
      </c>
      <c r="D5" s="285"/>
      <c r="E5" s="285"/>
      <c r="F5"/>
      <c r="G5" s="24"/>
      <c r="H5" s="24"/>
      <c r="I5" s="24"/>
      <c r="J5" s="24"/>
      <c r="K5" s="24"/>
      <c r="L5" s="24"/>
      <c r="P5"/>
      <c r="Q5"/>
      <c r="R5"/>
      <c r="S5"/>
      <c r="T5"/>
      <c r="U5"/>
    </row>
    <row r="6" spans="1:21" ht="13.7" customHeight="1">
      <c r="A6" s="25"/>
      <c r="C6" s="286" t="s">
        <v>280</v>
      </c>
      <c r="D6" s="286"/>
      <c r="E6" s="286"/>
      <c r="F6"/>
      <c r="G6" s="24"/>
      <c r="H6" s="24"/>
      <c r="I6" s="24"/>
      <c r="J6" s="24"/>
      <c r="K6" s="24"/>
      <c r="L6" s="24"/>
      <c r="P6"/>
      <c r="Q6"/>
      <c r="R6"/>
      <c r="S6"/>
      <c r="T6"/>
      <c r="U6"/>
    </row>
    <row r="7" spans="1:21" ht="13.5" customHeight="1">
      <c r="A7" s="25"/>
      <c r="F7"/>
      <c r="G7" s="31"/>
      <c r="H7" s="31"/>
      <c r="I7" s="31"/>
      <c r="J7" s="24"/>
      <c r="P7"/>
      <c r="Q7"/>
      <c r="R7"/>
      <c r="S7"/>
      <c r="T7"/>
      <c r="U7"/>
    </row>
    <row r="8" spans="1:21" ht="13.5" customHeight="1">
      <c r="A8" s="25"/>
      <c r="B8" s="287" t="s">
        <v>68</v>
      </c>
      <c r="C8" s="287"/>
      <c r="D8" s="287"/>
      <c r="E8" s="287"/>
      <c r="F8"/>
      <c r="G8" s="31"/>
      <c r="H8" s="31"/>
      <c r="I8" s="31"/>
      <c r="J8" s="24"/>
      <c r="K8" s="24"/>
      <c r="L8" s="24"/>
      <c r="P8"/>
      <c r="Q8"/>
      <c r="R8"/>
      <c r="S8"/>
      <c r="T8"/>
      <c r="U8"/>
    </row>
    <row r="9" spans="1:21" ht="13.5" customHeight="1">
      <c r="A9" s="25" t="s">
        <v>102</v>
      </c>
      <c r="B9" s="163" t="s">
        <v>4</v>
      </c>
      <c r="C9" s="282" t="s">
        <v>68</v>
      </c>
      <c r="D9" s="282"/>
      <c r="E9" s="282"/>
      <c r="F9"/>
      <c r="G9" s="31"/>
      <c r="H9" s="31"/>
      <c r="I9" s="31"/>
      <c r="J9" s="24"/>
      <c r="K9" s="24"/>
      <c r="L9" s="24"/>
      <c r="P9"/>
      <c r="Q9"/>
      <c r="R9"/>
      <c r="S9"/>
      <c r="T9"/>
      <c r="U9"/>
    </row>
    <row r="10" spans="1:21" ht="13.5" customHeight="1">
      <c r="A10" s="25">
        <v>1</v>
      </c>
      <c r="B10" s="32" t="s">
        <v>103</v>
      </c>
      <c r="C10" s="302" t="s">
        <v>303</v>
      </c>
      <c r="D10" s="303"/>
      <c r="E10" s="304"/>
      <c r="F10"/>
      <c r="G10" s="31"/>
      <c r="H10" s="31"/>
      <c r="I10" s="31"/>
      <c r="J10" s="24"/>
      <c r="K10" s="24"/>
      <c r="L10" s="24"/>
      <c r="P10"/>
      <c r="Q10"/>
      <c r="R10"/>
      <c r="S10"/>
      <c r="T10"/>
      <c r="U10"/>
    </row>
    <row r="11" spans="1:21" ht="13.5" customHeight="1">
      <c r="A11" s="25">
        <v>2</v>
      </c>
      <c r="B11" s="32" t="s">
        <v>104</v>
      </c>
      <c r="C11" s="302" t="s">
        <v>300</v>
      </c>
      <c r="D11" s="303"/>
      <c r="E11" s="304"/>
      <c r="F11"/>
      <c r="G11" s="31"/>
      <c r="H11" s="31"/>
      <c r="I11" s="31"/>
      <c r="J11" s="24"/>
      <c r="K11" s="24"/>
      <c r="L11" s="24"/>
      <c r="P11"/>
      <c r="Q11"/>
      <c r="R11"/>
      <c r="S11"/>
      <c r="T11"/>
      <c r="U11"/>
    </row>
    <row r="12" spans="1:21" ht="13.5" customHeight="1">
      <c r="A12" s="25"/>
      <c r="B12" s="32" t="s">
        <v>124</v>
      </c>
      <c r="C12" s="302" t="s">
        <v>304</v>
      </c>
      <c r="D12" s="303"/>
      <c r="E12" s="304"/>
      <c r="F12"/>
      <c r="G12" s="31"/>
      <c r="H12" s="31"/>
      <c r="I12" s="31"/>
      <c r="J12" s="24"/>
      <c r="K12" s="24"/>
      <c r="L12" s="24"/>
      <c r="P12"/>
      <c r="Q12"/>
      <c r="R12"/>
      <c r="S12"/>
      <c r="T12"/>
      <c r="U12"/>
    </row>
    <row r="13" spans="1:21" ht="13.5" customHeight="1">
      <c r="A13" s="25">
        <v>3</v>
      </c>
      <c r="B13" s="33" t="s">
        <v>105</v>
      </c>
      <c r="C13" s="302" t="s">
        <v>301</v>
      </c>
      <c r="D13" s="303"/>
      <c r="E13" s="304"/>
      <c r="F13"/>
      <c r="G13" s="31"/>
      <c r="H13" s="31"/>
      <c r="I13" s="31"/>
      <c r="J13" s="24"/>
      <c r="K13" s="24"/>
      <c r="L13" s="24"/>
      <c r="P13"/>
      <c r="Q13"/>
      <c r="R13"/>
      <c r="S13"/>
      <c r="T13"/>
      <c r="U13"/>
    </row>
    <row r="14" spans="1:21" ht="13.5" customHeight="1">
      <c r="A14" s="25">
        <v>4</v>
      </c>
      <c r="B14" s="34" t="s">
        <v>189</v>
      </c>
      <c r="C14" s="305" t="s">
        <v>302</v>
      </c>
      <c r="D14" s="306"/>
      <c r="E14" s="307"/>
      <c r="F14" s="31"/>
      <c r="G14" s="31"/>
      <c r="H14" s="31"/>
      <c r="I14" s="31"/>
      <c r="J14" s="31"/>
      <c r="P14"/>
      <c r="Q14"/>
      <c r="R14"/>
      <c r="S14"/>
      <c r="T14"/>
      <c r="U14"/>
    </row>
    <row r="15" spans="1:21" ht="13.5" customHeight="1">
      <c r="A15" s="25"/>
      <c r="B15" s="34" t="s">
        <v>108</v>
      </c>
      <c r="C15" s="305" t="s">
        <v>309</v>
      </c>
      <c r="D15" s="306"/>
      <c r="E15" s="307"/>
      <c r="F15" s="24"/>
      <c r="G15" s="24"/>
      <c r="H15" s="24"/>
      <c r="I15" s="24"/>
      <c r="J15" s="24"/>
      <c r="K15" s="24"/>
      <c r="L15" s="24"/>
      <c r="P15"/>
      <c r="Q15"/>
      <c r="R15"/>
      <c r="S15"/>
      <c r="T15"/>
      <c r="U15"/>
    </row>
    <row r="16" spans="1:21" ht="13.5" customHeight="1" thickBot="1">
      <c r="A16" s="25"/>
      <c r="B16" s="195"/>
      <c r="C16" s="196"/>
      <c r="D16" s="196"/>
      <c r="E16" s="196"/>
      <c r="F16" s="24"/>
      <c r="G16" s="24"/>
      <c r="H16" s="24"/>
      <c r="I16" s="24"/>
      <c r="J16" s="24"/>
      <c r="K16" s="24"/>
      <c r="L16" s="24"/>
      <c r="P16"/>
      <c r="Q16"/>
      <c r="R16"/>
      <c r="S16"/>
      <c r="T16"/>
      <c r="U16"/>
    </row>
    <row r="17" spans="1:21" ht="13.5" customHeight="1">
      <c r="A17" s="25"/>
      <c r="B17" s="191" t="s">
        <v>281</v>
      </c>
      <c r="C17" s="192" t="s">
        <v>112</v>
      </c>
      <c r="D17" s="201" t="s">
        <v>113</v>
      </c>
      <c r="E17" s="193" t="s">
        <v>114</v>
      </c>
      <c r="F17" s="24"/>
      <c r="G17" s="24"/>
      <c r="H17" s="24"/>
      <c r="I17" s="24"/>
      <c r="J17" s="24"/>
      <c r="K17" s="24"/>
      <c r="L17" s="24"/>
      <c r="P17"/>
      <c r="Q17"/>
      <c r="R17"/>
      <c r="S17"/>
      <c r="T17"/>
      <c r="U17"/>
    </row>
    <row r="18" spans="1:21" ht="13.5" customHeight="1">
      <c r="A18" s="25"/>
      <c r="B18" s="204" t="s">
        <v>179</v>
      </c>
      <c r="C18" s="32" t="s">
        <v>180</v>
      </c>
      <c r="D18" s="187">
        <v>0.66</v>
      </c>
      <c r="E18" s="205" t="s">
        <v>69</v>
      </c>
      <c r="F18" s="24"/>
      <c r="G18" s="24"/>
      <c r="H18" s="24"/>
      <c r="I18" s="24"/>
      <c r="J18" s="24"/>
      <c r="K18" s="24"/>
      <c r="L18" s="24"/>
      <c r="P18"/>
      <c r="Q18"/>
      <c r="R18"/>
      <c r="S18"/>
      <c r="T18"/>
      <c r="U18"/>
    </row>
    <row r="19" spans="1:21" ht="13.5" customHeight="1" thickBot="1">
      <c r="A19" s="25"/>
      <c r="B19" s="197" t="s">
        <v>284</v>
      </c>
      <c r="C19" s="198" t="s">
        <v>283</v>
      </c>
      <c r="D19" s="199">
        <f>13.2</f>
        <v>13.2</v>
      </c>
      <c r="E19" s="200" t="s">
        <v>70</v>
      </c>
      <c r="F19" s="24"/>
      <c r="G19" s="24"/>
      <c r="H19" s="24"/>
      <c r="I19" s="24"/>
      <c r="J19" s="24"/>
      <c r="K19" s="24"/>
      <c r="L19" s="24"/>
      <c r="P19"/>
      <c r="Q19"/>
      <c r="R19"/>
      <c r="S19"/>
      <c r="T19"/>
      <c r="U19"/>
    </row>
    <row r="20" spans="1:21" ht="13.5" customHeight="1" thickBot="1">
      <c r="A20" s="35"/>
      <c r="B20" s="36"/>
      <c r="C20" s="36"/>
      <c r="D20" s="37"/>
      <c r="E20" s="38"/>
      <c r="F20" s="39"/>
      <c r="N20" s="26"/>
      <c r="P20"/>
      <c r="Q20"/>
      <c r="R20"/>
      <c r="S20"/>
      <c r="T20"/>
      <c r="U20"/>
    </row>
    <row r="21" spans="1:21" ht="13.5" customHeight="1">
      <c r="A21" s="35"/>
      <c r="B21" s="288" t="s">
        <v>110</v>
      </c>
      <c r="C21" s="289"/>
      <c r="D21" s="289"/>
      <c r="E21" s="290"/>
      <c r="F21" s="39"/>
      <c r="G21" s="39"/>
      <c r="N21" s="26"/>
      <c r="P21"/>
      <c r="Q21"/>
      <c r="R21"/>
      <c r="S21"/>
      <c r="T21"/>
      <c r="U21"/>
    </row>
    <row r="22" spans="1:21" ht="13.5" customHeight="1" thickBot="1">
      <c r="A22" s="35"/>
      <c r="B22" s="206" t="s">
        <v>111</v>
      </c>
      <c r="C22" s="163" t="s">
        <v>112</v>
      </c>
      <c r="D22" s="163" t="s">
        <v>113</v>
      </c>
      <c r="E22" s="207" t="s">
        <v>114</v>
      </c>
      <c r="F22" s="39"/>
      <c r="G22" s="39"/>
      <c r="N22" s="26"/>
      <c r="P22"/>
      <c r="Q22"/>
      <c r="R22"/>
      <c r="S22"/>
      <c r="T22"/>
      <c r="U22"/>
    </row>
    <row r="23" spans="1:21" ht="13.5" customHeight="1">
      <c r="A23" s="35"/>
      <c r="B23" s="204" t="s">
        <v>237</v>
      </c>
      <c r="C23" s="34" t="s">
        <v>235</v>
      </c>
      <c r="D23" s="165">
        <f>$D$18+0.04</f>
        <v>0.70000000000000007</v>
      </c>
      <c r="E23" s="205" t="s">
        <v>69</v>
      </c>
      <c r="F23" s="39"/>
      <c r="G23" s="39"/>
      <c r="H23" s="291" t="s">
        <v>115</v>
      </c>
      <c r="I23" s="292"/>
      <c r="J23" s="292"/>
      <c r="K23" s="292"/>
      <c r="L23" s="293"/>
      <c r="N23" s="26"/>
      <c r="P23"/>
      <c r="Q23"/>
      <c r="R23"/>
      <c r="S23"/>
      <c r="T23"/>
      <c r="U23"/>
    </row>
    <row r="24" spans="1:21" ht="13.5" customHeight="1">
      <c r="A24" s="35"/>
      <c r="B24" s="204" t="s">
        <v>238</v>
      </c>
      <c r="C24" s="34" t="s">
        <v>236</v>
      </c>
      <c r="D24" s="40">
        <f>$D$18-0.04</f>
        <v>0.62</v>
      </c>
      <c r="E24" s="205" t="s">
        <v>69</v>
      </c>
      <c r="F24" s="39"/>
      <c r="G24" s="39"/>
      <c r="H24" s="294"/>
      <c r="I24" s="295"/>
      <c r="J24" s="295"/>
      <c r="K24" s="295"/>
      <c r="L24" s="296"/>
      <c r="N24" s="26"/>
      <c r="P24"/>
      <c r="Q24"/>
      <c r="R24"/>
      <c r="S24"/>
      <c r="T24"/>
      <c r="U24"/>
    </row>
    <row r="25" spans="1:21" ht="13.5" customHeight="1">
      <c r="A25" s="35"/>
      <c r="B25" s="204" t="s">
        <v>185</v>
      </c>
      <c r="C25" s="32" t="s">
        <v>116</v>
      </c>
      <c r="D25" s="40" t="s">
        <v>305</v>
      </c>
      <c r="E25" s="208" t="s">
        <v>51</v>
      </c>
      <c r="F25" s="39"/>
      <c r="G25" s="39"/>
      <c r="H25" s="294"/>
      <c r="I25" s="295"/>
      <c r="J25" s="295"/>
      <c r="K25" s="295"/>
      <c r="L25" s="296"/>
      <c r="N25" s="26"/>
      <c r="P25"/>
      <c r="Q25"/>
      <c r="R25"/>
      <c r="S25"/>
      <c r="T25"/>
      <c r="U25"/>
    </row>
    <row r="26" spans="1:21" ht="13.5" customHeight="1">
      <c r="A26" s="35"/>
      <c r="B26" s="204" t="s">
        <v>186</v>
      </c>
      <c r="C26" s="32" t="s">
        <v>117</v>
      </c>
      <c r="D26" s="40">
        <v>5.4</v>
      </c>
      <c r="E26" s="208" t="s">
        <v>51</v>
      </c>
      <c r="F26" s="39"/>
      <c r="G26" s="39"/>
      <c r="H26" s="294"/>
      <c r="I26" s="295"/>
      <c r="J26" s="295"/>
      <c r="K26" s="295"/>
      <c r="L26" s="296"/>
      <c r="N26" s="26"/>
      <c r="P26"/>
      <c r="Q26"/>
      <c r="R26"/>
      <c r="S26"/>
      <c r="T26"/>
      <c r="U26"/>
    </row>
    <row r="27" spans="1:21" ht="13.5" customHeight="1">
      <c r="A27" s="41"/>
      <c r="B27" s="204" t="s">
        <v>187</v>
      </c>
      <c r="C27" s="32" t="s">
        <v>118</v>
      </c>
      <c r="D27" s="40">
        <v>33</v>
      </c>
      <c r="E27" s="208" t="s">
        <v>72</v>
      </c>
      <c r="F27" s="39"/>
      <c r="G27" s="39"/>
      <c r="H27" s="294"/>
      <c r="I27" s="295"/>
      <c r="J27" s="295"/>
      <c r="K27" s="295"/>
      <c r="L27" s="296"/>
      <c r="N27" s="26"/>
      <c r="P27"/>
      <c r="Q27"/>
      <c r="R27"/>
      <c r="S27"/>
      <c r="T27"/>
      <c r="U27"/>
    </row>
    <row r="28" spans="1:21" ht="13.5" customHeight="1">
      <c r="A28" s="41"/>
      <c r="B28" s="204" t="s">
        <v>188</v>
      </c>
      <c r="C28" s="32" t="s">
        <v>77</v>
      </c>
      <c r="D28" s="40">
        <v>1000</v>
      </c>
      <c r="E28" s="208" t="s">
        <v>71</v>
      </c>
      <c r="F28" s="39"/>
      <c r="G28" s="39"/>
      <c r="H28" s="294"/>
      <c r="I28" s="295"/>
      <c r="J28" s="295"/>
      <c r="K28" s="295"/>
      <c r="L28" s="296"/>
      <c r="N28" s="26"/>
      <c r="P28"/>
      <c r="Q28"/>
      <c r="R28"/>
      <c r="S28"/>
      <c r="T28"/>
      <c r="U28"/>
    </row>
    <row r="29" spans="1:21" ht="13.5" customHeight="1">
      <c r="A29" s="41"/>
      <c r="B29" s="204" t="s">
        <v>207</v>
      </c>
      <c r="C29" s="32" t="s">
        <v>205</v>
      </c>
      <c r="D29" s="165" t="s">
        <v>305</v>
      </c>
      <c r="E29" s="208" t="s">
        <v>70</v>
      </c>
      <c r="F29" s="39"/>
      <c r="G29" s="39"/>
      <c r="H29" s="294"/>
      <c r="I29" s="295"/>
      <c r="J29" s="295"/>
      <c r="K29" s="295"/>
      <c r="L29" s="296"/>
      <c r="P29"/>
      <c r="Q29"/>
      <c r="R29"/>
      <c r="S29"/>
      <c r="T29"/>
      <c r="U29"/>
    </row>
    <row r="30" spans="1:21" ht="13.5" customHeight="1" thickBot="1">
      <c r="A30" s="41"/>
      <c r="B30" s="204" t="s">
        <v>208</v>
      </c>
      <c r="C30" s="32" t="s">
        <v>206</v>
      </c>
      <c r="D30" s="165" t="s">
        <v>305</v>
      </c>
      <c r="E30" s="208" t="s">
        <v>119</v>
      </c>
      <c r="F30" s="39"/>
      <c r="G30" s="24"/>
      <c r="H30" s="297"/>
      <c r="I30" s="298"/>
      <c r="J30" s="298"/>
      <c r="K30" s="298"/>
      <c r="L30" s="299"/>
      <c r="P30"/>
      <c r="Q30"/>
      <c r="R30"/>
      <c r="S30"/>
      <c r="T30"/>
      <c r="U30"/>
    </row>
    <row r="31" spans="1:21" ht="13.5" customHeight="1">
      <c r="A31" s="41"/>
      <c r="B31" s="204" t="str">
        <f>"Duty cycle of Icc transient from 0 to "&amp; di_percentage &amp; "%"</f>
        <v>Duty cycle of Icc transient from 0 to 33%</v>
      </c>
      <c r="C31" s="32" t="s">
        <v>120</v>
      </c>
      <c r="D31" s="40">
        <v>50</v>
      </c>
      <c r="E31" s="205"/>
      <c r="F31" s="39"/>
      <c r="H31" s="300" t="s">
        <v>200</v>
      </c>
      <c r="I31" s="301"/>
      <c r="J31" s="301"/>
      <c r="K31" s="301"/>
      <c r="L31" s="301"/>
      <c r="P31"/>
      <c r="Q31"/>
      <c r="R31"/>
      <c r="S31"/>
      <c r="T31"/>
      <c r="U31"/>
    </row>
    <row r="32" spans="1:21" ht="13.5" customHeight="1" thickBot="1">
      <c r="A32" s="41"/>
      <c r="B32" s="197" t="str">
        <f>"Duty cycle of Icc transient from "&amp; 100-di_percentage &amp; "% to 100%"</f>
        <v>Duty cycle of Icc transient from 67% to 100%</v>
      </c>
      <c r="C32" s="198" t="s">
        <v>121</v>
      </c>
      <c r="D32" s="209">
        <v>50</v>
      </c>
      <c r="E32" s="200"/>
      <c r="F32" s="39"/>
      <c r="H32" s="301"/>
      <c r="I32" s="301"/>
      <c r="J32" s="301"/>
      <c r="K32" s="301"/>
      <c r="L32" s="301"/>
      <c r="P32"/>
      <c r="Q32"/>
      <c r="R32"/>
      <c r="S32"/>
      <c r="T32"/>
      <c r="U32"/>
    </row>
    <row r="33" spans="1:21" ht="13.5" customHeight="1" thickBot="1">
      <c r="A33" s="41"/>
      <c r="B33" s="190"/>
      <c r="C33" s="190"/>
      <c r="D33" s="194"/>
      <c r="E33" s="38"/>
      <c r="F33" s="39"/>
      <c r="H33" s="186"/>
      <c r="I33" s="186"/>
      <c r="J33" s="186"/>
      <c r="K33" s="186"/>
      <c r="L33" s="186"/>
      <c r="P33"/>
      <c r="Q33"/>
      <c r="R33"/>
      <c r="S33"/>
      <c r="T33"/>
      <c r="U33"/>
    </row>
    <row r="34" spans="1:21" ht="13.5" customHeight="1">
      <c r="A34" s="41"/>
      <c r="B34" s="191" t="s">
        <v>282</v>
      </c>
      <c r="C34" s="192" t="s">
        <v>112</v>
      </c>
      <c r="D34" s="192" t="s">
        <v>113</v>
      </c>
      <c r="E34" s="193" t="s">
        <v>114</v>
      </c>
      <c r="F34" s="39"/>
      <c r="H34" s="186"/>
      <c r="I34" s="186"/>
      <c r="J34" s="186"/>
      <c r="K34" s="186"/>
      <c r="L34" s="186"/>
      <c r="P34"/>
      <c r="Q34"/>
      <c r="R34"/>
      <c r="S34"/>
      <c r="T34"/>
      <c r="U34"/>
    </row>
    <row r="35" spans="1:21" ht="13.5" customHeight="1">
      <c r="A35" s="41"/>
      <c r="B35" s="204" t="s">
        <v>181</v>
      </c>
      <c r="C35" s="34" t="s">
        <v>182</v>
      </c>
      <c r="D35" s="202">
        <f>(D23-D18)*1000</f>
        <v>40.000000000000036</v>
      </c>
      <c r="E35" s="205" t="s">
        <v>70</v>
      </c>
      <c r="F35" s="39"/>
      <c r="H35" s="186"/>
      <c r="I35" s="186"/>
      <c r="J35" s="186"/>
      <c r="K35" s="186"/>
      <c r="L35" s="186"/>
      <c r="P35"/>
      <c r="Q35"/>
      <c r="R35"/>
      <c r="S35"/>
      <c r="T35"/>
      <c r="U35"/>
    </row>
    <row r="36" spans="1:21" ht="13.5" customHeight="1">
      <c r="A36" s="41"/>
      <c r="B36" s="204" t="s">
        <v>183</v>
      </c>
      <c r="C36" s="34" t="s">
        <v>184</v>
      </c>
      <c r="D36" s="202">
        <f>(D18-D24)*1000</f>
        <v>40.000000000000036</v>
      </c>
      <c r="E36" s="205" t="s">
        <v>70</v>
      </c>
      <c r="F36" s="39"/>
      <c r="H36" s="186"/>
      <c r="I36" s="186"/>
      <c r="J36" s="186"/>
      <c r="K36" s="186"/>
      <c r="L36" s="186"/>
      <c r="P36"/>
      <c r="Q36"/>
      <c r="R36"/>
      <c r="S36"/>
      <c r="T36"/>
      <c r="U36"/>
    </row>
    <row r="37" spans="1:21" ht="13.5" customHeight="1">
      <c r="A37" s="41"/>
      <c r="B37" s="204" t="s">
        <v>202</v>
      </c>
      <c r="C37" s="32" t="s">
        <v>202</v>
      </c>
      <c r="D37" s="203">
        <f>D35-(D19)</f>
        <v>26.800000000000036</v>
      </c>
      <c r="E37" s="208" t="s">
        <v>70</v>
      </c>
      <c r="F37" s="39"/>
      <c r="H37" s="186"/>
      <c r="I37" s="186"/>
      <c r="J37" s="186"/>
      <c r="K37" s="186"/>
      <c r="L37" s="186"/>
      <c r="P37"/>
      <c r="Q37"/>
      <c r="R37"/>
      <c r="S37"/>
      <c r="T37"/>
      <c r="U37"/>
    </row>
    <row r="38" spans="1:21" ht="13.5" customHeight="1" thickBot="1">
      <c r="A38" s="41"/>
      <c r="B38" s="197" t="s">
        <v>203</v>
      </c>
      <c r="C38" s="198" t="s">
        <v>203</v>
      </c>
      <c r="D38" s="210">
        <f>D36-D19</f>
        <v>26.800000000000036</v>
      </c>
      <c r="E38" s="211" t="s">
        <v>70</v>
      </c>
      <c r="F38" s="39"/>
      <c r="H38" s="186"/>
      <c r="I38" s="186"/>
      <c r="J38" s="186"/>
      <c r="K38" s="186"/>
      <c r="L38" s="186"/>
      <c r="P38"/>
      <c r="Q38"/>
      <c r="R38"/>
      <c r="S38"/>
      <c r="T38"/>
      <c r="U38"/>
    </row>
    <row r="39" spans="1:21" ht="13.5" customHeight="1" thickBot="1">
      <c r="A39" s="26"/>
      <c r="B39" s="26"/>
      <c r="C39" s="26"/>
      <c r="D39" s="26"/>
      <c r="E39" s="26"/>
      <c r="P39"/>
      <c r="Q39"/>
      <c r="R39"/>
      <c r="S39"/>
      <c r="T39"/>
      <c r="U39"/>
    </row>
    <row r="40" spans="1:21" ht="13.5" customHeight="1">
      <c r="A40" s="26"/>
      <c r="B40" s="288" t="s">
        <v>199</v>
      </c>
      <c r="C40" s="289"/>
      <c r="D40" s="289"/>
      <c r="E40" s="290"/>
      <c r="P40"/>
      <c r="Q40"/>
      <c r="R40"/>
      <c r="S40"/>
      <c r="T40"/>
      <c r="U40"/>
    </row>
    <row r="41" spans="1:21" ht="15">
      <c r="A41" s="41"/>
      <c r="B41" s="204" t="s">
        <v>125</v>
      </c>
      <c r="C41" s="32" t="s">
        <v>158</v>
      </c>
      <c r="D41" s="40">
        <v>3.8</v>
      </c>
      <c r="E41" s="205" t="s">
        <v>69</v>
      </c>
      <c r="F41"/>
      <c r="G41"/>
      <c r="H41"/>
      <c r="I41"/>
      <c r="J41" s="105"/>
      <c r="K41"/>
      <c r="L41"/>
      <c r="M41"/>
      <c r="N41"/>
      <c r="O41"/>
      <c r="P41"/>
    </row>
    <row r="42" spans="1:21" ht="15">
      <c r="A42" s="41"/>
      <c r="B42" s="204" t="s">
        <v>126</v>
      </c>
      <c r="C42" s="32" t="s">
        <v>1</v>
      </c>
      <c r="D42" s="40">
        <v>2</v>
      </c>
      <c r="E42" s="205" t="s">
        <v>78</v>
      </c>
      <c r="F42"/>
      <c r="G42"/>
      <c r="H42"/>
      <c r="I42"/>
      <c r="J42" s="105"/>
      <c r="K42"/>
      <c r="L42"/>
      <c r="M42"/>
      <c r="N42"/>
      <c r="O42"/>
      <c r="P42"/>
    </row>
    <row r="43" spans="1:21" ht="15">
      <c r="A43" s="41"/>
      <c r="B43" s="204" t="s">
        <v>127</v>
      </c>
      <c r="C43" s="32" t="s">
        <v>2</v>
      </c>
      <c r="D43" s="40">
        <v>0.24</v>
      </c>
      <c r="E43" s="205" t="s">
        <v>129</v>
      </c>
      <c r="F43"/>
      <c r="G43"/>
      <c r="H43"/>
      <c r="I43"/>
      <c r="J43" s="105"/>
      <c r="K43"/>
      <c r="L43"/>
      <c r="M43"/>
      <c r="N43"/>
      <c r="O43"/>
      <c r="P43"/>
    </row>
    <row r="44" spans="1:21" ht="15">
      <c r="A44" s="41"/>
      <c r="B44" s="204" t="s">
        <v>157</v>
      </c>
      <c r="C44" s="32" t="s">
        <v>3</v>
      </c>
      <c r="D44" s="40">
        <v>112</v>
      </c>
      <c r="E44" s="205" t="s">
        <v>128</v>
      </c>
      <c r="F44"/>
      <c r="G44"/>
      <c r="H44"/>
      <c r="I44"/>
      <c r="J44" s="105"/>
      <c r="K44"/>
      <c r="L44"/>
      <c r="M44"/>
      <c r="N44"/>
      <c r="O44"/>
      <c r="P44"/>
    </row>
    <row r="45" spans="1:21" ht="15.75" thickBot="1">
      <c r="A45" s="41"/>
      <c r="B45" s="197" t="s">
        <v>155</v>
      </c>
      <c r="C45" s="198" t="s">
        <v>156</v>
      </c>
      <c r="D45" s="209">
        <v>6.5</v>
      </c>
      <c r="E45" s="200" t="s">
        <v>51</v>
      </c>
      <c r="F45"/>
      <c r="G45"/>
      <c r="H45"/>
      <c r="I45"/>
      <c r="J45" s="105"/>
      <c r="K45"/>
      <c r="L45"/>
      <c r="M45"/>
      <c r="N45"/>
      <c r="O45"/>
      <c r="P45"/>
    </row>
    <row r="46" spans="1:21" ht="15">
      <c r="A46" s="42"/>
      <c r="B46"/>
      <c r="C46"/>
      <c r="D46"/>
      <c r="E46"/>
      <c r="F46"/>
      <c r="G46"/>
      <c r="H46"/>
      <c r="I46"/>
      <c r="J46" s="105"/>
      <c r="K46"/>
      <c r="L46"/>
      <c r="M46"/>
      <c r="N46"/>
      <c r="O46"/>
      <c r="P46"/>
    </row>
    <row r="47" spans="1:21" ht="15">
      <c r="A47" s="42"/>
      <c r="B47"/>
      <c r="C47"/>
      <c r="D47"/>
      <c r="E47"/>
      <c r="F47"/>
      <c r="G47"/>
      <c r="H47"/>
      <c r="I47"/>
      <c r="J47" s="105"/>
      <c r="K47"/>
      <c r="L47"/>
      <c r="M47"/>
      <c r="N47"/>
      <c r="O47"/>
      <c r="P47"/>
    </row>
    <row r="48" spans="1:21" ht="15">
      <c r="A48" s="42"/>
      <c r="B48"/>
      <c r="C48"/>
      <c r="D48"/>
      <c r="E48"/>
      <c r="F48"/>
      <c r="G48"/>
      <c r="H48"/>
      <c r="I48"/>
      <c r="J48" s="105"/>
      <c r="K48"/>
      <c r="L48"/>
      <c r="M48"/>
      <c r="N48"/>
      <c r="O48"/>
      <c r="P48"/>
    </row>
    <row r="49" spans="1:16" ht="15">
      <c r="A49" s="42"/>
      <c r="B49"/>
      <c r="C49"/>
      <c r="D49"/>
      <c r="E49"/>
      <c r="F49"/>
      <c r="G49"/>
      <c r="H49"/>
      <c r="I49"/>
      <c r="J49"/>
      <c r="K49"/>
      <c r="L49"/>
      <c r="M49"/>
      <c r="N49"/>
      <c r="O49"/>
      <c r="P49"/>
    </row>
    <row r="50" spans="1:16" ht="15">
      <c r="A50" s="42"/>
      <c r="B50"/>
      <c r="C50"/>
      <c r="D50"/>
      <c r="E50"/>
      <c r="F50"/>
      <c r="G50"/>
      <c r="H50"/>
      <c r="I50"/>
      <c r="J50"/>
      <c r="K50"/>
      <c r="L50"/>
      <c r="M50"/>
      <c r="N50"/>
      <c r="O50"/>
      <c r="P50"/>
    </row>
    <row r="51" spans="1:16" ht="15">
      <c r="A51" s="42"/>
      <c r="B51"/>
      <c r="C51"/>
      <c r="D51"/>
      <c r="E51"/>
      <c r="F51"/>
      <c r="G51"/>
      <c r="H51"/>
      <c r="I51"/>
      <c r="J51"/>
      <c r="K51"/>
      <c r="L51"/>
      <c r="M51"/>
      <c r="N51"/>
      <c r="O51"/>
      <c r="P51"/>
    </row>
    <row r="52" spans="1:16" s="26" customFormat="1" ht="15">
      <c r="A52" s="42"/>
      <c r="B52"/>
      <c r="C52"/>
      <c r="D52"/>
      <c r="E52"/>
      <c r="F52"/>
      <c r="G52"/>
      <c r="H52"/>
      <c r="I52"/>
      <c r="J52"/>
      <c r="K52"/>
      <c r="L52"/>
      <c r="M52"/>
      <c r="N52"/>
      <c r="O52"/>
      <c r="P52"/>
    </row>
    <row r="53" spans="1:16" s="26" customFormat="1" ht="15">
      <c r="A53" s="42"/>
      <c r="B53"/>
      <c r="C53"/>
      <c r="D53"/>
      <c r="E53"/>
      <c r="F53"/>
      <c r="G53"/>
      <c r="H53"/>
      <c r="I53"/>
      <c r="J53"/>
      <c r="K53"/>
      <c r="L53"/>
      <c r="M53"/>
      <c r="N53"/>
      <c r="O53"/>
      <c r="P53"/>
    </row>
    <row r="54" spans="1:16" s="26" customFormat="1" ht="15">
      <c r="A54" s="42"/>
      <c r="B54"/>
      <c r="C54"/>
      <c r="D54"/>
      <c r="E54"/>
      <c r="F54"/>
      <c r="G54"/>
      <c r="H54"/>
      <c r="I54"/>
      <c r="J54"/>
      <c r="K54"/>
      <c r="L54"/>
      <c r="M54"/>
      <c r="N54"/>
      <c r="O54"/>
      <c r="P54"/>
    </row>
    <row r="55" spans="1:16" s="26" customFormat="1" ht="15">
      <c r="A55" s="42"/>
      <c r="B55"/>
      <c r="C55"/>
      <c r="D55"/>
      <c r="E55"/>
      <c r="F55"/>
      <c r="G55"/>
      <c r="H55"/>
      <c r="I55"/>
      <c r="J55"/>
      <c r="K55"/>
      <c r="L55"/>
      <c r="M55"/>
      <c r="N55"/>
      <c r="O55"/>
      <c r="P55"/>
    </row>
    <row r="56" spans="1:16" s="26" customFormat="1" ht="15">
      <c r="A56" s="42"/>
      <c r="B56"/>
      <c r="C56"/>
      <c r="D56"/>
      <c r="E56"/>
      <c r="F56"/>
      <c r="G56"/>
      <c r="H56"/>
      <c r="I56"/>
      <c r="J56"/>
      <c r="K56"/>
      <c r="L56"/>
      <c r="M56"/>
      <c r="N56"/>
      <c r="O56"/>
      <c r="P56"/>
    </row>
    <row r="57" spans="1:16" s="26" customFormat="1" ht="15">
      <c r="A57" s="42"/>
      <c r="B57"/>
      <c r="C57"/>
      <c r="D57"/>
      <c r="E57"/>
      <c r="F57"/>
      <c r="G57"/>
      <c r="H57"/>
      <c r="I57"/>
      <c r="J57"/>
      <c r="K57"/>
      <c r="L57"/>
      <c r="M57"/>
      <c r="N57"/>
      <c r="O57"/>
      <c r="P57"/>
    </row>
    <row r="58" spans="1:16" s="26" customFormat="1" ht="15">
      <c r="A58" s="42"/>
      <c r="B58"/>
      <c r="C58"/>
      <c r="D58"/>
      <c r="E58"/>
      <c r="F58"/>
      <c r="G58"/>
      <c r="H58"/>
      <c r="I58"/>
      <c r="J58"/>
      <c r="K58"/>
      <c r="L58"/>
      <c r="M58"/>
      <c r="N58"/>
      <c r="O58"/>
      <c r="P58"/>
    </row>
    <row r="59" spans="1:16" s="26" customFormat="1" ht="15">
      <c r="A59" s="42"/>
      <c r="B59"/>
      <c r="C59"/>
      <c r="D59"/>
      <c r="E59"/>
      <c r="F59"/>
      <c r="G59"/>
      <c r="H59"/>
      <c r="I59"/>
      <c r="J59"/>
      <c r="K59"/>
      <c r="L59"/>
      <c r="M59"/>
      <c r="N59"/>
      <c r="O59"/>
      <c r="P59"/>
    </row>
    <row r="60" spans="1:16" s="26" customFormat="1" ht="15">
      <c r="A60" s="42"/>
      <c r="B60"/>
      <c r="C60"/>
      <c r="D60"/>
      <c r="E60"/>
      <c r="F60"/>
      <c r="G60"/>
      <c r="H60"/>
      <c r="I60"/>
      <c r="J60"/>
      <c r="K60"/>
      <c r="L60"/>
      <c r="M60"/>
      <c r="N60"/>
      <c r="O60"/>
      <c r="P60"/>
    </row>
    <row r="61" spans="1:16" s="26" customFormat="1" ht="15">
      <c r="A61" s="42"/>
      <c r="B61"/>
      <c r="C61"/>
      <c r="D61"/>
      <c r="E61"/>
      <c r="F61"/>
      <c r="G61"/>
      <c r="H61"/>
      <c r="I61"/>
      <c r="J61"/>
      <c r="K61"/>
      <c r="L61"/>
      <c r="M61"/>
      <c r="N61"/>
      <c r="O61"/>
      <c r="P61"/>
    </row>
    <row r="62" spans="1:16" s="26" customFormat="1" ht="15">
      <c r="A62" s="42"/>
      <c r="B62"/>
      <c r="C62"/>
      <c r="D62"/>
      <c r="E62"/>
      <c r="F62"/>
      <c r="G62"/>
      <c r="H62"/>
      <c r="I62"/>
      <c r="J62"/>
      <c r="K62"/>
      <c r="L62"/>
      <c r="M62"/>
      <c r="N62"/>
      <c r="O62"/>
      <c r="P62"/>
    </row>
    <row r="63" spans="1:16" s="26" customFormat="1" ht="15">
      <c r="A63" s="42"/>
      <c r="B63"/>
      <c r="C63"/>
      <c r="D63"/>
      <c r="E63"/>
      <c r="F63"/>
      <c r="G63"/>
      <c r="H63"/>
      <c r="I63"/>
      <c r="J63"/>
      <c r="K63"/>
      <c r="L63"/>
      <c r="M63"/>
      <c r="N63"/>
      <c r="O63"/>
      <c r="P63"/>
    </row>
    <row r="64" spans="1:16" s="26" customFormat="1" ht="15">
      <c r="A64" s="43"/>
      <c r="B64"/>
      <c r="C64"/>
      <c r="D64"/>
      <c r="E64"/>
      <c r="F64"/>
      <c r="G64"/>
      <c r="H64"/>
      <c r="I64"/>
      <c r="J64"/>
      <c r="K64"/>
      <c r="L64"/>
      <c r="M64"/>
      <c r="N64"/>
      <c r="O64"/>
      <c r="P64"/>
    </row>
    <row r="65" spans="1:16" s="26" customFormat="1" ht="15">
      <c r="A65" s="43"/>
      <c r="B65"/>
      <c r="C65"/>
      <c r="D65"/>
      <c r="E65"/>
      <c r="F65"/>
      <c r="G65"/>
      <c r="H65"/>
      <c r="I65"/>
      <c r="J65"/>
      <c r="K65"/>
      <c r="L65"/>
      <c r="M65"/>
      <c r="N65"/>
      <c r="O65"/>
      <c r="P65"/>
    </row>
    <row r="66" spans="1:16" s="26" customFormat="1" ht="15">
      <c r="A66" s="43"/>
      <c r="B66"/>
      <c r="C66"/>
      <c r="D66"/>
      <c r="E66"/>
      <c r="F66"/>
      <c r="G66"/>
      <c r="H66"/>
      <c r="I66"/>
      <c r="J66"/>
      <c r="K66"/>
      <c r="L66"/>
      <c r="M66"/>
      <c r="N66"/>
      <c r="O66"/>
      <c r="P66"/>
    </row>
    <row r="67" spans="1:16" s="26" customFormat="1" ht="15">
      <c r="A67" s="43"/>
      <c r="B67"/>
      <c r="C67"/>
      <c r="D67"/>
      <c r="E67"/>
      <c r="F67"/>
      <c r="G67"/>
      <c r="H67"/>
      <c r="I67"/>
      <c r="J67"/>
      <c r="K67"/>
      <c r="L67"/>
      <c r="M67"/>
      <c r="N67"/>
      <c r="O67"/>
      <c r="P67"/>
    </row>
    <row r="68" spans="1:16" s="26" customFormat="1" ht="15">
      <c r="A68" s="43"/>
      <c r="B68"/>
      <c r="C68"/>
      <c r="D68"/>
      <c r="E68"/>
      <c r="F68"/>
      <c r="G68"/>
      <c r="H68"/>
      <c r="I68"/>
      <c r="J68"/>
      <c r="K68"/>
      <c r="L68"/>
      <c r="M68"/>
      <c r="N68"/>
      <c r="O68"/>
      <c r="P68"/>
    </row>
    <row r="69" spans="1:16" s="26" customFormat="1" ht="15">
      <c r="A69" s="43"/>
      <c r="B69"/>
      <c r="C69"/>
      <c r="D69"/>
      <c r="E69"/>
      <c r="F69"/>
      <c r="G69"/>
      <c r="H69"/>
      <c r="I69"/>
      <c r="J69"/>
      <c r="K69"/>
      <c r="L69"/>
      <c r="M69"/>
      <c r="N69"/>
      <c r="O69"/>
      <c r="P69"/>
    </row>
    <row r="70" spans="1:16" s="26" customFormat="1" ht="15">
      <c r="A70" s="43"/>
      <c r="B70"/>
      <c r="C70"/>
      <c r="D70"/>
      <c r="E70"/>
      <c r="F70"/>
      <c r="G70"/>
      <c r="H70"/>
      <c r="I70"/>
      <c r="J70"/>
      <c r="K70"/>
      <c r="L70"/>
      <c r="M70"/>
      <c r="N70"/>
      <c r="O70"/>
      <c r="P70"/>
    </row>
    <row r="71" spans="1:16" s="26" customFormat="1" ht="15">
      <c r="A71" s="43"/>
      <c r="B71"/>
      <c r="C71"/>
      <c r="D71"/>
      <c r="E71"/>
      <c r="F71"/>
      <c r="G71"/>
      <c r="H71"/>
      <c r="I71"/>
      <c r="J71"/>
      <c r="K71"/>
      <c r="L71"/>
      <c r="M71"/>
      <c r="N71"/>
      <c r="O71"/>
      <c r="P71"/>
    </row>
    <row r="72" spans="1:16" s="26" customFormat="1" ht="15">
      <c r="A72" s="43"/>
      <c r="B72"/>
      <c r="C72"/>
      <c r="D72"/>
      <c r="E72"/>
      <c r="F72"/>
      <c r="G72"/>
      <c r="H72"/>
      <c r="I72"/>
      <c r="J72"/>
      <c r="K72"/>
      <c r="L72"/>
      <c r="M72"/>
      <c r="N72"/>
      <c r="O72"/>
      <c r="P72"/>
    </row>
    <row r="73" spans="1:16" s="26" customFormat="1" ht="15">
      <c r="A73" s="43"/>
      <c r="B73"/>
      <c r="C73"/>
      <c r="D73"/>
      <c r="E73"/>
      <c r="F73"/>
      <c r="G73"/>
      <c r="H73"/>
      <c r="I73"/>
      <c r="J73"/>
      <c r="K73"/>
      <c r="L73"/>
      <c r="M73"/>
      <c r="N73"/>
      <c r="O73"/>
      <c r="P73"/>
    </row>
    <row r="74" spans="1:16" s="26" customFormat="1" ht="15">
      <c r="A74" s="43"/>
      <c r="B74"/>
      <c r="C74"/>
      <c r="D74"/>
      <c r="E74"/>
      <c r="F74"/>
      <c r="G74"/>
      <c r="H74"/>
      <c r="I74"/>
      <c r="J74"/>
      <c r="K74"/>
      <c r="L74"/>
      <c r="M74"/>
      <c r="N74"/>
      <c r="O74"/>
      <c r="P74"/>
    </row>
    <row r="75" spans="1:16" s="26" customFormat="1" ht="15">
      <c r="A75" s="43"/>
      <c r="B75"/>
      <c r="C75"/>
      <c r="D75"/>
      <c r="E75"/>
      <c r="F75"/>
      <c r="G75"/>
      <c r="H75"/>
      <c r="I75"/>
      <c r="J75"/>
      <c r="K75"/>
      <c r="L75"/>
      <c r="M75"/>
      <c r="N75"/>
      <c r="O75"/>
      <c r="P75"/>
    </row>
    <row r="76" spans="1:16" s="26" customFormat="1" ht="15">
      <c r="A76" s="43"/>
      <c r="B76"/>
      <c r="C76"/>
      <c r="D76"/>
      <c r="E76"/>
      <c r="F76"/>
      <c r="G76"/>
      <c r="H76"/>
      <c r="I76"/>
      <c r="J76"/>
      <c r="K76"/>
      <c r="L76"/>
      <c r="M76"/>
      <c r="N76"/>
      <c r="O76"/>
      <c r="P76"/>
    </row>
    <row r="77" spans="1:16" s="26" customFormat="1" ht="15">
      <c r="A77" s="43"/>
      <c r="B77"/>
      <c r="C77"/>
      <c r="D77"/>
      <c r="E77"/>
      <c r="F77"/>
      <c r="G77"/>
      <c r="H77"/>
      <c r="I77"/>
      <c r="J77"/>
      <c r="K77"/>
      <c r="L77"/>
      <c r="M77"/>
      <c r="N77"/>
      <c r="O77"/>
      <c r="P77"/>
    </row>
    <row r="78" spans="1:16" s="26" customFormat="1" ht="15">
      <c r="A78" s="43"/>
      <c r="B78"/>
      <c r="C78"/>
      <c r="D78"/>
      <c r="E78"/>
      <c r="F78"/>
      <c r="G78"/>
      <c r="H78"/>
      <c r="I78"/>
      <c r="J78"/>
      <c r="K78"/>
      <c r="L78"/>
      <c r="M78"/>
      <c r="N78"/>
      <c r="O78"/>
      <c r="P78"/>
    </row>
    <row r="79" spans="1:16" s="26" customFormat="1" ht="15">
      <c r="A79" s="43"/>
      <c r="B79"/>
      <c r="C79"/>
      <c r="D79"/>
      <c r="E79"/>
      <c r="F79"/>
      <c r="G79"/>
      <c r="H79"/>
      <c r="I79"/>
      <c r="J79"/>
      <c r="K79"/>
      <c r="L79"/>
      <c r="M79"/>
      <c r="N79"/>
      <c r="O79"/>
      <c r="P79"/>
    </row>
    <row r="80" spans="1:16" s="26" customFormat="1" ht="15">
      <c r="A80" s="43"/>
      <c r="B80"/>
      <c r="C80"/>
      <c r="D80"/>
      <c r="E80"/>
      <c r="F80"/>
      <c r="G80"/>
      <c r="H80"/>
      <c r="I80"/>
      <c r="J80"/>
      <c r="K80"/>
      <c r="L80"/>
      <c r="M80"/>
      <c r="N80"/>
      <c r="O80"/>
      <c r="P80"/>
    </row>
    <row r="81" spans="1:16" s="26" customFormat="1" ht="15">
      <c r="A81" s="43"/>
      <c r="B81"/>
      <c r="C81"/>
      <c r="D81"/>
      <c r="E81"/>
      <c r="F81"/>
      <c r="G81"/>
      <c r="H81"/>
      <c r="I81"/>
      <c r="J81"/>
      <c r="K81"/>
      <c r="L81"/>
      <c r="M81"/>
      <c r="N81"/>
      <c r="O81"/>
      <c r="P81"/>
    </row>
    <row r="82" spans="1:16" s="26" customFormat="1" ht="15">
      <c r="A82" s="43"/>
      <c r="B82"/>
      <c r="C82"/>
      <c r="D82"/>
      <c r="E82"/>
      <c r="F82"/>
      <c r="G82"/>
      <c r="H82"/>
      <c r="I82"/>
      <c r="J82"/>
      <c r="K82"/>
      <c r="L82"/>
      <c r="M82"/>
      <c r="N82"/>
      <c r="O82"/>
      <c r="P82"/>
    </row>
    <row r="83" spans="1:16" s="26" customFormat="1" ht="15">
      <c r="A83" s="43"/>
      <c r="B83"/>
      <c r="C83"/>
      <c r="D83"/>
      <c r="E83"/>
      <c r="F83"/>
      <c r="G83"/>
      <c r="H83"/>
      <c r="I83"/>
      <c r="J83"/>
      <c r="K83"/>
      <c r="L83"/>
      <c r="M83"/>
      <c r="N83"/>
      <c r="O83"/>
      <c r="P83"/>
    </row>
    <row r="84" spans="1:16" s="26" customFormat="1" ht="15">
      <c r="A84" s="23"/>
      <c r="B84"/>
      <c r="C84"/>
      <c r="D84"/>
      <c r="E84"/>
      <c r="F84"/>
      <c r="G84"/>
      <c r="H84"/>
      <c r="I84"/>
      <c r="J84"/>
      <c r="K84"/>
      <c r="L84"/>
      <c r="M84"/>
      <c r="N84"/>
      <c r="O84"/>
      <c r="P84"/>
    </row>
    <row r="85" spans="1:16" s="26" customFormat="1" ht="15">
      <c r="A85" s="23"/>
      <c r="B85"/>
      <c r="C85"/>
      <c r="D85"/>
      <c r="E85"/>
      <c r="F85"/>
      <c r="G85"/>
      <c r="H85"/>
      <c r="I85"/>
      <c r="J85"/>
      <c r="K85"/>
      <c r="L85"/>
      <c r="M85"/>
      <c r="N85"/>
      <c r="O85"/>
      <c r="P85"/>
    </row>
    <row r="86" spans="1:16" s="26" customFormat="1" ht="15">
      <c r="A86" s="23"/>
      <c r="B86"/>
      <c r="C86"/>
      <c r="D86"/>
      <c r="E86"/>
      <c r="F86"/>
      <c r="G86"/>
      <c r="H86"/>
      <c r="I86"/>
      <c r="J86"/>
      <c r="K86"/>
      <c r="L86"/>
      <c r="M86"/>
      <c r="N86"/>
      <c r="O86"/>
      <c r="P86"/>
    </row>
    <row r="87" spans="1:16" s="26" customFormat="1" ht="15">
      <c r="A87" s="23"/>
      <c r="B87"/>
      <c r="C87"/>
      <c r="D87"/>
      <c r="E87"/>
      <c r="F87"/>
      <c r="G87"/>
      <c r="H87"/>
      <c r="I87"/>
      <c r="J87"/>
      <c r="K87"/>
      <c r="L87"/>
      <c r="M87"/>
      <c r="N87"/>
      <c r="O87"/>
      <c r="P87"/>
    </row>
    <row r="88" spans="1:16" s="26" customFormat="1" ht="15">
      <c r="A88" s="23"/>
      <c r="B88"/>
      <c r="C88"/>
      <c r="D88"/>
      <c r="E88"/>
      <c r="F88"/>
      <c r="G88"/>
      <c r="H88"/>
      <c r="I88"/>
      <c r="J88"/>
      <c r="K88"/>
      <c r="L88"/>
      <c r="M88"/>
      <c r="N88"/>
      <c r="O88"/>
      <c r="P88"/>
    </row>
    <row r="89" spans="1:16" s="26" customFormat="1">
      <c r="A89" s="23"/>
      <c r="B89" s="24"/>
      <c r="C89" s="24"/>
      <c r="D89" s="29"/>
      <c r="E89" s="30"/>
      <c r="F89" s="39"/>
      <c r="G89" s="39"/>
      <c r="H89" s="39"/>
    </row>
    <row r="90" spans="1:16" s="26" customFormat="1">
      <c r="A90" s="23"/>
      <c r="B90" s="24"/>
      <c r="C90" s="24"/>
      <c r="D90" s="29"/>
      <c r="E90" s="30"/>
      <c r="F90" s="39"/>
      <c r="G90" s="39"/>
      <c r="H90" s="39"/>
    </row>
    <row r="91" spans="1:16" s="26" customFormat="1">
      <c r="A91" s="23"/>
      <c r="B91" s="24"/>
      <c r="C91" s="24"/>
      <c r="D91" s="29"/>
      <c r="E91" s="30"/>
      <c r="F91" s="39"/>
      <c r="G91" s="39"/>
      <c r="H91" s="39"/>
    </row>
    <row r="92" spans="1:16" s="26" customFormat="1">
      <c r="A92" s="23"/>
      <c r="B92" s="24"/>
      <c r="C92" s="24"/>
      <c r="D92" s="29"/>
      <c r="E92" s="30"/>
      <c r="F92" s="39"/>
      <c r="G92" s="39"/>
      <c r="H92" s="39"/>
    </row>
    <row r="93" spans="1:16" s="26" customFormat="1">
      <c r="A93" s="23"/>
      <c r="B93" s="24"/>
      <c r="C93" s="24"/>
      <c r="D93" s="29"/>
      <c r="E93" s="30"/>
      <c r="F93" s="39"/>
      <c r="G93" s="39"/>
      <c r="H93" s="39"/>
    </row>
    <row r="94" spans="1:16" s="26" customFormat="1">
      <c r="A94" s="23"/>
      <c r="B94" s="24"/>
      <c r="C94" s="24"/>
      <c r="D94" s="29"/>
      <c r="E94" s="30"/>
      <c r="F94" s="39"/>
      <c r="G94" s="39"/>
      <c r="H94" s="39"/>
    </row>
    <row r="95" spans="1:16" s="26" customFormat="1">
      <c r="A95" s="23"/>
      <c r="B95" s="24"/>
      <c r="C95" s="24"/>
      <c r="D95" s="29"/>
      <c r="E95" s="30"/>
      <c r="F95" s="39"/>
      <c r="G95" s="39"/>
      <c r="H95" s="39"/>
    </row>
    <row r="96" spans="1:16" s="26" customFormat="1">
      <c r="A96" s="23"/>
      <c r="B96" s="24"/>
      <c r="C96" s="24"/>
      <c r="D96" s="29"/>
      <c r="E96" s="30"/>
      <c r="F96" s="39"/>
      <c r="G96" s="39"/>
      <c r="H96" s="39"/>
    </row>
    <row r="97" spans="1:8" s="26" customFormat="1">
      <c r="A97" s="23"/>
      <c r="B97" s="24"/>
      <c r="C97" s="24"/>
      <c r="D97" s="29"/>
      <c r="E97" s="30"/>
      <c r="F97" s="39"/>
      <c r="G97" s="39"/>
      <c r="H97" s="39"/>
    </row>
    <row r="98" spans="1:8" s="26" customFormat="1">
      <c r="A98" s="23"/>
      <c r="B98" s="24"/>
      <c r="C98" s="24"/>
      <c r="D98" s="29"/>
      <c r="E98" s="30"/>
      <c r="F98" s="39"/>
      <c r="G98" s="39"/>
      <c r="H98" s="39"/>
    </row>
    <row r="99" spans="1:8" s="26" customFormat="1">
      <c r="A99" s="23"/>
      <c r="B99" s="24"/>
      <c r="C99" s="24"/>
      <c r="D99" s="29"/>
      <c r="E99" s="30"/>
      <c r="F99" s="39"/>
      <c r="G99" s="39"/>
      <c r="H99" s="39"/>
    </row>
    <row r="100" spans="1:8" s="26" customFormat="1">
      <c r="A100" s="23"/>
      <c r="B100" s="24"/>
      <c r="C100" s="24"/>
      <c r="D100" s="29"/>
      <c r="E100" s="30"/>
      <c r="F100" s="39"/>
      <c r="G100" s="39"/>
      <c r="H100" s="39"/>
    </row>
    <row r="101" spans="1:8" s="26" customFormat="1">
      <c r="A101" s="23"/>
      <c r="B101" s="24"/>
      <c r="C101" s="24"/>
      <c r="D101" s="29"/>
      <c r="E101" s="30"/>
      <c r="F101" s="39"/>
      <c r="G101" s="39"/>
      <c r="H101" s="39"/>
    </row>
    <row r="102" spans="1:8" s="26" customFormat="1">
      <c r="A102" s="23"/>
      <c r="B102" s="24"/>
      <c r="C102" s="24"/>
      <c r="D102" s="29"/>
      <c r="E102" s="30"/>
      <c r="F102" s="39"/>
      <c r="G102" s="39"/>
      <c r="H102" s="39"/>
    </row>
    <row r="103" spans="1:8" s="26" customFormat="1">
      <c r="A103" s="23"/>
      <c r="B103" s="24"/>
      <c r="C103" s="24"/>
      <c r="D103" s="29"/>
      <c r="E103" s="30"/>
      <c r="F103" s="39"/>
      <c r="G103" s="39"/>
      <c r="H103" s="39"/>
    </row>
    <row r="104" spans="1:8" s="26" customFormat="1">
      <c r="A104" s="23"/>
      <c r="B104" s="24"/>
      <c r="C104" s="24"/>
      <c r="D104" s="29"/>
      <c r="E104" s="30"/>
      <c r="F104" s="39"/>
      <c r="G104" s="39"/>
      <c r="H104" s="39"/>
    </row>
    <row r="105" spans="1:8" s="26" customFormat="1">
      <c r="A105" s="23"/>
      <c r="B105" s="24"/>
      <c r="C105" s="24"/>
      <c r="D105" s="29"/>
      <c r="E105" s="30"/>
      <c r="F105" s="39"/>
      <c r="G105" s="39"/>
      <c r="H105" s="39"/>
    </row>
    <row r="106" spans="1:8" s="26" customFormat="1">
      <c r="A106" s="23"/>
      <c r="B106" s="24"/>
      <c r="C106" s="24"/>
      <c r="D106" s="29"/>
      <c r="E106" s="30"/>
      <c r="F106" s="39"/>
      <c r="G106" s="39"/>
      <c r="H106" s="39"/>
    </row>
    <row r="107" spans="1:8" s="26" customFormat="1">
      <c r="A107" s="23"/>
      <c r="B107" s="24"/>
      <c r="C107" s="24"/>
      <c r="D107" s="29"/>
      <c r="E107" s="30"/>
      <c r="F107" s="39"/>
      <c r="G107" s="39"/>
      <c r="H107" s="39"/>
    </row>
    <row r="108" spans="1:8" s="26" customFormat="1">
      <c r="A108" s="23"/>
      <c r="B108" s="24"/>
      <c r="C108" s="24"/>
      <c r="D108" s="29"/>
      <c r="E108" s="30"/>
      <c r="F108" s="39"/>
      <c r="G108" s="39"/>
      <c r="H108" s="39"/>
    </row>
    <row r="109" spans="1:8" s="26" customFormat="1">
      <c r="A109" s="23"/>
      <c r="B109" s="24"/>
      <c r="C109" s="24"/>
      <c r="D109" s="29"/>
      <c r="E109" s="30"/>
      <c r="F109" s="39"/>
      <c r="G109" s="39"/>
      <c r="H109" s="39"/>
    </row>
    <row r="110" spans="1:8" s="26" customFormat="1">
      <c r="A110" s="23"/>
      <c r="B110" s="24"/>
      <c r="C110" s="24"/>
      <c r="D110" s="29"/>
      <c r="E110" s="30"/>
      <c r="F110" s="39"/>
      <c r="G110" s="39"/>
      <c r="H110" s="39"/>
    </row>
    <row r="111" spans="1:8" s="26" customFormat="1">
      <c r="A111" s="23"/>
      <c r="B111" s="24"/>
      <c r="C111" s="24"/>
      <c r="D111" s="29"/>
      <c r="E111" s="30"/>
      <c r="F111" s="39"/>
      <c r="G111" s="39"/>
      <c r="H111" s="39"/>
    </row>
    <row r="112" spans="1:8" s="26" customFormat="1">
      <c r="A112" s="23"/>
      <c r="B112" s="24"/>
      <c r="C112" s="24"/>
      <c r="D112" s="29"/>
      <c r="E112" s="30"/>
      <c r="F112" s="39"/>
      <c r="G112" s="39"/>
      <c r="H112" s="39"/>
    </row>
    <row r="113" spans="1:8" s="26" customFormat="1">
      <c r="A113" s="23"/>
      <c r="B113" s="24"/>
      <c r="C113" s="24"/>
      <c r="D113" s="29"/>
      <c r="E113" s="30"/>
      <c r="F113" s="39"/>
      <c r="G113" s="39"/>
      <c r="H113" s="39"/>
    </row>
    <row r="114" spans="1:8" s="26" customFormat="1">
      <c r="A114" s="23"/>
      <c r="B114" s="24"/>
      <c r="C114" s="24"/>
      <c r="D114" s="29"/>
      <c r="E114" s="30"/>
      <c r="F114" s="39"/>
      <c r="G114" s="39"/>
      <c r="H114" s="39"/>
    </row>
    <row r="115" spans="1:8" s="26" customFormat="1">
      <c r="A115" s="23"/>
      <c r="B115" s="24"/>
      <c r="C115" s="24"/>
      <c r="D115" s="29"/>
      <c r="E115" s="30"/>
      <c r="F115" s="39"/>
      <c r="G115" s="39"/>
      <c r="H115" s="39"/>
    </row>
    <row r="116" spans="1:8" s="26" customFormat="1">
      <c r="A116" s="23"/>
      <c r="B116" s="24"/>
      <c r="C116" s="24"/>
      <c r="D116" s="29"/>
      <c r="E116" s="30"/>
      <c r="F116" s="39"/>
      <c r="G116" s="39"/>
      <c r="H116" s="39"/>
    </row>
    <row r="117" spans="1:8" s="26" customFormat="1">
      <c r="A117" s="23"/>
      <c r="B117" s="24"/>
      <c r="C117" s="24"/>
      <c r="D117" s="29"/>
      <c r="E117" s="30"/>
      <c r="F117" s="39"/>
      <c r="G117" s="39"/>
      <c r="H117" s="39"/>
    </row>
    <row r="118" spans="1:8" s="26" customFormat="1">
      <c r="A118" s="23"/>
      <c r="B118" s="24"/>
      <c r="C118" s="24"/>
      <c r="D118" s="29"/>
      <c r="E118" s="30"/>
      <c r="F118" s="39"/>
      <c r="G118" s="39"/>
      <c r="H118" s="39"/>
    </row>
    <row r="119" spans="1:8" s="26" customFormat="1">
      <c r="A119" s="23"/>
      <c r="B119" s="24"/>
      <c r="C119" s="24"/>
      <c r="D119" s="29"/>
      <c r="E119" s="30"/>
      <c r="F119" s="39"/>
      <c r="G119" s="39"/>
      <c r="H119" s="39"/>
    </row>
    <row r="120" spans="1:8" s="26" customFormat="1">
      <c r="A120" s="23"/>
      <c r="B120" s="24"/>
      <c r="C120" s="24"/>
      <c r="D120" s="29"/>
      <c r="E120" s="30"/>
      <c r="F120" s="39"/>
      <c r="G120" s="39"/>
      <c r="H120" s="39"/>
    </row>
    <row r="121" spans="1:8" s="26" customFormat="1">
      <c r="A121" s="23"/>
      <c r="B121" s="24"/>
      <c r="C121" s="24"/>
      <c r="D121" s="29"/>
      <c r="E121" s="30"/>
      <c r="F121" s="39"/>
      <c r="G121" s="39"/>
      <c r="H121" s="39"/>
    </row>
    <row r="122" spans="1:8" s="26" customFormat="1">
      <c r="A122" s="23"/>
      <c r="B122" s="24"/>
      <c r="C122" s="24"/>
      <c r="D122" s="29"/>
      <c r="E122" s="30"/>
      <c r="F122" s="39"/>
      <c r="G122" s="39"/>
      <c r="H122" s="39"/>
    </row>
    <row r="123" spans="1:8" s="26" customFormat="1">
      <c r="A123" s="23"/>
      <c r="B123" s="24"/>
      <c r="C123" s="24"/>
      <c r="D123" s="29"/>
      <c r="E123" s="30"/>
      <c r="F123" s="39"/>
      <c r="G123" s="39"/>
      <c r="H123" s="39"/>
    </row>
    <row r="124" spans="1:8" s="26" customFormat="1">
      <c r="A124" s="23"/>
      <c r="B124" s="24"/>
      <c r="C124" s="24"/>
      <c r="D124" s="29"/>
      <c r="E124" s="30"/>
      <c r="F124" s="39"/>
      <c r="G124" s="39"/>
      <c r="H124" s="39"/>
    </row>
    <row r="125" spans="1:8" s="26" customFormat="1">
      <c r="A125" s="23"/>
      <c r="B125" s="24"/>
      <c r="C125" s="24"/>
      <c r="D125" s="29"/>
      <c r="E125" s="30"/>
      <c r="F125" s="39"/>
      <c r="G125" s="39"/>
      <c r="H125" s="39"/>
    </row>
    <row r="126" spans="1:8" s="26" customFormat="1">
      <c r="A126" s="23"/>
      <c r="B126" s="24"/>
      <c r="C126" s="24"/>
      <c r="D126" s="29"/>
      <c r="E126" s="30"/>
      <c r="F126" s="39"/>
      <c r="G126" s="39"/>
      <c r="H126" s="39"/>
    </row>
    <row r="127" spans="1:8" s="26" customFormat="1">
      <c r="A127" s="23"/>
      <c r="B127" s="24"/>
      <c r="C127" s="24"/>
      <c r="D127" s="29"/>
      <c r="E127" s="30"/>
      <c r="F127" s="39"/>
      <c r="G127" s="39"/>
      <c r="H127" s="39"/>
    </row>
    <row r="128" spans="1:8" s="26" customFormat="1">
      <c r="A128" s="23"/>
      <c r="B128" s="24"/>
      <c r="C128" s="24"/>
      <c r="D128" s="29"/>
      <c r="E128" s="30"/>
      <c r="F128" s="39"/>
      <c r="G128" s="39"/>
      <c r="H128" s="39"/>
    </row>
    <row r="129" spans="1:8" s="26" customFormat="1">
      <c r="A129" s="23"/>
      <c r="B129" s="24"/>
      <c r="C129" s="24"/>
      <c r="D129" s="29"/>
      <c r="E129" s="30"/>
      <c r="F129" s="39"/>
      <c r="G129" s="39"/>
      <c r="H129" s="39"/>
    </row>
    <row r="130" spans="1:8" s="26" customFormat="1">
      <c r="A130" s="23"/>
      <c r="B130" s="24"/>
      <c r="C130" s="24"/>
      <c r="D130" s="29"/>
      <c r="E130" s="30"/>
      <c r="F130" s="39"/>
      <c r="G130" s="39"/>
      <c r="H130" s="39"/>
    </row>
    <row r="131" spans="1:8" s="26" customFormat="1">
      <c r="A131" s="23"/>
      <c r="B131" s="24"/>
      <c r="C131" s="24"/>
      <c r="D131" s="29"/>
      <c r="E131" s="30"/>
      <c r="F131" s="39"/>
      <c r="G131" s="39"/>
      <c r="H131" s="39"/>
    </row>
    <row r="132" spans="1:8" s="26" customFormat="1">
      <c r="A132" s="23"/>
      <c r="B132" s="24"/>
      <c r="C132" s="24"/>
      <c r="D132" s="29"/>
      <c r="E132" s="30"/>
      <c r="F132" s="39"/>
      <c r="G132" s="39"/>
      <c r="H132" s="39"/>
    </row>
    <row r="133" spans="1:8" s="26" customFormat="1">
      <c r="A133" s="23"/>
      <c r="B133" s="24"/>
      <c r="C133" s="24"/>
      <c r="D133" s="29"/>
      <c r="E133" s="30"/>
      <c r="F133" s="39"/>
      <c r="G133" s="39"/>
      <c r="H133" s="39"/>
    </row>
    <row r="134" spans="1:8" s="26" customFormat="1">
      <c r="A134" s="23"/>
      <c r="B134" s="24"/>
      <c r="C134" s="24"/>
      <c r="D134" s="29"/>
      <c r="E134" s="30"/>
      <c r="F134" s="39"/>
      <c r="G134" s="39"/>
      <c r="H134" s="39"/>
    </row>
    <row r="135" spans="1:8" s="26" customFormat="1">
      <c r="A135" s="23"/>
      <c r="B135" s="24"/>
      <c r="C135" s="24"/>
      <c r="D135" s="29"/>
      <c r="E135" s="30"/>
      <c r="F135" s="39"/>
      <c r="G135" s="39"/>
      <c r="H135" s="39"/>
    </row>
    <row r="136" spans="1:8" s="26" customFormat="1">
      <c r="A136" s="23"/>
      <c r="B136" s="24"/>
      <c r="C136" s="24"/>
      <c r="D136" s="29"/>
      <c r="E136" s="30"/>
      <c r="F136" s="39"/>
      <c r="G136" s="39"/>
      <c r="H136" s="39"/>
    </row>
    <row r="137" spans="1:8" s="26" customFormat="1" ht="25.5">
      <c r="A137" s="23"/>
      <c r="B137" s="24"/>
      <c r="C137" s="24"/>
      <c r="D137" s="29"/>
      <c r="E137" s="30"/>
      <c r="F137" s="44"/>
      <c r="G137" s="39"/>
      <c r="H137" s="39"/>
    </row>
    <row r="138" spans="1:8" s="26" customFormat="1" ht="25.5">
      <c r="A138" s="23"/>
      <c r="B138" s="24"/>
      <c r="C138" s="24"/>
      <c r="D138" s="29"/>
      <c r="E138" s="30"/>
      <c r="F138" s="44"/>
      <c r="G138" s="39"/>
      <c r="H138" s="39"/>
    </row>
    <row r="139" spans="1:8" s="26" customFormat="1" ht="13.5" customHeight="1">
      <c r="A139" s="23"/>
      <c r="B139" s="24"/>
      <c r="C139" s="24"/>
      <c r="D139" s="29"/>
      <c r="E139" s="30"/>
      <c r="F139" s="39"/>
      <c r="G139" s="39"/>
      <c r="H139" s="39"/>
    </row>
    <row r="140" spans="1:8" s="26" customFormat="1">
      <c r="A140" s="23"/>
      <c r="B140" s="24"/>
      <c r="C140" s="24"/>
      <c r="D140" s="29"/>
      <c r="E140" s="30"/>
      <c r="F140" s="45"/>
      <c r="G140" s="39"/>
      <c r="H140" s="39"/>
    </row>
    <row r="141" spans="1:8" s="26" customFormat="1">
      <c r="A141" s="23"/>
      <c r="B141" s="24"/>
      <c r="C141" s="24"/>
      <c r="D141" s="29"/>
      <c r="E141" s="30"/>
      <c r="F141" s="45"/>
      <c r="G141" s="39"/>
      <c r="H141" s="39"/>
    </row>
    <row r="142" spans="1:8" s="26" customFormat="1">
      <c r="A142" s="23"/>
      <c r="B142" s="24"/>
      <c r="C142" s="24"/>
      <c r="D142" s="29"/>
      <c r="E142" s="30"/>
      <c r="F142" s="45"/>
      <c r="G142" s="39"/>
      <c r="H142" s="39"/>
    </row>
    <row r="143" spans="1:8" s="26" customFormat="1">
      <c r="A143" s="23"/>
      <c r="B143" s="24"/>
      <c r="C143" s="24"/>
      <c r="D143" s="29"/>
      <c r="E143" s="30"/>
      <c r="F143" s="45"/>
      <c r="G143" s="39"/>
      <c r="H143" s="39"/>
    </row>
    <row r="144" spans="1:8" s="26" customFormat="1">
      <c r="A144" s="23"/>
      <c r="B144" s="24"/>
      <c r="C144" s="24"/>
      <c r="D144" s="29"/>
      <c r="E144" s="30"/>
      <c r="F144" s="39"/>
      <c r="G144" s="39"/>
      <c r="H144" s="39"/>
    </row>
    <row r="145" spans="1:8" s="26" customFormat="1">
      <c r="A145" s="23"/>
      <c r="B145" s="24"/>
      <c r="C145" s="24"/>
      <c r="D145" s="29"/>
      <c r="E145" s="30"/>
      <c r="F145" s="39"/>
      <c r="G145" s="39"/>
      <c r="H145" s="39"/>
    </row>
    <row r="146" spans="1:8" s="26" customFormat="1">
      <c r="A146" s="23"/>
      <c r="B146" s="24"/>
      <c r="C146" s="24"/>
      <c r="D146" s="29"/>
      <c r="E146" s="30"/>
      <c r="F146" s="39"/>
      <c r="G146" s="39"/>
      <c r="H146" s="39"/>
    </row>
    <row r="147" spans="1:8" s="26" customFormat="1">
      <c r="A147" s="23"/>
      <c r="B147" s="24"/>
      <c r="C147" s="24"/>
      <c r="D147" s="29"/>
      <c r="E147" s="30"/>
      <c r="F147" s="39"/>
      <c r="G147" s="39"/>
      <c r="H147" s="39"/>
    </row>
    <row r="148" spans="1:8" s="26" customFormat="1">
      <c r="A148" s="23"/>
      <c r="B148" s="24"/>
      <c r="C148" s="24"/>
      <c r="D148" s="29"/>
      <c r="E148" s="30"/>
      <c r="F148" s="39"/>
      <c r="G148" s="39"/>
      <c r="H148" s="39"/>
    </row>
    <row r="149" spans="1:8" s="26" customFormat="1">
      <c r="A149" s="23"/>
      <c r="B149" s="24"/>
      <c r="C149" s="24"/>
      <c r="D149" s="29"/>
      <c r="E149" s="30"/>
      <c r="G149" s="39"/>
      <c r="H149" s="39"/>
    </row>
    <row r="150" spans="1:8" s="26" customFormat="1">
      <c r="A150" s="23"/>
      <c r="B150" s="24"/>
      <c r="C150" s="24"/>
      <c r="D150" s="29"/>
      <c r="E150" s="30"/>
      <c r="G150" s="39"/>
      <c r="H150" s="39"/>
    </row>
  </sheetData>
  <protectedRanges>
    <protectedRange sqref="I7:I13" name="Range1_1_1"/>
  </protectedRanges>
  <mergeCells count="16">
    <mergeCell ref="B21:E21"/>
    <mergeCell ref="H23:L30"/>
    <mergeCell ref="H31:L32"/>
    <mergeCell ref="B40:E40"/>
    <mergeCell ref="C10:E10"/>
    <mergeCell ref="C11:E11"/>
    <mergeCell ref="C12:E12"/>
    <mergeCell ref="C13:E13"/>
    <mergeCell ref="C14:E14"/>
    <mergeCell ref="C15:E15"/>
    <mergeCell ref="C9:E9"/>
    <mergeCell ref="B1:M2"/>
    <mergeCell ref="C4:E4"/>
    <mergeCell ref="C5:E5"/>
    <mergeCell ref="C6:E6"/>
    <mergeCell ref="B8:E8"/>
  </mergeCells>
  <dataValidations disablePrompts="1" count="1">
    <dataValidation type="list" allowBlank="1" showInputMessage="1" showErrorMessage="1" sqref="E35:E36" xr:uid="{8EFF3171-86FF-4154-869E-1C9CAA075FB3}">
      <formula1>"mV, %"</formula1>
    </dataValidation>
  </dataValidation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25532-9134-455D-9F8B-556B33B8B905}">
  <dimension ref="A1:U150"/>
  <sheetViews>
    <sheetView zoomScaleNormal="100" workbookViewId="0">
      <selection activeCell="D20" sqref="D20"/>
    </sheetView>
  </sheetViews>
  <sheetFormatPr defaultColWidth="9.42578125" defaultRowHeight="12.75"/>
  <cols>
    <col min="1" max="1" width="3.42578125" style="23" customWidth="1"/>
    <col min="2" max="2" width="52.42578125" style="24" customWidth="1"/>
    <col min="3" max="3" width="25.42578125" style="24" bestFit="1" customWidth="1"/>
    <col min="4" max="4" width="9.42578125" style="29" bestFit="1" customWidth="1"/>
    <col min="5" max="5" width="9.42578125" style="30" customWidth="1"/>
    <col min="6" max="6" width="2.42578125" style="26" customWidth="1"/>
    <col min="7" max="7" width="7.42578125" style="26" customWidth="1"/>
    <col min="8" max="8" width="8.42578125" style="26" customWidth="1"/>
    <col min="9" max="12" width="9.42578125" style="26" customWidth="1"/>
    <col min="13" max="14" width="9.42578125" style="24"/>
    <col min="15" max="15" width="9.42578125" style="24" customWidth="1"/>
    <col min="16" max="16384" width="9.42578125" style="24"/>
  </cols>
  <sheetData>
    <row r="1" spans="1:21" ht="12.75" customHeight="1">
      <c r="B1" s="283" t="s">
        <v>98</v>
      </c>
      <c r="C1" s="283"/>
      <c r="D1" s="283"/>
      <c r="E1" s="283"/>
      <c r="F1" s="283"/>
      <c r="G1" s="283"/>
      <c r="H1" s="283"/>
      <c r="I1" s="283"/>
      <c r="J1" s="283"/>
      <c r="K1" s="283"/>
      <c r="L1" s="283"/>
      <c r="M1" s="283"/>
    </row>
    <row r="2" spans="1:21" ht="12.75" customHeight="1">
      <c r="A2" s="25" t="s">
        <v>99</v>
      </c>
      <c r="B2" s="283"/>
      <c r="C2" s="283"/>
      <c r="D2" s="283"/>
      <c r="E2" s="283"/>
      <c r="F2" s="283"/>
      <c r="G2" s="283"/>
      <c r="H2" s="283"/>
      <c r="I2" s="283"/>
      <c r="J2" s="283"/>
      <c r="K2" s="283"/>
      <c r="L2" s="283"/>
      <c r="M2" s="283"/>
      <c r="O2" s="26"/>
    </row>
    <row r="3" spans="1:21" ht="13.5" customHeight="1">
      <c r="A3" s="27" t="s">
        <v>100</v>
      </c>
      <c r="B3"/>
      <c r="C3"/>
      <c r="D3"/>
      <c r="E3"/>
      <c r="F3" s="24"/>
      <c r="G3" s="24"/>
      <c r="H3" s="24"/>
      <c r="I3" s="24"/>
      <c r="J3" s="24"/>
      <c r="K3" s="24"/>
      <c r="L3" s="24"/>
    </row>
    <row r="4" spans="1:21" ht="13.5" customHeight="1">
      <c r="A4" s="25"/>
      <c r="B4" s="28" t="s">
        <v>101</v>
      </c>
      <c r="C4" s="284" t="s">
        <v>278</v>
      </c>
      <c r="D4" s="284"/>
      <c r="E4" s="284"/>
      <c r="F4" s="24"/>
      <c r="G4" s="24"/>
      <c r="H4" s="24"/>
      <c r="I4" s="24"/>
      <c r="J4" s="24"/>
      <c r="K4" s="24"/>
      <c r="L4" s="24"/>
      <c r="P4"/>
      <c r="Q4"/>
      <c r="R4"/>
      <c r="S4"/>
      <c r="T4"/>
      <c r="U4"/>
    </row>
    <row r="5" spans="1:21" ht="13.7" customHeight="1">
      <c r="A5" s="25">
        <v>7</v>
      </c>
      <c r="C5" s="285" t="s">
        <v>279</v>
      </c>
      <c r="D5" s="285"/>
      <c r="E5" s="285"/>
      <c r="F5"/>
      <c r="G5" s="24"/>
      <c r="H5" s="24"/>
      <c r="I5" s="24"/>
      <c r="J5" s="24"/>
      <c r="K5" s="24"/>
      <c r="L5" s="24"/>
      <c r="P5"/>
      <c r="Q5"/>
      <c r="R5"/>
      <c r="S5"/>
      <c r="T5"/>
      <c r="U5"/>
    </row>
    <row r="6" spans="1:21" ht="13.7" customHeight="1">
      <c r="A6" s="25"/>
      <c r="C6" s="286" t="s">
        <v>280</v>
      </c>
      <c r="D6" s="286"/>
      <c r="E6" s="286"/>
      <c r="F6"/>
      <c r="G6" s="24"/>
      <c r="H6" s="24"/>
      <c r="I6" s="24"/>
      <c r="J6" s="24"/>
      <c r="K6" s="24"/>
      <c r="L6" s="24"/>
      <c r="P6"/>
      <c r="Q6"/>
      <c r="R6"/>
      <c r="S6"/>
      <c r="T6"/>
      <c r="U6"/>
    </row>
    <row r="7" spans="1:21" ht="13.5" customHeight="1">
      <c r="A7" s="25"/>
      <c r="F7"/>
      <c r="G7" s="31"/>
      <c r="H7" s="31"/>
      <c r="I7" s="31"/>
      <c r="J7" s="24"/>
      <c r="P7"/>
      <c r="Q7"/>
      <c r="R7"/>
      <c r="S7"/>
      <c r="T7"/>
      <c r="U7"/>
    </row>
    <row r="8" spans="1:21" ht="13.5" customHeight="1">
      <c r="A8" s="25"/>
      <c r="B8" s="287" t="s">
        <v>68</v>
      </c>
      <c r="C8" s="287"/>
      <c r="D8" s="287"/>
      <c r="E8" s="287"/>
      <c r="F8"/>
      <c r="G8" s="31"/>
      <c r="H8" s="31"/>
      <c r="I8" s="31"/>
      <c r="J8" s="24"/>
      <c r="K8" s="24"/>
      <c r="L8" s="24"/>
      <c r="P8"/>
      <c r="Q8"/>
      <c r="R8"/>
      <c r="S8"/>
      <c r="T8"/>
      <c r="U8"/>
    </row>
    <row r="9" spans="1:21" ht="13.5" customHeight="1">
      <c r="A9" s="25" t="s">
        <v>102</v>
      </c>
      <c r="B9" s="163" t="s">
        <v>4</v>
      </c>
      <c r="C9" s="282" t="s">
        <v>68</v>
      </c>
      <c r="D9" s="282"/>
      <c r="E9" s="282"/>
      <c r="F9"/>
      <c r="G9" s="31"/>
      <c r="H9" s="31"/>
      <c r="I9" s="31"/>
      <c r="J9" s="24"/>
      <c r="K9" s="24"/>
      <c r="L9" s="24"/>
      <c r="P9"/>
      <c r="Q9"/>
      <c r="R9"/>
      <c r="S9"/>
      <c r="T9"/>
      <c r="U9"/>
    </row>
    <row r="10" spans="1:21" ht="13.5" customHeight="1">
      <c r="A10" s="25">
        <v>1</v>
      </c>
      <c r="B10" s="32" t="s">
        <v>103</v>
      </c>
      <c r="C10" s="302" t="s">
        <v>122</v>
      </c>
      <c r="D10" s="303"/>
      <c r="E10" s="304"/>
      <c r="F10"/>
      <c r="G10" s="31"/>
      <c r="H10" s="31"/>
      <c r="I10" s="31"/>
      <c r="J10" s="24"/>
      <c r="K10" s="24"/>
      <c r="L10" s="24"/>
      <c r="P10"/>
      <c r="Q10"/>
      <c r="R10"/>
      <c r="S10"/>
      <c r="T10"/>
      <c r="U10"/>
    </row>
    <row r="11" spans="1:21" ht="13.5" customHeight="1">
      <c r="A11" s="25">
        <v>2</v>
      </c>
      <c r="B11" s="32" t="s">
        <v>104</v>
      </c>
      <c r="C11" s="302" t="s">
        <v>123</v>
      </c>
      <c r="D11" s="303"/>
      <c r="E11" s="304"/>
      <c r="F11"/>
      <c r="G11" s="31"/>
      <c r="H11" s="31"/>
      <c r="I11" s="31"/>
      <c r="J11" s="24"/>
      <c r="K11" s="24"/>
      <c r="L11" s="24"/>
      <c r="P11"/>
      <c r="Q11"/>
      <c r="R11"/>
      <c r="S11"/>
      <c r="T11"/>
      <c r="U11"/>
    </row>
    <row r="12" spans="1:21" ht="13.5" customHeight="1">
      <c r="A12" s="25"/>
      <c r="B12" s="32" t="s">
        <v>124</v>
      </c>
      <c r="C12" s="302">
        <v>0.77</v>
      </c>
      <c r="D12" s="303"/>
      <c r="E12" s="304"/>
      <c r="F12"/>
      <c r="G12" s="31"/>
      <c r="H12" s="31"/>
      <c r="I12" s="31"/>
      <c r="J12" s="24"/>
      <c r="K12" s="24"/>
      <c r="L12" s="24"/>
      <c r="P12"/>
      <c r="Q12"/>
      <c r="R12"/>
      <c r="S12"/>
      <c r="T12"/>
      <c r="U12"/>
    </row>
    <row r="13" spans="1:21" ht="13.5" customHeight="1">
      <c r="A13" s="25">
        <v>3</v>
      </c>
      <c r="B13" s="33" t="s">
        <v>105</v>
      </c>
      <c r="C13" s="302" t="s">
        <v>106</v>
      </c>
      <c r="D13" s="303"/>
      <c r="E13" s="304"/>
      <c r="F13"/>
      <c r="G13" s="31"/>
      <c r="H13" s="31"/>
      <c r="I13" s="31"/>
      <c r="J13" s="24"/>
      <c r="K13" s="24"/>
      <c r="L13" s="24"/>
      <c r="P13"/>
      <c r="Q13"/>
      <c r="R13"/>
      <c r="S13"/>
      <c r="T13"/>
      <c r="U13"/>
    </row>
    <row r="14" spans="1:21" ht="13.5" customHeight="1">
      <c r="A14" s="25">
        <v>4</v>
      </c>
      <c r="B14" s="34" t="s">
        <v>189</v>
      </c>
      <c r="C14" s="305" t="s">
        <v>107</v>
      </c>
      <c r="D14" s="306"/>
      <c r="E14" s="307"/>
      <c r="F14" s="31"/>
      <c r="G14" s="31"/>
      <c r="H14" s="31"/>
      <c r="I14" s="31"/>
      <c r="J14" s="31"/>
      <c r="P14"/>
      <c r="Q14"/>
      <c r="R14"/>
      <c r="S14"/>
      <c r="T14"/>
      <c r="U14"/>
    </row>
    <row r="15" spans="1:21" ht="13.5" customHeight="1">
      <c r="A15" s="25"/>
      <c r="B15" s="34" t="s">
        <v>108</v>
      </c>
      <c r="C15" s="305" t="s">
        <v>109</v>
      </c>
      <c r="D15" s="306"/>
      <c r="E15" s="307"/>
      <c r="F15" s="24"/>
      <c r="G15" s="24"/>
      <c r="H15" s="24"/>
      <c r="I15" s="24"/>
      <c r="J15" s="24"/>
      <c r="K15" s="24"/>
      <c r="L15" s="24"/>
      <c r="P15"/>
      <c r="Q15"/>
      <c r="R15"/>
      <c r="S15"/>
      <c r="T15"/>
      <c r="U15"/>
    </row>
    <row r="16" spans="1:21" ht="13.5" customHeight="1" thickBot="1">
      <c r="A16" s="25"/>
      <c r="B16" s="195"/>
      <c r="C16" s="196"/>
      <c r="D16" s="196"/>
      <c r="E16" s="196"/>
      <c r="F16" s="24"/>
      <c r="G16" s="24"/>
      <c r="H16" s="24"/>
      <c r="I16" s="24"/>
      <c r="J16" s="24"/>
      <c r="K16" s="24"/>
      <c r="L16" s="24"/>
      <c r="P16"/>
      <c r="Q16"/>
      <c r="R16"/>
      <c r="S16"/>
      <c r="T16"/>
      <c r="U16"/>
    </row>
    <row r="17" spans="1:21" ht="13.5" customHeight="1">
      <c r="A17" s="25"/>
      <c r="B17" s="191" t="s">
        <v>281</v>
      </c>
      <c r="C17" s="192" t="s">
        <v>112</v>
      </c>
      <c r="D17" s="201" t="s">
        <v>113</v>
      </c>
      <c r="E17" s="193" t="s">
        <v>114</v>
      </c>
      <c r="F17" s="24"/>
      <c r="G17" s="24"/>
      <c r="H17" s="24"/>
      <c r="I17" s="24"/>
      <c r="J17" s="24"/>
      <c r="K17" s="24"/>
      <c r="L17" s="24"/>
      <c r="P17"/>
      <c r="Q17"/>
      <c r="R17"/>
      <c r="S17"/>
      <c r="T17"/>
      <c r="U17"/>
    </row>
    <row r="18" spans="1:21" ht="13.5" customHeight="1">
      <c r="A18" s="25"/>
      <c r="B18" s="204" t="s">
        <v>179</v>
      </c>
      <c r="C18" s="32" t="s">
        <v>180</v>
      </c>
      <c r="D18" s="187">
        <v>0.76</v>
      </c>
      <c r="E18" s="205" t="s">
        <v>69</v>
      </c>
      <c r="F18" s="24"/>
      <c r="G18" s="24"/>
      <c r="H18" s="24"/>
      <c r="I18" s="24"/>
      <c r="J18" s="24"/>
      <c r="K18" s="24"/>
      <c r="L18" s="24"/>
      <c r="P18"/>
      <c r="Q18"/>
      <c r="R18"/>
      <c r="S18"/>
      <c r="T18"/>
      <c r="U18"/>
    </row>
    <row r="19" spans="1:21" ht="13.5" customHeight="1" thickBot="1">
      <c r="A19" s="25"/>
      <c r="B19" s="197" t="s">
        <v>284</v>
      </c>
      <c r="C19" s="198" t="s">
        <v>283</v>
      </c>
      <c r="D19" s="199">
        <v>10.6</v>
      </c>
      <c r="E19" s="200" t="s">
        <v>70</v>
      </c>
      <c r="F19" s="24"/>
      <c r="G19" s="24"/>
      <c r="H19" s="24"/>
      <c r="I19" s="24"/>
      <c r="J19" s="24"/>
      <c r="K19" s="24"/>
      <c r="L19" s="24"/>
      <c r="P19"/>
      <c r="Q19"/>
      <c r="R19"/>
      <c r="S19"/>
      <c r="T19"/>
      <c r="U19"/>
    </row>
    <row r="20" spans="1:21" ht="13.5" customHeight="1" thickBot="1">
      <c r="A20" s="35"/>
      <c r="B20" s="36"/>
      <c r="C20" s="36"/>
      <c r="D20" s="37"/>
      <c r="E20" s="38"/>
      <c r="F20" s="39"/>
      <c r="N20" s="26"/>
      <c r="P20"/>
      <c r="Q20"/>
      <c r="R20"/>
      <c r="S20"/>
      <c r="T20"/>
      <c r="U20"/>
    </row>
    <row r="21" spans="1:21" ht="13.5" customHeight="1">
      <c r="A21" s="35"/>
      <c r="B21" s="288" t="s">
        <v>110</v>
      </c>
      <c r="C21" s="289"/>
      <c r="D21" s="289"/>
      <c r="E21" s="290"/>
      <c r="F21" s="39"/>
      <c r="G21" s="39"/>
      <c r="N21" s="26"/>
      <c r="P21"/>
      <c r="Q21"/>
      <c r="R21"/>
      <c r="S21"/>
      <c r="T21"/>
      <c r="U21"/>
    </row>
    <row r="22" spans="1:21" ht="13.5" customHeight="1" thickBot="1">
      <c r="A22" s="35"/>
      <c r="B22" s="206" t="s">
        <v>111</v>
      </c>
      <c r="C22" s="163" t="s">
        <v>112</v>
      </c>
      <c r="D22" s="163" t="s">
        <v>113</v>
      </c>
      <c r="E22" s="207" t="s">
        <v>114</v>
      </c>
      <c r="F22" s="39"/>
      <c r="G22" s="39"/>
      <c r="N22" s="26"/>
      <c r="P22"/>
      <c r="Q22"/>
      <c r="R22"/>
      <c r="S22"/>
      <c r="T22"/>
      <c r="U22"/>
    </row>
    <row r="23" spans="1:21" ht="13.5" customHeight="1">
      <c r="A23" s="35"/>
      <c r="B23" s="204" t="s">
        <v>237</v>
      </c>
      <c r="C23" s="34" t="s">
        <v>235</v>
      </c>
      <c r="D23" s="40">
        <v>0.82</v>
      </c>
      <c r="E23" s="205" t="s">
        <v>69</v>
      </c>
      <c r="F23" s="39"/>
      <c r="G23" s="39"/>
      <c r="H23" s="291" t="s">
        <v>115</v>
      </c>
      <c r="I23" s="292"/>
      <c r="J23" s="292"/>
      <c r="K23" s="292"/>
      <c r="L23" s="293"/>
      <c r="N23" s="26"/>
      <c r="P23"/>
      <c r="Q23"/>
      <c r="R23"/>
      <c r="S23"/>
      <c r="T23"/>
      <c r="U23"/>
    </row>
    <row r="24" spans="1:21" ht="13.5" customHeight="1">
      <c r="A24" s="35"/>
      <c r="B24" s="204" t="s">
        <v>238</v>
      </c>
      <c r="C24" s="34" t="s">
        <v>236</v>
      </c>
      <c r="D24" s="40">
        <v>0.72</v>
      </c>
      <c r="E24" s="205" t="s">
        <v>69</v>
      </c>
      <c r="F24" s="39"/>
      <c r="G24" s="39"/>
      <c r="H24" s="294"/>
      <c r="I24" s="295"/>
      <c r="J24" s="295"/>
      <c r="K24" s="295"/>
      <c r="L24" s="296"/>
      <c r="N24" s="26"/>
      <c r="P24"/>
      <c r="Q24"/>
      <c r="R24"/>
      <c r="S24"/>
      <c r="T24"/>
      <c r="U24"/>
    </row>
    <row r="25" spans="1:21" ht="13.5" customHeight="1">
      <c r="A25" s="35"/>
      <c r="B25" s="204" t="s">
        <v>185</v>
      </c>
      <c r="C25" s="32" t="s">
        <v>116</v>
      </c>
      <c r="D25" s="40">
        <v>11</v>
      </c>
      <c r="E25" s="208" t="s">
        <v>51</v>
      </c>
      <c r="F25" s="39"/>
      <c r="G25" s="39"/>
      <c r="H25" s="294"/>
      <c r="I25" s="295"/>
      <c r="J25" s="295"/>
      <c r="K25" s="295"/>
      <c r="L25" s="296"/>
      <c r="N25" s="26"/>
      <c r="P25"/>
      <c r="Q25"/>
      <c r="R25"/>
      <c r="S25"/>
      <c r="T25"/>
      <c r="U25"/>
    </row>
    <row r="26" spans="1:21" ht="13.5" customHeight="1">
      <c r="A26" s="35"/>
      <c r="B26" s="204" t="s">
        <v>186</v>
      </c>
      <c r="C26" s="32" t="s">
        <v>117</v>
      </c>
      <c r="D26" s="40">
        <v>21</v>
      </c>
      <c r="E26" s="208" t="s">
        <v>51</v>
      </c>
      <c r="F26" s="39"/>
      <c r="G26" s="39"/>
      <c r="H26" s="294"/>
      <c r="I26" s="295"/>
      <c r="J26" s="295"/>
      <c r="K26" s="295"/>
      <c r="L26" s="296"/>
      <c r="N26" s="26"/>
      <c r="P26"/>
      <c r="Q26"/>
      <c r="R26"/>
      <c r="S26"/>
      <c r="T26"/>
      <c r="U26"/>
    </row>
    <row r="27" spans="1:21" ht="13.5" customHeight="1">
      <c r="A27" s="41"/>
      <c r="B27" s="204" t="s">
        <v>187</v>
      </c>
      <c r="C27" s="32" t="s">
        <v>118</v>
      </c>
      <c r="D27" s="40">
        <v>50</v>
      </c>
      <c r="E27" s="208" t="s">
        <v>72</v>
      </c>
      <c r="F27" s="39"/>
      <c r="G27" s="39"/>
      <c r="H27" s="294"/>
      <c r="I27" s="295"/>
      <c r="J27" s="295"/>
      <c r="K27" s="295"/>
      <c r="L27" s="296"/>
      <c r="N27" s="26"/>
      <c r="P27"/>
      <c r="Q27"/>
      <c r="R27"/>
      <c r="S27"/>
      <c r="T27"/>
      <c r="U27"/>
    </row>
    <row r="28" spans="1:21" ht="13.5" customHeight="1">
      <c r="A28" s="41"/>
      <c r="B28" s="204" t="s">
        <v>188</v>
      </c>
      <c r="C28" s="32" t="s">
        <v>77</v>
      </c>
      <c r="D28" s="40">
        <v>1000</v>
      </c>
      <c r="E28" s="208" t="s">
        <v>71</v>
      </c>
      <c r="F28" s="39"/>
      <c r="G28" s="39"/>
      <c r="H28" s="294"/>
      <c r="I28" s="295"/>
      <c r="J28" s="295"/>
      <c r="K28" s="295"/>
      <c r="L28" s="296"/>
      <c r="N28" s="26"/>
      <c r="P28"/>
      <c r="Q28"/>
      <c r="R28"/>
      <c r="S28"/>
      <c r="T28"/>
      <c r="U28"/>
    </row>
    <row r="29" spans="1:21" ht="13.5" customHeight="1">
      <c r="A29" s="41"/>
      <c r="B29" s="204" t="s">
        <v>207</v>
      </c>
      <c r="C29" s="32" t="s">
        <v>205</v>
      </c>
      <c r="D29" s="165">
        <v>0</v>
      </c>
      <c r="E29" s="208" t="s">
        <v>70</v>
      </c>
      <c r="F29" s="39"/>
      <c r="G29" s="39"/>
      <c r="H29" s="294"/>
      <c r="I29" s="295"/>
      <c r="J29" s="295"/>
      <c r="K29" s="295"/>
      <c r="L29" s="296"/>
      <c r="P29"/>
      <c r="Q29"/>
      <c r="R29"/>
      <c r="S29"/>
      <c r="T29"/>
      <c r="U29"/>
    </row>
    <row r="30" spans="1:21" ht="13.5" customHeight="1" thickBot="1">
      <c r="A30" s="41"/>
      <c r="B30" s="204" t="s">
        <v>208</v>
      </c>
      <c r="C30" s="32" t="s">
        <v>206</v>
      </c>
      <c r="D30" s="165">
        <v>0</v>
      </c>
      <c r="E30" s="208" t="s">
        <v>119</v>
      </c>
      <c r="F30" s="39"/>
      <c r="G30" s="24"/>
      <c r="H30" s="297"/>
      <c r="I30" s="298"/>
      <c r="J30" s="298"/>
      <c r="K30" s="298"/>
      <c r="L30" s="299"/>
      <c r="P30"/>
      <c r="Q30"/>
      <c r="R30"/>
      <c r="S30"/>
      <c r="T30"/>
      <c r="U30"/>
    </row>
    <row r="31" spans="1:21" ht="13.5" customHeight="1">
      <c r="A31" s="41"/>
      <c r="B31" s="204" t="str">
        <f>"Duty cycle of Icc transient from 0 to "&amp; di_percentage &amp; "%"</f>
        <v>Duty cycle of Icc transient from 0 to 50%</v>
      </c>
      <c r="C31" s="32" t="s">
        <v>120</v>
      </c>
      <c r="D31" s="40">
        <v>50</v>
      </c>
      <c r="E31" s="205" t="s">
        <v>72</v>
      </c>
      <c r="F31" s="39"/>
      <c r="H31" s="300" t="s">
        <v>200</v>
      </c>
      <c r="I31" s="301"/>
      <c r="J31" s="301"/>
      <c r="K31" s="301"/>
      <c r="L31" s="301"/>
      <c r="P31"/>
      <c r="Q31"/>
      <c r="R31"/>
      <c r="S31"/>
      <c r="T31"/>
      <c r="U31"/>
    </row>
    <row r="32" spans="1:21" ht="13.5" customHeight="1" thickBot="1">
      <c r="A32" s="41"/>
      <c r="B32" s="197" t="str">
        <f>"Duty cycle of Icc transient from "&amp; 100-di_percentage &amp; "% to 100%"</f>
        <v>Duty cycle of Icc transient from 50% to 100%</v>
      </c>
      <c r="C32" s="198" t="s">
        <v>121</v>
      </c>
      <c r="D32" s="209">
        <v>50</v>
      </c>
      <c r="E32" s="200" t="s">
        <v>72</v>
      </c>
      <c r="F32" s="39"/>
      <c r="H32" s="301"/>
      <c r="I32" s="301"/>
      <c r="J32" s="301"/>
      <c r="K32" s="301"/>
      <c r="L32" s="301"/>
      <c r="P32"/>
      <c r="Q32"/>
      <c r="R32"/>
      <c r="S32"/>
      <c r="T32"/>
      <c r="U32"/>
    </row>
    <row r="33" spans="1:21" ht="13.5" customHeight="1" thickBot="1">
      <c r="A33" s="41"/>
      <c r="B33" s="190"/>
      <c r="C33" s="190"/>
      <c r="D33" s="194"/>
      <c r="E33" s="38"/>
      <c r="F33" s="39"/>
      <c r="H33" s="186"/>
      <c r="I33" s="186"/>
      <c r="J33" s="186"/>
      <c r="K33" s="186"/>
      <c r="L33" s="186"/>
      <c r="P33"/>
      <c r="Q33"/>
      <c r="R33"/>
      <c r="S33"/>
      <c r="T33"/>
      <c r="U33"/>
    </row>
    <row r="34" spans="1:21" ht="13.5" customHeight="1">
      <c r="A34" s="41"/>
      <c r="B34" s="191" t="s">
        <v>282</v>
      </c>
      <c r="C34" s="192" t="s">
        <v>112</v>
      </c>
      <c r="D34" s="192" t="s">
        <v>113</v>
      </c>
      <c r="E34" s="193" t="s">
        <v>114</v>
      </c>
      <c r="F34" s="39"/>
      <c r="H34" s="186"/>
      <c r="I34" s="186"/>
      <c r="J34" s="186"/>
      <c r="K34" s="186"/>
      <c r="L34" s="186"/>
      <c r="P34"/>
      <c r="Q34"/>
      <c r="R34"/>
      <c r="S34"/>
      <c r="T34"/>
      <c r="U34"/>
    </row>
    <row r="35" spans="1:21" ht="13.5" customHeight="1">
      <c r="A35" s="41"/>
      <c r="B35" s="204" t="s">
        <v>181</v>
      </c>
      <c r="C35" s="34" t="s">
        <v>182</v>
      </c>
      <c r="D35" s="202">
        <f>(D23-D18)*1000</f>
        <v>59.999999999999943</v>
      </c>
      <c r="E35" s="205" t="s">
        <v>70</v>
      </c>
      <c r="F35" s="39"/>
      <c r="H35" s="186"/>
      <c r="I35" s="186"/>
      <c r="J35" s="186"/>
      <c r="K35" s="186"/>
      <c r="L35" s="186"/>
      <c r="P35"/>
      <c r="Q35"/>
      <c r="R35"/>
      <c r="S35"/>
      <c r="T35"/>
      <c r="U35"/>
    </row>
    <row r="36" spans="1:21" ht="13.5" customHeight="1">
      <c r="A36" s="41"/>
      <c r="B36" s="204" t="s">
        <v>183</v>
      </c>
      <c r="C36" s="34" t="s">
        <v>184</v>
      </c>
      <c r="D36" s="202">
        <f>(D18-D24)*1000</f>
        <v>40.000000000000036</v>
      </c>
      <c r="E36" s="205" t="s">
        <v>70</v>
      </c>
      <c r="F36" s="39"/>
      <c r="H36" s="186"/>
      <c r="I36" s="186"/>
      <c r="J36" s="186"/>
      <c r="K36" s="186"/>
      <c r="L36" s="186"/>
      <c r="P36"/>
      <c r="Q36"/>
      <c r="R36"/>
      <c r="S36"/>
      <c r="T36"/>
      <c r="U36"/>
    </row>
    <row r="37" spans="1:21" ht="13.5" customHeight="1">
      <c r="A37" s="41"/>
      <c r="B37" s="204" t="s">
        <v>202</v>
      </c>
      <c r="C37" s="32" t="s">
        <v>202</v>
      </c>
      <c r="D37" s="203">
        <f>D35-(D19)</f>
        <v>49.399999999999942</v>
      </c>
      <c r="E37" s="208" t="s">
        <v>70</v>
      </c>
      <c r="F37" s="39"/>
      <c r="H37" s="186"/>
      <c r="I37" s="186"/>
      <c r="J37" s="186"/>
      <c r="K37" s="186"/>
      <c r="L37" s="186"/>
      <c r="P37"/>
      <c r="Q37"/>
      <c r="R37"/>
      <c r="S37"/>
      <c r="T37"/>
      <c r="U37"/>
    </row>
    <row r="38" spans="1:21" ht="13.5" customHeight="1" thickBot="1">
      <c r="A38" s="41"/>
      <c r="B38" s="197" t="s">
        <v>203</v>
      </c>
      <c r="C38" s="198" t="s">
        <v>203</v>
      </c>
      <c r="D38" s="210">
        <f>D36-D19</f>
        <v>29.400000000000034</v>
      </c>
      <c r="E38" s="211" t="s">
        <v>70</v>
      </c>
      <c r="F38" s="39"/>
      <c r="H38" s="186"/>
      <c r="I38" s="186"/>
      <c r="J38" s="186"/>
      <c r="K38" s="186"/>
      <c r="L38" s="186"/>
      <c r="P38"/>
      <c r="Q38"/>
      <c r="R38"/>
      <c r="S38"/>
      <c r="T38"/>
      <c r="U38"/>
    </row>
    <row r="39" spans="1:21" ht="13.5" customHeight="1" thickBot="1">
      <c r="A39" s="26"/>
      <c r="B39" s="26"/>
      <c r="C39" s="26"/>
      <c r="D39" s="26"/>
      <c r="E39" s="26"/>
      <c r="P39"/>
      <c r="Q39"/>
      <c r="R39"/>
      <c r="S39"/>
      <c r="T39"/>
      <c r="U39"/>
    </row>
    <row r="40" spans="1:21" ht="13.5" customHeight="1">
      <c r="A40" s="26"/>
      <c r="B40" s="288" t="s">
        <v>199</v>
      </c>
      <c r="C40" s="289"/>
      <c r="D40" s="289"/>
      <c r="E40" s="290"/>
      <c r="P40"/>
      <c r="Q40"/>
      <c r="R40"/>
      <c r="S40"/>
      <c r="T40"/>
      <c r="U40"/>
    </row>
    <row r="41" spans="1:21" ht="15">
      <c r="A41" s="41"/>
      <c r="B41" s="204" t="s">
        <v>125</v>
      </c>
      <c r="C41" s="32" t="s">
        <v>158</v>
      </c>
      <c r="D41" s="40">
        <v>12</v>
      </c>
      <c r="E41" s="205" t="s">
        <v>69</v>
      </c>
      <c r="F41"/>
      <c r="G41"/>
      <c r="H41"/>
      <c r="I41" t="s">
        <v>286</v>
      </c>
      <c r="J41" s="105"/>
      <c r="K41"/>
      <c r="L41"/>
      <c r="M41"/>
      <c r="N41"/>
      <c r="O41"/>
      <c r="P41"/>
    </row>
    <row r="42" spans="1:21" ht="15">
      <c r="A42" s="41"/>
      <c r="B42" s="204" t="s">
        <v>126</v>
      </c>
      <c r="C42" s="32" t="s">
        <v>1</v>
      </c>
      <c r="D42" s="40">
        <v>1.2</v>
      </c>
      <c r="E42" s="205" t="s">
        <v>78</v>
      </c>
      <c r="F42"/>
      <c r="G42"/>
      <c r="H42"/>
      <c r="I42"/>
      <c r="J42" s="105"/>
      <c r="K42"/>
      <c r="L42"/>
      <c r="M42"/>
      <c r="N42"/>
      <c r="O42"/>
      <c r="P42"/>
    </row>
    <row r="43" spans="1:21" ht="15">
      <c r="A43" s="41"/>
      <c r="B43" s="204" t="s">
        <v>127</v>
      </c>
      <c r="C43" s="32" t="s">
        <v>2</v>
      </c>
      <c r="D43" s="40">
        <v>0.22</v>
      </c>
      <c r="E43" s="205" t="s">
        <v>129</v>
      </c>
      <c r="F43"/>
      <c r="G43"/>
      <c r="H43"/>
      <c r="I43"/>
      <c r="J43" s="105"/>
      <c r="K43"/>
      <c r="L43"/>
      <c r="M43"/>
      <c r="N43"/>
      <c r="O43"/>
      <c r="P43"/>
    </row>
    <row r="44" spans="1:21" ht="15">
      <c r="A44" s="41"/>
      <c r="B44" s="204" t="s">
        <v>157</v>
      </c>
      <c r="C44" s="32" t="s">
        <v>3</v>
      </c>
      <c r="D44" s="40">
        <v>22</v>
      </c>
      <c r="E44" s="205" t="s">
        <v>128</v>
      </c>
      <c r="F44"/>
      <c r="G44"/>
      <c r="H44"/>
      <c r="I44"/>
      <c r="J44" s="105"/>
      <c r="K44"/>
      <c r="L44"/>
      <c r="M44"/>
      <c r="N44"/>
      <c r="O44"/>
      <c r="P44"/>
    </row>
    <row r="45" spans="1:21" ht="15.75" thickBot="1">
      <c r="A45" s="41"/>
      <c r="B45" s="197" t="s">
        <v>155</v>
      </c>
      <c r="C45" s="198" t="s">
        <v>156</v>
      </c>
      <c r="D45" s="209">
        <v>20</v>
      </c>
      <c r="E45" s="200" t="s">
        <v>51</v>
      </c>
      <c r="F45"/>
      <c r="G45"/>
      <c r="H45"/>
      <c r="I45"/>
      <c r="J45" s="105"/>
      <c r="K45"/>
      <c r="L45"/>
      <c r="M45"/>
      <c r="N45"/>
      <c r="O45"/>
      <c r="P45"/>
    </row>
    <row r="46" spans="1:21" ht="15">
      <c r="A46" s="42"/>
      <c r="B46"/>
      <c r="C46"/>
      <c r="D46"/>
      <c r="E46"/>
      <c r="F46"/>
      <c r="G46"/>
      <c r="H46"/>
      <c r="I46"/>
      <c r="J46" s="105"/>
      <c r="K46"/>
      <c r="L46"/>
      <c r="M46"/>
      <c r="N46"/>
      <c r="O46"/>
      <c r="P46"/>
    </row>
    <row r="47" spans="1:21" ht="15">
      <c r="A47" s="42"/>
      <c r="B47"/>
      <c r="C47"/>
      <c r="D47"/>
      <c r="E47"/>
      <c r="F47"/>
      <c r="G47"/>
      <c r="H47"/>
      <c r="I47"/>
      <c r="J47" s="105"/>
      <c r="K47"/>
      <c r="L47"/>
      <c r="M47"/>
      <c r="N47"/>
      <c r="O47"/>
      <c r="P47"/>
    </row>
    <row r="48" spans="1:21" ht="15">
      <c r="A48" s="42"/>
      <c r="B48"/>
      <c r="C48"/>
      <c r="D48"/>
      <c r="E48"/>
      <c r="F48"/>
      <c r="G48"/>
      <c r="H48"/>
      <c r="I48"/>
      <c r="J48" s="105"/>
      <c r="K48"/>
      <c r="L48"/>
      <c r="M48"/>
      <c r="N48"/>
      <c r="O48"/>
      <c r="P48"/>
    </row>
    <row r="49" spans="1:16" ht="15">
      <c r="A49" s="42"/>
      <c r="B49"/>
      <c r="C49"/>
      <c r="D49"/>
      <c r="E49"/>
      <c r="F49"/>
      <c r="G49"/>
      <c r="H49"/>
      <c r="I49"/>
      <c r="J49"/>
      <c r="K49"/>
      <c r="L49"/>
      <c r="M49"/>
      <c r="N49"/>
      <c r="O49"/>
      <c r="P49"/>
    </row>
    <row r="50" spans="1:16" ht="15">
      <c r="A50" s="42"/>
      <c r="B50"/>
      <c r="C50"/>
      <c r="D50"/>
      <c r="E50"/>
      <c r="F50"/>
      <c r="G50"/>
      <c r="H50"/>
      <c r="I50"/>
      <c r="J50"/>
      <c r="K50"/>
      <c r="L50"/>
      <c r="M50"/>
      <c r="N50"/>
      <c r="O50"/>
      <c r="P50"/>
    </row>
    <row r="51" spans="1:16" ht="15">
      <c r="A51" s="42"/>
      <c r="B51"/>
      <c r="C51"/>
      <c r="D51"/>
      <c r="E51"/>
      <c r="F51"/>
      <c r="G51"/>
      <c r="H51"/>
      <c r="I51"/>
      <c r="J51"/>
      <c r="K51"/>
      <c r="L51"/>
      <c r="M51"/>
      <c r="N51"/>
      <c r="O51"/>
      <c r="P51"/>
    </row>
    <row r="52" spans="1:16" s="26" customFormat="1" ht="15">
      <c r="A52" s="42"/>
      <c r="B52"/>
      <c r="C52"/>
      <c r="D52"/>
      <c r="E52"/>
      <c r="F52"/>
      <c r="G52"/>
      <c r="H52"/>
      <c r="I52"/>
      <c r="J52"/>
      <c r="K52"/>
      <c r="L52"/>
      <c r="M52"/>
      <c r="N52"/>
      <c r="O52"/>
      <c r="P52"/>
    </row>
    <row r="53" spans="1:16" s="26" customFormat="1" ht="15">
      <c r="A53" s="42"/>
      <c r="B53"/>
      <c r="C53"/>
      <c r="D53"/>
      <c r="E53"/>
      <c r="F53"/>
      <c r="G53"/>
      <c r="H53"/>
      <c r="I53"/>
      <c r="J53"/>
      <c r="K53"/>
      <c r="L53"/>
      <c r="M53"/>
      <c r="N53"/>
      <c r="O53"/>
      <c r="P53"/>
    </row>
    <row r="54" spans="1:16" s="26" customFormat="1" ht="15">
      <c r="A54" s="42"/>
      <c r="B54"/>
      <c r="C54"/>
      <c r="D54"/>
      <c r="E54"/>
      <c r="F54"/>
      <c r="G54"/>
      <c r="H54"/>
      <c r="I54"/>
      <c r="J54"/>
      <c r="K54"/>
      <c r="L54"/>
      <c r="M54"/>
      <c r="N54"/>
      <c r="O54"/>
      <c r="P54"/>
    </row>
    <row r="55" spans="1:16" s="26" customFormat="1" ht="15">
      <c r="A55" s="42"/>
      <c r="B55"/>
      <c r="C55"/>
      <c r="D55"/>
      <c r="E55"/>
      <c r="F55"/>
      <c r="G55"/>
      <c r="H55"/>
      <c r="I55"/>
      <c r="J55"/>
      <c r="K55"/>
      <c r="L55"/>
      <c r="M55"/>
      <c r="N55"/>
      <c r="O55"/>
      <c r="P55"/>
    </row>
    <row r="56" spans="1:16" s="26" customFormat="1" ht="15">
      <c r="A56" s="42"/>
      <c r="B56"/>
      <c r="C56"/>
      <c r="D56"/>
      <c r="E56"/>
      <c r="F56"/>
      <c r="G56"/>
      <c r="H56"/>
      <c r="I56"/>
      <c r="J56"/>
      <c r="K56"/>
      <c r="L56"/>
      <c r="M56"/>
      <c r="N56"/>
      <c r="O56"/>
      <c r="P56"/>
    </row>
    <row r="57" spans="1:16" s="26" customFormat="1" ht="15">
      <c r="A57" s="42"/>
      <c r="B57"/>
      <c r="C57"/>
      <c r="D57"/>
      <c r="E57"/>
      <c r="F57"/>
      <c r="G57"/>
      <c r="H57"/>
      <c r="I57"/>
      <c r="J57"/>
      <c r="K57"/>
      <c r="L57"/>
      <c r="M57"/>
      <c r="N57"/>
      <c r="O57"/>
      <c r="P57"/>
    </row>
    <row r="58" spans="1:16" s="26" customFormat="1" ht="15">
      <c r="A58" s="42"/>
      <c r="B58"/>
      <c r="C58"/>
      <c r="D58"/>
      <c r="E58"/>
      <c r="F58"/>
      <c r="G58"/>
      <c r="H58"/>
      <c r="I58"/>
      <c r="J58"/>
      <c r="K58"/>
      <c r="L58"/>
      <c r="M58"/>
      <c r="N58"/>
      <c r="O58"/>
      <c r="P58"/>
    </row>
    <row r="59" spans="1:16" s="26" customFormat="1" ht="15">
      <c r="A59" s="42"/>
      <c r="B59"/>
      <c r="C59"/>
      <c r="D59"/>
      <c r="E59"/>
      <c r="F59"/>
      <c r="G59"/>
      <c r="H59"/>
      <c r="I59"/>
      <c r="J59"/>
      <c r="K59"/>
      <c r="L59"/>
      <c r="M59"/>
      <c r="N59"/>
      <c r="O59"/>
      <c r="P59"/>
    </row>
    <row r="60" spans="1:16" s="26" customFormat="1" ht="15">
      <c r="A60" s="42"/>
      <c r="B60"/>
      <c r="C60"/>
      <c r="D60"/>
      <c r="E60"/>
      <c r="F60"/>
      <c r="G60"/>
      <c r="H60"/>
      <c r="I60"/>
      <c r="J60"/>
      <c r="K60"/>
      <c r="L60"/>
      <c r="M60"/>
      <c r="N60"/>
      <c r="O60"/>
      <c r="P60"/>
    </row>
    <row r="61" spans="1:16" s="26" customFormat="1" ht="15">
      <c r="A61" s="42"/>
      <c r="B61"/>
      <c r="C61"/>
      <c r="D61"/>
      <c r="E61"/>
      <c r="F61"/>
      <c r="G61"/>
      <c r="H61"/>
      <c r="I61"/>
      <c r="J61"/>
      <c r="K61"/>
      <c r="L61"/>
      <c r="M61"/>
      <c r="N61"/>
      <c r="O61"/>
      <c r="P61"/>
    </row>
    <row r="62" spans="1:16" s="26" customFormat="1" ht="15">
      <c r="A62" s="42"/>
      <c r="B62"/>
      <c r="C62"/>
      <c r="D62"/>
      <c r="E62"/>
      <c r="F62"/>
      <c r="G62"/>
      <c r="H62"/>
      <c r="I62"/>
      <c r="J62"/>
      <c r="K62"/>
      <c r="L62"/>
      <c r="M62"/>
      <c r="N62"/>
      <c r="O62"/>
      <c r="P62"/>
    </row>
    <row r="63" spans="1:16" s="26" customFormat="1" ht="15">
      <c r="A63" s="42"/>
      <c r="B63"/>
      <c r="C63"/>
      <c r="D63"/>
      <c r="E63"/>
      <c r="F63"/>
      <c r="G63"/>
      <c r="H63"/>
      <c r="I63"/>
      <c r="J63"/>
      <c r="K63"/>
      <c r="L63"/>
      <c r="M63"/>
      <c r="N63"/>
      <c r="O63"/>
      <c r="P63"/>
    </row>
    <row r="64" spans="1:16" s="26" customFormat="1" ht="15">
      <c r="A64" s="43"/>
      <c r="B64"/>
      <c r="C64"/>
      <c r="D64"/>
      <c r="E64"/>
      <c r="F64"/>
      <c r="G64"/>
      <c r="H64"/>
      <c r="I64"/>
      <c r="J64"/>
      <c r="K64"/>
      <c r="L64"/>
      <c r="M64"/>
      <c r="N64"/>
      <c r="O64"/>
      <c r="P64"/>
    </row>
    <row r="65" spans="1:16" s="26" customFormat="1" ht="15">
      <c r="A65" s="43"/>
      <c r="B65"/>
      <c r="C65"/>
      <c r="D65"/>
      <c r="E65"/>
      <c r="F65"/>
      <c r="G65"/>
      <c r="H65"/>
      <c r="I65"/>
      <c r="J65"/>
      <c r="K65"/>
      <c r="L65"/>
      <c r="M65"/>
      <c r="N65"/>
      <c r="O65"/>
      <c r="P65"/>
    </row>
    <row r="66" spans="1:16" s="26" customFormat="1" ht="15">
      <c r="A66" s="43"/>
      <c r="B66"/>
      <c r="C66"/>
      <c r="D66"/>
      <c r="E66"/>
      <c r="F66"/>
      <c r="G66"/>
      <c r="H66"/>
      <c r="I66"/>
      <c r="J66"/>
      <c r="K66"/>
      <c r="L66"/>
      <c r="M66"/>
      <c r="N66"/>
      <c r="O66"/>
      <c r="P66"/>
    </row>
    <row r="67" spans="1:16" s="26" customFormat="1" ht="15">
      <c r="A67" s="43"/>
      <c r="B67"/>
      <c r="C67"/>
      <c r="D67"/>
      <c r="E67"/>
      <c r="F67"/>
      <c r="G67"/>
      <c r="H67"/>
      <c r="I67"/>
      <c r="J67"/>
      <c r="K67"/>
      <c r="L67"/>
      <c r="M67"/>
      <c r="N67"/>
      <c r="O67"/>
      <c r="P67"/>
    </row>
    <row r="68" spans="1:16" s="26" customFormat="1" ht="15">
      <c r="A68" s="43"/>
      <c r="B68"/>
      <c r="C68"/>
      <c r="D68"/>
      <c r="E68"/>
      <c r="F68"/>
      <c r="G68"/>
      <c r="H68"/>
      <c r="I68"/>
      <c r="J68"/>
      <c r="K68"/>
      <c r="L68"/>
      <c r="M68"/>
      <c r="N68"/>
      <c r="O68"/>
      <c r="P68"/>
    </row>
    <row r="69" spans="1:16" s="26" customFormat="1" ht="15">
      <c r="A69" s="43"/>
      <c r="B69"/>
      <c r="C69"/>
      <c r="D69"/>
      <c r="E69"/>
      <c r="F69"/>
      <c r="G69"/>
      <c r="H69"/>
      <c r="I69"/>
      <c r="J69"/>
      <c r="K69"/>
      <c r="L69"/>
      <c r="M69"/>
      <c r="N69"/>
      <c r="O69"/>
      <c r="P69"/>
    </row>
    <row r="70" spans="1:16" s="26" customFormat="1" ht="15">
      <c r="A70" s="43"/>
      <c r="B70"/>
      <c r="C70"/>
      <c r="D70"/>
      <c r="E70"/>
      <c r="F70"/>
      <c r="G70"/>
      <c r="H70"/>
      <c r="I70"/>
      <c r="J70"/>
      <c r="K70"/>
      <c r="L70"/>
      <c r="M70"/>
      <c r="N70"/>
      <c r="O70"/>
      <c r="P70"/>
    </row>
    <row r="71" spans="1:16" s="26" customFormat="1" ht="15">
      <c r="A71" s="43"/>
      <c r="B71"/>
      <c r="C71"/>
      <c r="D71"/>
      <c r="E71"/>
      <c r="F71"/>
      <c r="G71"/>
      <c r="H71"/>
      <c r="I71"/>
      <c r="J71"/>
      <c r="K71"/>
      <c r="L71"/>
      <c r="M71"/>
      <c r="N71"/>
      <c r="O71"/>
      <c r="P71"/>
    </row>
    <row r="72" spans="1:16" s="26" customFormat="1" ht="15">
      <c r="A72" s="43"/>
      <c r="B72"/>
      <c r="C72"/>
      <c r="D72"/>
      <c r="E72"/>
      <c r="F72"/>
      <c r="G72"/>
      <c r="H72"/>
      <c r="I72"/>
      <c r="J72"/>
      <c r="K72"/>
      <c r="L72"/>
      <c r="M72"/>
      <c r="N72"/>
      <c r="O72"/>
      <c r="P72"/>
    </row>
    <row r="73" spans="1:16" s="26" customFormat="1" ht="15">
      <c r="A73" s="43"/>
      <c r="B73"/>
      <c r="C73"/>
      <c r="D73"/>
      <c r="E73"/>
      <c r="F73"/>
      <c r="G73"/>
      <c r="H73"/>
      <c r="I73"/>
      <c r="J73"/>
      <c r="K73"/>
      <c r="L73"/>
      <c r="M73"/>
      <c r="N73"/>
      <c r="O73"/>
      <c r="P73"/>
    </row>
    <row r="74" spans="1:16" s="26" customFormat="1" ht="15">
      <c r="A74" s="43"/>
      <c r="B74"/>
      <c r="C74"/>
      <c r="D74"/>
      <c r="E74"/>
      <c r="F74"/>
      <c r="G74"/>
      <c r="H74"/>
      <c r="I74"/>
      <c r="J74"/>
      <c r="K74"/>
      <c r="L74"/>
      <c r="M74"/>
      <c r="N74"/>
      <c r="O74"/>
      <c r="P74"/>
    </row>
    <row r="75" spans="1:16" s="26" customFormat="1" ht="15">
      <c r="A75" s="43"/>
      <c r="B75"/>
      <c r="C75"/>
      <c r="D75"/>
      <c r="E75"/>
      <c r="F75"/>
      <c r="G75"/>
      <c r="H75"/>
      <c r="I75"/>
      <c r="J75"/>
      <c r="K75"/>
      <c r="L75"/>
      <c r="M75"/>
      <c r="N75"/>
      <c r="O75"/>
      <c r="P75"/>
    </row>
    <row r="76" spans="1:16" s="26" customFormat="1" ht="15">
      <c r="A76" s="43"/>
      <c r="B76"/>
      <c r="C76"/>
      <c r="D76"/>
      <c r="E76"/>
      <c r="F76"/>
      <c r="G76"/>
      <c r="H76"/>
      <c r="I76"/>
      <c r="J76"/>
      <c r="K76"/>
      <c r="L76"/>
      <c r="M76"/>
      <c r="N76"/>
      <c r="O76"/>
      <c r="P76"/>
    </row>
    <row r="77" spans="1:16" s="26" customFormat="1" ht="15">
      <c r="A77" s="43"/>
      <c r="B77"/>
      <c r="C77"/>
      <c r="D77"/>
      <c r="E77"/>
      <c r="F77"/>
      <c r="G77"/>
      <c r="H77"/>
      <c r="I77"/>
      <c r="J77"/>
      <c r="K77"/>
      <c r="L77"/>
      <c r="M77"/>
      <c r="N77"/>
      <c r="O77"/>
      <c r="P77"/>
    </row>
    <row r="78" spans="1:16" s="26" customFormat="1" ht="15">
      <c r="A78" s="43"/>
      <c r="B78"/>
      <c r="C78"/>
      <c r="D78"/>
      <c r="E78"/>
      <c r="F78"/>
      <c r="G78"/>
      <c r="H78"/>
      <c r="I78"/>
      <c r="J78"/>
      <c r="K78"/>
      <c r="L78"/>
      <c r="M78"/>
      <c r="N78"/>
      <c r="O78"/>
      <c r="P78"/>
    </row>
    <row r="79" spans="1:16" s="26" customFormat="1" ht="15">
      <c r="A79" s="43"/>
      <c r="B79"/>
      <c r="C79"/>
      <c r="D79"/>
      <c r="E79"/>
      <c r="F79"/>
      <c r="G79"/>
      <c r="H79"/>
      <c r="I79"/>
      <c r="J79"/>
      <c r="K79"/>
      <c r="L79"/>
      <c r="M79"/>
      <c r="N79"/>
      <c r="O79"/>
      <c r="P79"/>
    </row>
    <row r="80" spans="1:16" s="26" customFormat="1" ht="15">
      <c r="A80" s="43"/>
      <c r="B80"/>
      <c r="C80"/>
      <c r="D80"/>
      <c r="E80"/>
      <c r="F80"/>
      <c r="G80"/>
      <c r="H80"/>
      <c r="I80"/>
      <c r="J80"/>
      <c r="K80"/>
      <c r="L80"/>
      <c r="M80"/>
      <c r="N80"/>
      <c r="O80"/>
      <c r="P80"/>
    </row>
    <row r="81" spans="1:16" s="26" customFormat="1" ht="15">
      <c r="A81" s="43"/>
      <c r="B81"/>
      <c r="C81"/>
      <c r="D81"/>
      <c r="E81"/>
      <c r="F81"/>
      <c r="G81"/>
      <c r="H81"/>
      <c r="I81"/>
      <c r="J81"/>
      <c r="K81"/>
      <c r="L81"/>
      <c r="M81"/>
      <c r="N81"/>
      <c r="O81"/>
      <c r="P81"/>
    </row>
    <row r="82" spans="1:16" s="26" customFormat="1" ht="15">
      <c r="A82" s="43"/>
      <c r="B82"/>
      <c r="C82"/>
      <c r="D82"/>
      <c r="E82"/>
      <c r="F82"/>
      <c r="G82"/>
      <c r="H82"/>
      <c r="I82"/>
      <c r="J82"/>
      <c r="K82"/>
      <c r="L82"/>
      <c r="M82"/>
      <c r="N82"/>
      <c r="O82"/>
      <c r="P82"/>
    </row>
    <row r="83" spans="1:16" s="26" customFormat="1" ht="15">
      <c r="A83" s="43"/>
      <c r="B83"/>
      <c r="C83"/>
      <c r="D83"/>
      <c r="E83"/>
      <c r="F83"/>
      <c r="G83"/>
      <c r="H83"/>
      <c r="I83"/>
      <c r="J83"/>
      <c r="K83"/>
      <c r="L83"/>
      <c r="M83"/>
      <c r="N83"/>
      <c r="O83"/>
      <c r="P83"/>
    </row>
    <row r="84" spans="1:16" s="26" customFormat="1" ht="15">
      <c r="A84" s="23"/>
      <c r="B84"/>
      <c r="C84"/>
      <c r="D84"/>
      <c r="E84"/>
      <c r="F84"/>
      <c r="G84"/>
      <c r="H84"/>
      <c r="I84"/>
      <c r="J84"/>
      <c r="K84"/>
      <c r="L84"/>
      <c r="M84"/>
      <c r="N84"/>
      <c r="O84"/>
      <c r="P84"/>
    </row>
    <row r="85" spans="1:16" s="26" customFormat="1" ht="15">
      <c r="A85" s="23"/>
      <c r="B85"/>
      <c r="C85"/>
      <c r="D85"/>
      <c r="E85"/>
      <c r="F85"/>
      <c r="G85"/>
      <c r="H85"/>
      <c r="I85"/>
      <c r="J85"/>
      <c r="K85"/>
      <c r="L85"/>
      <c r="M85"/>
      <c r="N85"/>
      <c r="O85"/>
      <c r="P85"/>
    </row>
    <row r="86" spans="1:16" s="26" customFormat="1" ht="15">
      <c r="A86" s="23"/>
      <c r="B86"/>
      <c r="C86"/>
      <c r="D86"/>
      <c r="E86"/>
      <c r="F86"/>
      <c r="G86"/>
      <c r="H86"/>
      <c r="I86"/>
      <c r="J86"/>
      <c r="K86"/>
      <c r="L86"/>
      <c r="M86"/>
      <c r="N86"/>
      <c r="O86"/>
      <c r="P86"/>
    </row>
    <row r="87" spans="1:16" s="26" customFormat="1" ht="15">
      <c r="A87" s="23"/>
      <c r="B87"/>
      <c r="C87"/>
      <c r="D87"/>
      <c r="E87"/>
      <c r="F87"/>
      <c r="G87"/>
      <c r="H87"/>
      <c r="I87"/>
      <c r="J87"/>
      <c r="K87"/>
      <c r="L87"/>
      <c r="M87"/>
      <c r="N87"/>
      <c r="O87"/>
      <c r="P87"/>
    </row>
    <row r="88" spans="1:16" s="26" customFormat="1" ht="15">
      <c r="A88" s="23"/>
      <c r="B88"/>
      <c r="C88"/>
      <c r="D88"/>
      <c r="E88"/>
      <c r="F88"/>
      <c r="G88"/>
      <c r="H88"/>
      <c r="I88"/>
      <c r="J88"/>
      <c r="K88"/>
      <c r="L88"/>
      <c r="M88"/>
      <c r="N88"/>
      <c r="O88"/>
      <c r="P88"/>
    </row>
    <row r="89" spans="1:16" s="26" customFormat="1">
      <c r="A89" s="23"/>
      <c r="B89" s="24"/>
      <c r="C89" s="24"/>
      <c r="D89" s="29"/>
      <c r="E89" s="30"/>
      <c r="F89" s="39"/>
      <c r="G89" s="39"/>
      <c r="H89" s="39"/>
    </row>
    <row r="90" spans="1:16" s="26" customFormat="1">
      <c r="A90" s="23"/>
      <c r="B90" s="24"/>
      <c r="C90" s="24"/>
      <c r="D90" s="29"/>
      <c r="E90" s="30"/>
      <c r="F90" s="39"/>
      <c r="G90" s="39"/>
      <c r="H90" s="39"/>
    </row>
    <row r="91" spans="1:16" s="26" customFormat="1">
      <c r="A91" s="23"/>
      <c r="B91" s="24"/>
      <c r="C91" s="24"/>
      <c r="D91" s="29"/>
      <c r="E91" s="30"/>
      <c r="F91" s="39"/>
      <c r="G91" s="39"/>
      <c r="H91" s="39"/>
    </row>
    <row r="92" spans="1:16" s="26" customFormat="1">
      <c r="A92" s="23"/>
      <c r="B92" s="24"/>
      <c r="C92" s="24"/>
      <c r="D92" s="29"/>
      <c r="E92" s="30"/>
      <c r="F92" s="39"/>
      <c r="G92" s="39"/>
      <c r="H92" s="39"/>
    </row>
    <row r="93" spans="1:16" s="26" customFormat="1">
      <c r="A93" s="23"/>
      <c r="B93" s="24"/>
      <c r="C93" s="24"/>
      <c r="D93" s="29"/>
      <c r="E93" s="30"/>
      <c r="F93" s="39"/>
      <c r="G93" s="39"/>
      <c r="H93" s="39"/>
    </row>
    <row r="94" spans="1:16" s="26" customFormat="1">
      <c r="A94" s="23"/>
      <c r="B94" s="24"/>
      <c r="C94" s="24"/>
      <c r="D94" s="29"/>
      <c r="E94" s="30"/>
      <c r="F94" s="39"/>
      <c r="G94" s="39"/>
      <c r="H94" s="39"/>
    </row>
    <row r="95" spans="1:16" s="26" customFormat="1">
      <c r="A95" s="23"/>
      <c r="B95" s="24"/>
      <c r="C95" s="24"/>
      <c r="D95" s="29"/>
      <c r="E95" s="30"/>
      <c r="F95" s="39"/>
      <c r="G95" s="39"/>
      <c r="H95" s="39"/>
    </row>
    <row r="96" spans="1:16" s="26" customFormat="1">
      <c r="A96" s="23"/>
      <c r="B96" s="24"/>
      <c r="C96" s="24"/>
      <c r="D96" s="29"/>
      <c r="E96" s="30"/>
      <c r="F96" s="39"/>
      <c r="G96" s="39"/>
      <c r="H96" s="39"/>
    </row>
    <row r="97" spans="1:8" s="26" customFormat="1">
      <c r="A97" s="23"/>
      <c r="B97" s="24"/>
      <c r="C97" s="24"/>
      <c r="D97" s="29"/>
      <c r="E97" s="30"/>
      <c r="F97" s="39"/>
      <c r="G97" s="39"/>
      <c r="H97" s="39"/>
    </row>
    <row r="98" spans="1:8" s="26" customFormat="1">
      <c r="A98" s="23"/>
      <c r="B98" s="24"/>
      <c r="C98" s="24"/>
      <c r="D98" s="29"/>
      <c r="E98" s="30"/>
      <c r="F98" s="39"/>
      <c r="G98" s="39"/>
      <c r="H98" s="39"/>
    </row>
    <row r="99" spans="1:8" s="26" customFormat="1">
      <c r="A99" s="23"/>
      <c r="B99" s="24"/>
      <c r="C99" s="24"/>
      <c r="D99" s="29"/>
      <c r="E99" s="30"/>
      <c r="F99" s="39"/>
      <c r="G99" s="39"/>
      <c r="H99" s="39"/>
    </row>
    <row r="100" spans="1:8" s="26" customFormat="1">
      <c r="A100" s="23"/>
      <c r="B100" s="24"/>
      <c r="C100" s="24"/>
      <c r="D100" s="29"/>
      <c r="E100" s="30"/>
      <c r="F100" s="39"/>
      <c r="G100" s="39"/>
      <c r="H100" s="39"/>
    </row>
    <row r="101" spans="1:8" s="26" customFormat="1">
      <c r="A101" s="23"/>
      <c r="B101" s="24"/>
      <c r="C101" s="24"/>
      <c r="D101" s="29"/>
      <c r="E101" s="30"/>
      <c r="F101" s="39"/>
      <c r="G101" s="39"/>
      <c r="H101" s="39"/>
    </row>
    <row r="102" spans="1:8" s="26" customFormat="1">
      <c r="A102" s="23"/>
      <c r="B102" s="24"/>
      <c r="C102" s="24"/>
      <c r="D102" s="29"/>
      <c r="E102" s="30"/>
      <c r="F102" s="39"/>
      <c r="G102" s="39"/>
      <c r="H102" s="39"/>
    </row>
    <row r="103" spans="1:8" s="26" customFormat="1">
      <c r="A103" s="23"/>
      <c r="B103" s="24"/>
      <c r="C103" s="24"/>
      <c r="D103" s="29"/>
      <c r="E103" s="30"/>
      <c r="F103" s="39"/>
      <c r="G103" s="39"/>
      <c r="H103" s="39"/>
    </row>
    <row r="104" spans="1:8" s="26" customFormat="1">
      <c r="A104" s="23"/>
      <c r="B104" s="24"/>
      <c r="C104" s="24"/>
      <c r="D104" s="29"/>
      <c r="E104" s="30"/>
      <c r="F104" s="39"/>
      <c r="G104" s="39"/>
      <c r="H104" s="39"/>
    </row>
    <row r="105" spans="1:8" s="26" customFormat="1">
      <c r="A105" s="23"/>
      <c r="B105" s="24"/>
      <c r="C105" s="24"/>
      <c r="D105" s="29"/>
      <c r="E105" s="30"/>
      <c r="F105" s="39"/>
      <c r="G105" s="39"/>
      <c r="H105" s="39"/>
    </row>
    <row r="106" spans="1:8" s="26" customFormat="1">
      <c r="A106" s="23"/>
      <c r="B106" s="24"/>
      <c r="C106" s="24"/>
      <c r="D106" s="29"/>
      <c r="E106" s="30"/>
      <c r="F106" s="39"/>
      <c r="G106" s="39"/>
      <c r="H106" s="39"/>
    </row>
    <row r="107" spans="1:8" s="26" customFormat="1">
      <c r="A107" s="23"/>
      <c r="B107" s="24"/>
      <c r="C107" s="24"/>
      <c r="D107" s="29"/>
      <c r="E107" s="30"/>
      <c r="F107" s="39"/>
      <c r="G107" s="39"/>
      <c r="H107" s="39"/>
    </row>
    <row r="108" spans="1:8" s="26" customFormat="1">
      <c r="A108" s="23"/>
      <c r="B108" s="24"/>
      <c r="C108" s="24"/>
      <c r="D108" s="29"/>
      <c r="E108" s="30"/>
      <c r="F108" s="39"/>
      <c r="G108" s="39"/>
      <c r="H108" s="39"/>
    </row>
    <row r="109" spans="1:8" s="26" customFormat="1">
      <c r="A109" s="23"/>
      <c r="B109" s="24"/>
      <c r="C109" s="24"/>
      <c r="D109" s="29"/>
      <c r="E109" s="30"/>
      <c r="F109" s="39"/>
      <c r="G109" s="39"/>
      <c r="H109" s="39"/>
    </row>
    <row r="110" spans="1:8" s="26" customFormat="1">
      <c r="A110" s="23"/>
      <c r="B110" s="24"/>
      <c r="C110" s="24"/>
      <c r="D110" s="29"/>
      <c r="E110" s="30"/>
      <c r="F110" s="39"/>
      <c r="G110" s="39"/>
      <c r="H110" s="39"/>
    </row>
    <row r="111" spans="1:8" s="26" customFormat="1">
      <c r="A111" s="23"/>
      <c r="B111" s="24"/>
      <c r="C111" s="24"/>
      <c r="D111" s="29"/>
      <c r="E111" s="30"/>
      <c r="F111" s="39"/>
      <c r="G111" s="39"/>
      <c r="H111" s="39"/>
    </row>
    <row r="112" spans="1:8" s="26" customFormat="1">
      <c r="A112" s="23"/>
      <c r="B112" s="24"/>
      <c r="C112" s="24"/>
      <c r="D112" s="29"/>
      <c r="E112" s="30"/>
      <c r="F112" s="39"/>
      <c r="G112" s="39"/>
      <c r="H112" s="39"/>
    </row>
    <row r="113" spans="1:8" s="26" customFormat="1">
      <c r="A113" s="23"/>
      <c r="B113" s="24"/>
      <c r="C113" s="24"/>
      <c r="D113" s="29"/>
      <c r="E113" s="30"/>
      <c r="F113" s="39"/>
      <c r="G113" s="39"/>
      <c r="H113" s="39"/>
    </row>
    <row r="114" spans="1:8" s="26" customFormat="1">
      <c r="A114" s="23"/>
      <c r="B114" s="24"/>
      <c r="C114" s="24"/>
      <c r="D114" s="29"/>
      <c r="E114" s="30"/>
      <c r="F114" s="39"/>
      <c r="G114" s="39"/>
      <c r="H114" s="39"/>
    </row>
    <row r="115" spans="1:8" s="26" customFormat="1">
      <c r="A115" s="23"/>
      <c r="B115" s="24"/>
      <c r="C115" s="24"/>
      <c r="D115" s="29"/>
      <c r="E115" s="30"/>
      <c r="F115" s="39"/>
      <c r="G115" s="39"/>
      <c r="H115" s="39"/>
    </row>
    <row r="116" spans="1:8" s="26" customFormat="1">
      <c r="A116" s="23"/>
      <c r="B116" s="24"/>
      <c r="C116" s="24"/>
      <c r="D116" s="29"/>
      <c r="E116" s="30"/>
      <c r="F116" s="39"/>
      <c r="G116" s="39"/>
      <c r="H116" s="39"/>
    </row>
    <row r="117" spans="1:8" s="26" customFormat="1">
      <c r="A117" s="23"/>
      <c r="B117" s="24"/>
      <c r="C117" s="24"/>
      <c r="D117" s="29"/>
      <c r="E117" s="30"/>
      <c r="F117" s="39"/>
      <c r="G117" s="39"/>
      <c r="H117" s="39"/>
    </row>
    <row r="118" spans="1:8" s="26" customFormat="1">
      <c r="A118" s="23"/>
      <c r="B118" s="24"/>
      <c r="C118" s="24"/>
      <c r="D118" s="29"/>
      <c r="E118" s="30"/>
      <c r="F118" s="39"/>
      <c r="G118" s="39"/>
      <c r="H118" s="39"/>
    </row>
    <row r="119" spans="1:8" s="26" customFormat="1">
      <c r="A119" s="23"/>
      <c r="B119" s="24"/>
      <c r="C119" s="24"/>
      <c r="D119" s="29"/>
      <c r="E119" s="30"/>
      <c r="F119" s="39"/>
      <c r="G119" s="39"/>
      <c r="H119" s="39"/>
    </row>
    <row r="120" spans="1:8" s="26" customFormat="1">
      <c r="A120" s="23"/>
      <c r="B120" s="24"/>
      <c r="C120" s="24"/>
      <c r="D120" s="29"/>
      <c r="E120" s="30"/>
      <c r="F120" s="39"/>
      <c r="G120" s="39"/>
      <c r="H120" s="39"/>
    </row>
    <row r="121" spans="1:8" s="26" customFormat="1">
      <c r="A121" s="23"/>
      <c r="B121" s="24"/>
      <c r="C121" s="24"/>
      <c r="D121" s="29"/>
      <c r="E121" s="30"/>
      <c r="F121" s="39"/>
      <c r="G121" s="39"/>
      <c r="H121" s="39"/>
    </row>
    <row r="122" spans="1:8" s="26" customFormat="1">
      <c r="A122" s="23"/>
      <c r="B122" s="24"/>
      <c r="C122" s="24"/>
      <c r="D122" s="29"/>
      <c r="E122" s="30"/>
      <c r="F122" s="39"/>
      <c r="G122" s="39"/>
      <c r="H122" s="39"/>
    </row>
    <row r="123" spans="1:8" s="26" customFormat="1">
      <c r="A123" s="23"/>
      <c r="B123" s="24"/>
      <c r="C123" s="24"/>
      <c r="D123" s="29"/>
      <c r="E123" s="30"/>
      <c r="F123" s="39"/>
      <c r="G123" s="39"/>
      <c r="H123" s="39"/>
    </row>
    <row r="124" spans="1:8" s="26" customFormat="1">
      <c r="A124" s="23"/>
      <c r="B124" s="24"/>
      <c r="C124" s="24"/>
      <c r="D124" s="29"/>
      <c r="E124" s="30"/>
      <c r="F124" s="39"/>
      <c r="G124" s="39"/>
      <c r="H124" s="39"/>
    </row>
    <row r="125" spans="1:8" s="26" customFormat="1">
      <c r="A125" s="23"/>
      <c r="B125" s="24"/>
      <c r="C125" s="24"/>
      <c r="D125" s="29"/>
      <c r="E125" s="30"/>
      <c r="F125" s="39"/>
      <c r="G125" s="39"/>
      <c r="H125" s="39"/>
    </row>
    <row r="126" spans="1:8" s="26" customFormat="1">
      <c r="A126" s="23"/>
      <c r="B126" s="24"/>
      <c r="C126" s="24"/>
      <c r="D126" s="29"/>
      <c r="E126" s="30"/>
      <c r="F126" s="39"/>
      <c r="G126" s="39"/>
      <c r="H126" s="39"/>
    </row>
    <row r="127" spans="1:8" s="26" customFormat="1">
      <c r="A127" s="23"/>
      <c r="B127" s="24"/>
      <c r="C127" s="24"/>
      <c r="D127" s="29"/>
      <c r="E127" s="30"/>
      <c r="F127" s="39"/>
      <c r="G127" s="39"/>
      <c r="H127" s="39"/>
    </row>
    <row r="128" spans="1:8" s="26" customFormat="1">
      <c r="A128" s="23"/>
      <c r="B128" s="24"/>
      <c r="C128" s="24"/>
      <c r="D128" s="29"/>
      <c r="E128" s="30"/>
      <c r="F128" s="39"/>
      <c r="G128" s="39"/>
      <c r="H128" s="39"/>
    </row>
    <row r="129" spans="1:8" s="26" customFormat="1">
      <c r="A129" s="23"/>
      <c r="B129" s="24"/>
      <c r="C129" s="24"/>
      <c r="D129" s="29"/>
      <c r="E129" s="30"/>
      <c r="F129" s="39"/>
      <c r="G129" s="39"/>
      <c r="H129" s="39"/>
    </row>
    <row r="130" spans="1:8" s="26" customFormat="1">
      <c r="A130" s="23"/>
      <c r="B130" s="24"/>
      <c r="C130" s="24"/>
      <c r="D130" s="29"/>
      <c r="E130" s="30"/>
      <c r="F130" s="39"/>
      <c r="G130" s="39"/>
      <c r="H130" s="39"/>
    </row>
    <row r="131" spans="1:8" s="26" customFormat="1">
      <c r="A131" s="23"/>
      <c r="B131" s="24"/>
      <c r="C131" s="24"/>
      <c r="D131" s="29"/>
      <c r="E131" s="30"/>
      <c r="F131" s="39"/>
      <c r="G131" s="39"/>
      <c r="H131" s="39"/>
    </row>
    <row r="132" spans="1:8" s="26" customFormat="1">
      <c r="A132" s="23"/>
      <c r="B132" s="24"/>
      <c r="C132" s="24"/>
      <c r="D132" s="29"/>
      <c r="E132" s="30"/>
      <c r="F132" s="39"/>
      <c r="G132" s="39"/>
      <c r="H132" s="39"/>
    </row>
    <row r="133" spans="1:8" s="26" customFormat="1">
      <c r="A133" s="23"/>
      <c r="B133" s="24"/>
      <c r="C133" s="24"/>
      <c r="D133" s="29"/>
      <c r="E133" s="30"/>
      <c r="F133" s="39"/>
      <c r="G133" s="39"/>
      <c r="H133" s="39"/>
    </row>
    <row r="134" spans="1:8" s="26" customFormat="1">
      <c r="A134" s="23"/>
      <c r="B134" s="24"/>
      <c r="C134" s="24"/>
      <c r="D134" s="29"/>
      <c r="E134" s="30"/>
      <c r="F134" s="39"/>
      <c r="G134" s="39"/>
      <c r="H134" s="39"/>
    </row>
    <row r="135" spans="1:8" s="26" customFormat="1">
      <c r="A135" s="23"/>
      <c r="B135" s="24"/>
      <c r="C135" s="24"/>
      <c r="D135" s="29"/>
      <c r="E135" s="30"/>
      <c r="F135" s="39"/>
      <c r="G135" s="39"/>
      <c r="H135" s="39"/>
    </row>
    <row r="136" spans="1:8" s="26" customFormat="1">
      <c r="A136" s="23"/>
      <c r="B136" s="24"/>
      <c r="C136" s="24"/>
      <c r="D136" s="29"/>
      <c r="E136" s="30"/>
      <c r="F136" s="39"/>
      <c r="G136" s="39"/>
      <c r="H136" s="39"/>
    </row>
    <row r="137" spans="1:8" s="26" customFormat="1" ht="25.5">
      <c r="A137" s="23"/>
      <c r="B137" s="24"/>
      <c r="C137" s="24"/>
      <c r="D137" s="29"/>
      <c r="E137" s="30"/>
      <c r="F137" s="44"/>
      <c r="G137" s="39"/>
      <c r="H137" s="39"/>
    </row>
    <row r="138" spans="1:8" s="26" customFormat="1" ht="25.5">
      <c r="A138" s="23"/>
      <c r="B138" s="24"/>
      <c r="C138" s="24"/>
      <c r="D138" s="29"/>
      <c r="E138" s="30"/>
      <c r="F138" s="44"/>
      <c r="G138" s="39"/>
      <c r="H138" s="39"/>
    </row>
    <row r="139" spans="1:8" s="26" customFormat="1" ht="13.5" customHeight="1">
      <c r="A139" s="23"/>
      <c r="B139" s="24"/>
      <c r="C139" s="24"/>
      <c r="D139" s="29"/>
      <c r="E139" s="30"/>
      <c r="F139" s="39"/>
      <c r="G139" s="39"/>
      <c r="H139" s="39"/>
    </row>
    <row r="140" spans="1:8" s="26" customFormat="1">
      <c r="A140" s="23"/>
      <c r="B140" s="24"/>
      <c r="C140" s="24"/>
      <c r="D140" s="29"/>
      <c r="E140" s="30"/>
      <c r="F140" s="45"/>
      <c r="G140" s="39"/>
      <c r="H140" s="39"/>
    </row>
    <row r="141" spans="1:8" s="26" customFormat="1">
      <c r="A141" s="23"/>
      <c r="B141" s="24"/>
      <c r="C141" s="24"/>
      <c r="D141" s="29"/>
      <c r="E141" s="30"/>
      <c r="F141" s="45"/>
      <c r="G141" s="39"/>
      <c r="H141" s="39"/>
    </row>
    <row r="142" spans="1:8" s="26" customFormat="1">
      <c r="A142" s="23"/>
      <c r="B142" s="24"/>
      <c r="C142" s="24"/>
      <c r="D142" s="29"/>
      <c r="E142" s="30"/>
      <c r="F142" s="45"/>
      <c r="G142" s="39"/>
      <c r="H142" s="39"/>
    </row>
    <row r="143" spans="1:8" s="26" customFormat="1">
      <c r="A143" s="23"/>
      <c r="B143" s="24"/>
      <c r="C143" s="24"/>
      <c r="D143" s="29"/>
      <c r="E143" s="30"/>
      <c r="F143" s="45"/>
      <c r="G143" s="39"/>
      <c r="H143" s="39"/>
    </row>
    <row r="144" spans="1:8" s="26" customFormat="1">
      <c r="A144" s="23"/>
      <c r="B144" s="24"/>
      <c r="C144" s="24"/>
      <c r="D144" s="29"/>
      <c r="E144" s="30"/>
      <c r="F144" s="39"/>
      <c r="G144" s="39"/>
      <c r="H144" s="39"/>
    </row>
    <row r="145" spans="1:8" s="26" customFormat="1">
      <c r="A145" s="23"/>
      <c r="B145" s="24"/>
      <c r="C145" s="24"/>
      <c r="D145" s="29"/>
      <c r="E145" s="30"/>
      <c r="F145" s="39"/>
      <c r="G145" s="39"/>
      <c r="H145" s="39"/>
    </row>
    <row r="146" spans="1:8" s="26" customFormat="1">
      <c r="A146" s="23"/>
      <c r="B146" s="24"/>
      <c r="C146" s="24"/>
      <c r="D146" s="29"/>
      <c r="E146" s="30"/>
      <c r="F146" s="39"/>
      <c r="G146" s="39"/>
      <c r="H146" s="39"/>
    </row>
    <row r="147" spans="1:8" s="26" customFormat="1">
      <c r="A147" s="23"/>
      <c r="B147" s="24"/>
      <c r="C147" s="24"/>
      <c r="D147" s="29"/>
      <c r="E147" s="30"/>
      <c r="F147" s="39"/>
      <c r="G147" s="39"/>
      <c r="H147" s="39"/>
    </row>
    <row r="148" spans="1:8" s="26" customFormat="1">
      <c r="A148" s="23"/>
      <c r="B148" s="24"/>
      <c r="C148" s="24"/>
      <c r="D148" s="29"/>
      <c r="E148" s="30"/>
      <c r="F148" s="39"/>
      <c r="G148" s="39"/>
      <c r="H148" s="39"/>
    </row>
    <row r="149" spans="1:8" s="26" customFormat="1">
      <c r="A149" s="23"/>
      <c r="B149" s="24"/>
      <c r="C149" s="24"/>
      <c r="D149" s="29"/>
      <c r="E149" s="30"/>
      <c r="G149" s="39"/>
      <c r="H149" s="39"/>
    </row>
    <row r="150" spans="1:8" s="26" customFormat="1">
      <c r="A150" s="23"/>
      <c r="B150" s="24"/>
      <c r="C150" s="24"/>
      <c r="D150" s="29"/>
      <c r="E150" s="30"/>
      <c r="G150" s="39"/>
      <c r="H150" s="39"/>
    </row>
  </sheetData>
  <protectedRanges>
    <protectedRange sqref="I7:I13" name="Range1_1_1"/>
  </protectedRanges>
  <mergeCells count="16">
    <mergeCell ref="H31:L32"/>
    <mergeCell ref="B40:E40"/>
    <mergeCell ref="C12:E12"/>
    <mergeCell ref="C13:E13"/>
    <mergeCell ref="C14:E14"/>
    <mergeCell ref="C15:E15"/>
    <mergeCell ref="B21:E21"/>
    <mergeCell ref="H23:L30"/>
    <mergeCell ref="C11:E11"/>
    <mergeCell ref="B1:M2"/>
    <mergeCell ref="C4:E4"/>
    <mergeCell ref="B8:E8"/>
    <mergeCell ref="C9:E9"/>
    <mergeCell ref="C10:E10"/>
    <mergeCell ref="C5:E5"/>
    <mergeCell ref="C6:E6"/>
  </mergeCells>
  <dataValidations disablePrompts="1" count="1">
    <dataValidation type="list" allowBlank="1" showInputMessage="1" showErrorMessage="1" sqref="E35:E36" xr:uid="{FDD8AAFD-741F-49D3-9350-1BC9B2A92901}">
      <formula1>"mV, %"</formula1>
    </dataValidation>
  </dataValidation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EF1BC-DCF4-4B6A-9B55-CC2EAFE7AA78}">
  <dimension ref="B1:N19"/>
  <sheetViews>
    <sheetView workbookViewId="0">
      <selection activeCell="D15" sqref="D15"/>
    </sheetView>
  </sheetViews>
  <sheetFormatPr defaultColWidth="8.85546875" defaultRowHeight="15"/>
  <cols>
    <col min="2" max="2" width="13.85546875" customWidth="1"/>
    <col min="3" max="3" width="13" bestFit="1" customWidth="1"/>
    <col min="5" max="5" width="16.140625" style="188" bestFit="1" customWidth="1"/>
    <col min="10" max="10" width="11.85546875" bestFit="1" customWidth="1"/>
  </cols>
  <sheetData>
    <row r="1" spans="2:14" ht="14.45" customHeight="1">
      <c r="B1" s="283" t="s">
        <v>98</v>
      </c>
      <c r="C1" s="283"/>
      <c r="D1" s="283"/>
      <c r="E1" s="283"/>
      <c r="F1" s="283"/>
      <c r="G1" s="283"/>
      <c r="H1" s="283"/>
      <c r="I1" s="283"/>
      <c r="J1" s="283"/>
      <c r="K1" s="283"/>
      <c r="L1" s="283"/>
      <c r="M1" s="283"/>
      <c r="N1" s="283"/>
    </row>
    <row r="2" spans="2:14" ht="14.45" customHeight="1">
      <c r="B2" s="283"/>
      <c r="C2" s="283"/>
      <c r="D2" s="283"/>
      <c r="E2" s="283"/>
      <c r="F2" s="283"/>
      <c r="G2" s="283"/>
      <c r="H2" s="283"/>
      <c r="I2" s="283"/>
      <c r="J2" s="283"/>
      <c r="K2" s="283"/>
      <c r="L2" s="283"/>
      <c r="M2" s="283"/>
      <c r="N2" s="283"/>
    </row>
    <row r="3" spans="2:14" ht="18">
      <c r="B3" s="224"/>
      <c r="C3" s="224"/>
      <c r="D3" s="224"/>
      <c r="E3" s="224"/>
      <c r="F3" s="224"/>
      <c r="G3" s="224"/>
      <c r="H3" s="224"/>
      <c r="I3" s="224"/>
      <c r="J3" s="224"/>
      <c r="K3" s="224"/>
      <c r="L3" s="224"/>
      <c r="M3" s="224"/>
    </row>
    <row r="4" spans="2:14" ht="15.75">
      <c r="B4" s="308" t="s">
        <v>285</v>
      </c>
      <c r="C4" s="309"/>
      <c r="D4" s="309"/>
      <c r="E4" s="309"/>
      <c r="F4" s="309"/>
      <c r="G4" s="309"/>
      <c r="H4" s="309"/>
      <c r="I4" s="309"/>
      <c r="J4" s="309"/>
      <c r="K4" s="309"/>
      <c r="L4" s="309"/>
      <c r="M4" s="309"/>
      <c r="N4" s="309"/>
    </row>
    <row r="8" spans="2:14" ht="15.75" thickBot="1"/>
    <row r="9" spans="2:14">
      <c r="B9" s="214"/>
      <c r="C9" s="215" t="s">
        <v>268</v>
      </c>
      <c r="D9" s="216" t="s">
        <v>72</v>
      </c>
      <c r="E9" s="217" t="s">
        <v>269</v>
      </c>
    </row>
    <row r="10" spans="2:14">
      <c r="B10" s="218" t="s">
        <v>270</v>
      </c>
      <c r="C10" s="212">
        <v>0.6</v>
      </c>
      <c r="D10" s="213">
        <v>1</v>
      </c>
      <c r="E10" s="219">
        <f>C10*D10/100</f>
        <v>6.0000000000000001E-3</v>
      </c>
    </row>
    <row r="11" spans="2:14">
      <c r="B11" s="218" t="s">
        <v>271</v>
      </c>
      <c r="C11" s="212">
        <v>5620</v>
      </c>
      <c r="D11" s="213">
        <v>1</v>
      </c>
      <c r="E11" s="219">
        <f>C11*D11/100</f>
        <v>56.2</v>
      </c>
    </row>
    <row r="12" spans="2:14">
      <c r="B12" s="218" t="s">
        <v>272</v>
      </c>
      <c r="C12" s="212">
        <v>20000</v>
      </c>
      <c r="D12" s="213">
        <v>1</v>
      </c>
      <c r="E12" s="219">
        <f>C12*D12/100</f>
        <v>200</v>
      </c>
    </row>
    <row r="13" spans="2:14" ht="15.75" thickBot="1">
      <c r="B13" s="220" t="s">
        <v>273</v>
      </c>
      <c r="C13" s="221">
        <f>C10*(1+C11/C12)</f>
        <v>0.76860000000000006</v>
      </c>
      <c r="D13" s="222">
        <f>E13/C13*100</f>
        <v>1.0470136148138915</v>
      </c>
      <c r="E13" s="223">
        <f>SQRT((1+C11/C12)^2*E10^2+(C10/C12)^2*E11^2+(-C10*C11/C12^2)^2*E12^2)</f>
        <v>8.0473466434595707E-3</v>
      </c>
    </row>
    <row r="16" spans="2:14">
      <c r="B16" t="s">
        <v>277</v>
      </c>
    </row>
    <row r="19" spans="2:2">
      <c r="B19" s="189"/>
    </row>
  </sheetData>
  <mergeCells count="2">
    <mergeCell ref="B4:N4"/>
    <mergeCell ref="B1:N2"/>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37171-A09C-48FB-8E94-DBF35DFBDFCB}">
  <sheetPr>
    <tabColor rgb="FF33CCFF"/>
  </sheetPr>
  <dimension ref="A1:DZ100"/>
  <sheetViews>
    <sheetView tabSelected="1" zoomScale="40" zoomScaleNormal="40" workbookViewId="0">
      <selection activeCell="BP1" sqref="BP1"/>
    </sheetView>
  </sheetViews>
  <sheetFormatPr defaultColWidth="9.42578125" defaultRowHeight="12.75"/>
  <cols>
    <col min="1" max="1" width="9.42578125" style="47"/>
    <col min="2" max="2" width="2.42578125" style="47" customWidth="1"/>
    <col min="3" max="3" width="4" style="47" customWidth="1"/>
    <col min="4" max="4" width="13.5703125" style="47" customWidth="1"/>
    <col min="5" max="5" width="4.5703125" style="47" customWidth="1"/>
    <col min="6" max="6" width="15.5703125" style="47" customWidth="1"/>
    <col min="7" max="7" width="13.42578125" style="47" bestFit="1" customWidth="1"/>
    <col min="8" max="8" width="13.42578125" style="60" customWidth="1"/>
    <col min="9" max="9" width="24" style="47" customWidth="1"/>
    <col min="10" max="10" width="13.140625" style="47" customWidth="1"/>
    <col min="11" max="11" width="12.85546875" style="47" bestFit="1" customWidth="1"/>
    <col min="12" max="12" width="11" style="47" bestFit="1" customWidth="1"/>
    <col min="13" max="13" width="11.42578125" style="47" bestFit="1" customWidth="1"/>
    <col min="14" max="14" width="20.42578125" style="47" bestFit="1" customWidth="1"/>
    <col min="15" max="15" width="15.5703125" style="47" bestFit="1" customWidth="1"/>
    <col min="16" max="16" width="15.5703125" style="47" customWidth="1"/>
    <col min="17" max="17" width="2.5703125" style="47" customWidth="1"/>
    <col min="18" max="18" width="7.5703125" style="47" customWidth="1"/>
    <col min="19" max="63" width="10.5703125" style="47" customWidth="1"/>
    <col min="64" max="98" width="9.42578125" style="47"/>
    <col min="99" max="101" width="19.42578125" style="47" customWidth="1"/>
    <col min="102" max="16384" width="9.42578125" style="47"/>
  </cols>
  <sheetData>
    <row r="1" spans="1:130" ht="12.75" customHeight="1">
      <c r="A1" s="318" t="s">
        <v>98</v>
      </c>
      <c r="B1" s="319"/>
      <c r="C1" s="319"/>
      <c r="D1" s="319"/>
      <c r="E1" s="319"/>
      <c r="F1" s="319"/>
      <c r="G1" s="319"/>
      <c r="H1" s="319"/>
      <c r="I1" s="319"/>
      <c r="J1" s="319"/>
      <c r="K1" s="319"/>
      <c r="L1" s="319"/>
      <c r="M1" s="319"/>
      <c r="N1" s="319"/>
      <c r="O1" s="319"/>
      <c r="P1" s="319"/>
      <c r="Q1" s="319"/>
      <c r="R1" s="319"/>
      <c r="S1" s="319"/>
      <c r="T1" s="319"/>
      <c r="U1" s="319"/>
      <c r="V1" s="46"/>
      <c r="W1" s="46"/>
    </row>
    <row r="2" spans="1:130" ht="12.75" customHeight="1">
      <c r="A2" s="318"/>
      <c r="B2" s="319"/>
      <c r="C2" s="319"/>
      <c r="D2" s="319"/>
      <c r="E2" s="319"/>
      <c r="F2" s="319"/>
      <c r="G2" s="319"/>
      <c r="H2" s="319"/>
      <c r="I2" s="319"/>
      <c r="J2" s="319"/>
      <c r="K2" s="319"/>
      <c r="L2" s="319"/>
      <c r="M2" s="319"/>
      <c r="N2" s="319"/>
      <c r="O2" s="319"/>
      <c r="P2" s="319"/>
      <c r="Q2" s="319"/>
      <c r="R2" s="319"/>
      <c r="S2" s="319"/>
      <c r="T2" s="319"/>
      <c r="U2" s="319"/>
      <c r="V2" s="46"/>
      <c r="W2" s="46"/>
    </row>
    <row r="3" spans="1:130" ht="18">
      <c r="A3" s="48"/>
      <c r="B3" s="48"/>
      <c r="C3" s="48"/>
      <c r="D3" s="48"/>
      <c r="E3" s="48"/>
      <c r="F3"/>
      <c r="G3"/>
      <c r="H3"/>
      <c r="I3" s="48"/>
      <c r="J3" s="48"/>
      <c r="K3" s="48"/>
      <c r="L3" s="48"/>
    </row>
    <row r="4" spans="1:130">
      <c r="A4" s="49"/>
      <c r="D4" s="50"/>
      <c r="E4" s="51"/>
      <c r="F4" s="51"/>
      <c r="G4" s="51"/>
      <c r="H4" s="52"/>
      <c r="I4" s="51"/>
      <c r="J4" s="51"/>
      <c r="K4" s="51"/>
      <c r="L4" s="51"/>
      <c r="CZ4" s="235"/>
      <c r="DM4" s="235"/>
      <c r="DZ4" s="235"/>
    </row>
    <row r="5" spans="1:130">
      <c r="A5" s="49" t="s">
        <v>130</v>
      </c>
      <c r="B5" s="53"/>
      <c r="C5" s="53"/>
      <c r="D5" s="54"/>
      <c r="E5" s="55"/>
      <c r="F5" s="55"/>
      <c r="G5" s="55"/>
      <c r="H5" s="56"/>
      <c r="I5" s="55"/>
      <c r="J5" s="55"/>
      <c r="K5" s="55"/>
      <c r="L5" s="55"/>
      <c r="M5" s="53"/>
      <c r="N5" s="53"/>
      <c r="O5" s="53"/>
      <c r="P5" s="57"/>
      <c r="Q5" s="53"/>
      <c r="R5" s="53"/>
      <c r="S5" s="53"/>
      <c r="T5" s="53"/>
      <c r="U5" s="53"/>
      <c r="V5" s="53"/>
      <c r="W5" s="53"/>
      <c r="X5" s="53"/>
      <c r="Y5" s="53"/>
      <c r="Z5" s="53"/>
      <c r="AA5" s="53"/>
      <c r="AB5" s="53"/>
      <c r="AC5" s="53"/>
      <c r="AD5" s="53"/>
      <c r="AE5" s="53"/>
      <c r="AF5" s="53"/>
      <c r="AG5" s="53"/>
      <c r="AH5" s="53"/>
      <c r="AI5" s="53"/>
      <c r="AJ5" s="53"/>
      <c r="AK5" s="53"/>
      <c r="AL5" s="53"/>
      <c r="AM5" s="53"/>
      <c r="AN5" s="53"/>
      <c r="AO5" s="53"/>
      <c r="AP5" s="53"/>
      <c r="AQ5" s="53"/>
      <c r="AR5" s="58"/>
      <c r="AS5" s="53"/>
      <c r="AT5" s="58"/>
      <c r="AU5" s="58"/>
      <c r="AV5" s="58"/>
      <c r="AW5" s="58"/>
      <c r="AX5" s="58"/>
      <c r="AY5" s="58"/>
      <c r="AZ5" s="58"/>
      <c r="BA5" s="58"/>
      <c r="BB5" s="58"/>
      <c r="BC5" s="58"/>
      <c r="BD5" s="58"/>
      <c r="BE5" s="58"/>
      <c r="BF5" s="58"/>
      <c r="BG5" s="58"/>
      <c r="BH5" s="58"/>
      <c r="BI5" s="58"/>
      <c r="BJ5" s="58"/>
      <c r="BK5" s="58"/>
      <c r="BL5" s="58"/>
    </row>
    <row r="6" spans="1:130">
      <c r="A6" s="59" t="s">
        <v>131</v>
      </c>
      <c r="B6" s="53"/>
      <c r="AD6" s="235"/>
      <c r="AO6" s="235"/>
      <c r="AZ6" s="235"/>
      <c r="BL6" s="58"/>
    </row>
    <row r="7" spans="1:130" ht="32.25" customHeight="1">
      <c r="A7" s="61" t="s">
        <v>132</v>
      </c>
      <c r="B7" s="53"/>
      <c r="D7" s="308" t="s">
        <v>133</v>
      </c>
      <c r="E7" s="309"/>
      <c r="F7" s="309"/>
      <c r="G7" s="309"/>
      <c r="H7" s="309"/>
      <c r="I7" s="309"/>
      <c r="J7" s="309"/>
      <c r="K7" s="309"/>
      <c r="L7" s="309"/>
      <c r="M7" s="309"/>
      <c r="N7" s="309"/>
      <c r="O7" s="309"/>
      <c r="P7" s="309"/>
      <c r="Q7"/>
      <c r="S7" s="320" t="s">
        <v>134</v>
      </c>
      <c r="T7" s="321"/>
      <c r="U7" s="321"/>
      <c r="V7" s="321"/>
      <c r="W7" s="321"/>
      <c r="X7" s="321"/>
      <c r="Y7" s="321"/>
      <c r="Z7" s="321"/>
      <c r="AA7" s="322"/>
      <c r="AD7" s="320" t="s">
        <v>135</v>
      </c>
      <c r="AE7" s="321"/>
      <c r="AF7" s="321"/>
      <c r="AG7" s="321"/>
      <c r="AH7" s="321"/>
      <c r="AI7" s="321"/>
      <c r="AJ7" s="321"/>
      <c r="AK7" s="321"/>
      <c r="AL7" s="322"/>
      <c r="AO7" s="320" t="s">
        <v>136</v>
      </c>
      <c r="AP7" s="321"/>
      <c r="AQ7" s="321"/>
      <c r="AR7" s="321"/>
      <c r="AS7" s="321"/>
      <c r="AT7" s="321"/>
      <c r="AU7" s="321"/>
      <c r="AV7" s="321"/>
      <c r="AW7" s="322"/>
      <c r="AZ7" s="320" t="s">
        <v>137</v>
      </c>
      <c r="BA7" s="321"/>
      <c r="BB7" s="321"/>
      <c r="BC7" s="321"/>
      <c r="BD7" s="321"/>
      <c r="BE7" s="321"/>
      <c r="BF7" s="321"/>
      <c r="BG7" s="321"/>
      <c r="BH7" s="322"/>
      <c r="BI7" s="62"/>
      <c r="BJ7" s="62"/>
      <c r="BK7" s="62"/>
      <c r="BL7" s="53"/>
    </row>
    <row r="8" spans="1:130" ht="16.350000000000001" customHeight="1">
      <c r="B8" s="53"/>
      <c r="D8" s="63" t="s">
        <v>73</v>
      </c>
      <c r="E8" s="64"/>
      <c r="F8" s="331" t="s">
        <v>138</v>
      </c>
      <c r="G8"/>
      <c r="H8" s="331" t="s">
        <v>139</v>
      </c>
      <c r="I8"/>
      <c r="J8"/>
      <c r="K8"/>
      <c r="L8"/>
      <c r="M8" s="65"/>
      <c r="N8" s="65"/>
      <c r="O8" s="65"/>
      <c r="P8" s="65"/>
      <c r="Q8" s="65"/>
      <c r="S8" s="323"/>
      <c r="T8" s="324"/>
      <c r="U8" s="324"/>
      <c r="V8" s="324"/>
      <c r="W8" s="324"/>
      <c r="X8" s="324"/>
      <c r="Y8" s="324"/>
      <c r="Z8" s="324"/>
      <c r="AA8" s="325"/>
      <c r="AD8" s="323"/>
      <c r="AE8" s="324"/>
      <c r="AF8" s="324"/>
      <c r="AG8" s="324"/>
      <c r="AH8" s="324"/>
      <c r="AI8" s="324"/>
      <c r="AJ8" s="324"/>
      <c r="AK8" s="324"/>
      <c r="AL8" s="325"/>
      <c r="AO8" s="323"/>
      <c r="AP8" s="324"/>
      <c r="AQ8" s="324"/>
      <c r="AR8" s="324"/>
      <c r="AS8" s="324"/>
      <c r="AT8" s="324"/>
      <c r="AU8" s="324"/>
      <c r="AV8" s="324"/>
      <c r="AW8" s="325"/>
      <c r="AZ8" s="323"/>
      <c r="BA8" s="324"/>
      <c r="BB8" s="324"/>
      <c r="BC8" s="324"/>
      <c r="BD8" s="324"/>
      <c r="BE8" s="324"/>
      <c r="BF8" s="324"/>
      <c r="BG8" s="324"/>
      <c r="BH8" s="325"/>
      <c r="BI8" s="62"/>
      <c r="BJ8" s="62"/>
      <c r="BK8" s="62"/>
      <c r="BL8" s="53"/>
    </row>
    <row r="9" spans="1:130" ht="15.75">
      <c r="B9" s="53"/>
      <c r="D9" s="66">
        <f>'Spec Entry'!D18</f>
        <v>0.66</v>
      </c>
      <c r="E9" s="67"/>
      <c r="F9" s="332"/>
      <c r="G9"/>
      <c r="H9" s="332"/>
      <c r="I9"/>
      <c r="J9"/>
      <c r="K9"/>
      <c r="L9"/>
      <c r="M9" s="69"/>
      <c r="N9" s="69"/>
      <c r="P9" s="69"/>
      <c r="Q9" s="70"/>
      <c r="S9" s="323"/>
      <c r="T9" s="324"/>
      <c r="U9" s="324"/>
      <c r="V9" s="324"/>
      <c r="W9" s="324"/>
      <c r="X9" s="324"/>
      <c r="Y9" s="324"/>
      <c r="Z9" s="324"/>
      <c r="AA9" s="325"/>
      <c r="AD9" s="323"/>
      <c r="AE9" s="324"/>
      <c r="AF9" s="324"/>
      <c r="AG9" s="324"/>
      <c r="AH9" s="324"/>
      <c r="AI9" s="324"/>
      <c r="AJ9" s="324"/>
      <c r="AK9" s="324"/>
      <c r="AL9" s="325"/>
      <c r="AO9" s="323"/>
      <c r="AP9" s="324"/>
      <c r="AQ9" s="324"/>
      <c r="AR9" s="324"/>
      <c r="AS9" s="324"/>
      <c r="AT9" s="324"/>
      <c r="AU9" s="324"/>
      <c r="AV9" s="324"/>
      <c r="AW9" s="325"/>
      <c r="AZ9" s="323"/>
      <c r="BA9" s="324"/>
      <c r="BB9" s="324"/>
      <c r="BC9" s="324"/>
      <c r="BD9" s="324"/>
      <c r="BE9" s="324"/>
      <c r="BF9" s="324"/>
      <c r="BG9" s="324"/>
      <c r="BH9" s="325"/>
      <c r="BI9" s="62"/>
      <c r="BJ9" s="62"/>
      <c r="BK9" s="62"/>
      <c r="BL9" s="53"/>
    </row>
    <row r="10" spans="1:130" ht="16.5" customHeight="1">
      <c r="B10" s="53"/>
      <c r="D10" s="71" t="s">
        <v>140</v>
      </c>
      <c r="E10" s="67"/>
      <c r="F10" s="63" t="s">
        <v>141</v>
      </c>
      <c r="G10"/>
      <c r="H10" s="63" t="s">
        <v>142</v>
      </c>
      <c r="I10"/>
      <c r="J10"/>
      <c r="K10"/>
      <c r="L10"/>
      <c r="M10" s="69"/>
      <c r="N10" s="69"/>
      <c r="O10" s="69"/>
      <c r="P10" s="69"/>
      <c r="Q10" s="69"/>
      <c r="S10" s="323"/>
      <c r="T10" s="324"/>
      <c r="U10" s="324"/>
      <c r="V10" s="324"/>
      <c r="W10" s="324"/>
      <c r="X10" s="324"/>
      <c r="Y10" s="324"/>
      <c r="Z10" s="324"/>
      <c r="AA10" s="325"/>
      <c r="AD10" s="323"/>
      <c r="AE10" s="324"/>
      <c r="AF10" s="324"/>
      <c r="AG10" s="324"/>
      <c r="AH10" s="324"/>
      <c r="AI10" s="324"/>
      <c r="AJ10" s="324"/>
      <c r="AK10" s="324"/>
      <c r="AL10" s="325"/>
      <c r="AO10" s="323"/>
      <c r="AP10" s="324"/>
      <c r="AQ10" s="324"/>
      <c r="AR10" s="324"/>
      <c r="AS10" s="324"/>
      <c r="AT10" s="324"/>
      <c r="AU10" s="324"/>
      <c r="AV10" s="324"/>
      <c r="AW10" s="325"/>
      <c r="AZ10" s="323"/>
      <c r="BA10" s="324"/>
      <c r="BB10" s="324"/>
      <c r="BC10" s="324"/>
      <c r="BD10" s="324"/>
      <c r="BE10" s="324"/>
      <c r="BF10" s="324"/>
      <c r="BG10" s="324"/>
      <c r="BH10" s="325"/>
      <c r="BI10" s="62"/>
      <c r="BJ10" s="62"/>
      <c r="BK10" s="62"/>
      <c r="BL10" s="53"/>
    </row>
    <row r="11" spans="1:130" ht="12.75" customHeight="1">
      <c r="B11" s="53"/>
      <c r="D11" s="72">
        <f>'Spec Entry'!D28</f>
        <v>1000</v>
      </c>
      <c r="E11" s="67"/>
      <c r="F11" s="233">
        <v>0.05</v>
      </c>
      <c r="G11"/>
      <c r="H11" s="233">
        <f>'Spec Entry'!D26*'Spec Entry'!di_percentage/100</f>
        <v>1.7820000000000003</v>
      </c>
      <c r="I11"/>
      <c r="J11"/>
      <c r="K11"/>
      <c r="L11"/>
      <c r="M11" s="65"/>
      <c r="N11" s="65"/>
      <c r="O11" s="69"/>
      <c r="P11" s="65"/>
      <c r="Q11" s="65"/>
      <c r="S11" s="323"/>
      <c r="T11" s="324"/>
      <c r="U11" s="324"/>
      <c r="V11" s="324"/>
      <c r="W11" s="324"/>
      <c r="X11" s="324"/>
      <c r="Y11" s="324"/>
      <c r="Z11" s="324"/>
      <c r="AA11" s="325"/>
      <c r="AD11" s="323"/>
      <c r="AE11" s="324"/>
      <c r="AF11" s="324"/>
      <c r="AG11" s="324"/>
      <c r="AH11" s="324"/>
      <c r="AI11" s="324"/>
      <c r="AJ11" s="324"/>
      <c r="AK11" s="324"/>
      <c r="AL11" s="325"/>
      <c r="AO11" s="323"/>
      <c r="AP11" s="324"/>
      <c r="AQ11" s="324"/>
      <c r="AR11" s="324"/>
      <c r="AS11" s="324"/>
      <c r="AT11" s="324"/>
      <c r="AU11" s="324"/>
      <c r="AV11" s="324"/>
      <c r="AW11" s="325"/>
      <c r="AZ11" s="323"/>
      <c r="BA11" s="324"/>
      <c r="BB11" s="324"/>
      <c r="BC11" s="324"/>
      <c r="BD11" s="324"/>
      <c r="BE11" s="324"/>
      <c r="BF11" s="324"/>
      <c r="BG11" s="324"/>
      <c r="BH11" s="325"/>
      <c r="BI11" s="62"/>
      <c r="BJ11" s="62"/>
      <c r="BK11" s="62"/>
      <c r="BL11" s="53"/>
    </row>
    <row r="12" spans="1:130" ht="17.25" customHeight="1">
      <c r="B12" s="53"/>
      <c r="D12" s="73" t="s">
        <v>143</v>
      </c>
      <c r="E12" s="74"/>
      <c r="F12"/>
      <c r="G12"/>
      <c r="H12"/>
      <c r="I12"/>
      <c r="J12"/>
      <c r="K12"/>
      <c r="L12"/>
      <c r="M12"/>
      <c r="N12"/>
      <c r="O12" s="69"/>
      <c r="S12" s="323"/>
      <c r="T12" s="324"/>
      <c r="U12" s="324"/>
      <c r="V12" s="324"/>
      <c r="W12" s="324"/>
      <c r="X12" s="324"/>
      <c r="Y12" s="324"/>
      <c r="Z12" s="324"/>
      <c r="AA12" s="325"/>
      <c r="AD12" s="323"/>
      <c r="AE12" s="324"/>
      <c r="AF12" s="324"/>
      <c r="AG12" s="324"/>
      <c r="AH12" s="324"/>
      <c r="AI12" s="324"/>
      <c r="AJ12" s="324"/>
      <c r="AK12" s="324"/>
      <c r="AL12" s="325"/>
      <c r="AO12" s="323"/>
      <c r="AP12" s="324"/>
      <c r="AQ12" s="324"/>
      <c r="AR12" s="324"/>
      <c r="AS12" s="324"/>
      <c r="AT12" s="324"/>
      <c r="AU12" s="324"/>
      <c r="AV12" s="324"/>
      <c r="AW12" s="325"/>
      <c r="AZ12" s="323"/>
      <c r="BA12" s="324"/>
      <c r="BB12" s="324"/>
      <c r="BC12" s="324"/>
      <c r="BD12" s="324"/>
      <c r="BE12" s="324"/>
      <c r="BF12" s="324"/>
      <c r="BG12" s="324"/>
      <c r="BH12" s="325"/>
      <c r="BI12" s="62"/>
      <c r="BJ12" s="62"/>
      <c r="BK12" s="62"/>
      <c r="BL12" s="53"/>
    </row>
    <row r="13" spans="1:130" ht="17.25" customHeight="1">
      <c r="B13" s="53"/>
      <c r="D13" s="75">
        <f>('Spec Entry'!duty_high)/100</f>
        <v>0.5</v>
      </c>
      <c r="E13" s="74"/>
      <c r="F13"/>
      <c r="G13"/>
      <c r="H13"/>
      <c r="I13"/>
      <c r="J13"/>
      <c r="K13"/>
      <c r="L13"/>
      <c r="M13"/>
      <c r="N13"/>
      <c r="O13" s="69"/>
      <c r="S13" s="323"/>
      <c r="T13" s="324"/>
      <c r="U13" s="324"/>
      <c r="V13" s="324"/>
      <c r="W13" s="324"/>
      <c r="X13" s="324"/>
      <c r="Y13" s="324"/>
      <c r="Z13" s="324"/>
      <c r="AA13" s="325"/>
      <c r="AD13" s="323"/>
      <c r="AE13" s="324"/>
      <c r="AF13" s="324"/>
      <c r="AG13" s="324"/>
      <c r="AH13" s="324"/>
      <c r="AI13" s="324"/>
      <c r="AJ13" s="324"/>
      <c r="AK13" s="324"/>
      <c r="AL13" s="325"/>
      <c r="AO13" s="323"/>
      <c r="AP13" s="324"/>
      <c r="AQ13" s="324"/>
      <c r="AR13" s="324"/>
      <c r="AS13" s="324"/>
      <c r="AT13" s="324"/>
      <c r="AU13" s="324"/>
      <c r="AV13" s="324"/>
      <c r="AW13" s="325"/>
      <c r="AZ13" s="323"/>
      <c r="BA13" s="324"/>
      <c r="BB13" s="324"/>
      <c r="BC13" s="324"/>
      <c r="BD13" s="324"/>
      <c r="BE13" s="324"/>
      <c r="BF13" s="324"/>
      <c r="BG13" s="324"/>
      <c r="BH13" s="325"/>
      <c r="BI13" s="62"/>
      <c r="BJ13" s="62"/>
      <c r="BK13" s="62"/>
      <c r="BL13" s="53"/>
    </row>
    <row r="14" spans="1:130" ht="25.7" customHeight="1">
      <c r="B14" s="53"/>
      <c r="D14" s="73" t="s">
        <v>144</v>
      </c>
      <c r="E14" s="76"/>
      <c r="F14"/>
      <c r="G14"/>
      <c r="H14" s="80" t="s">
        <v>274</v>
      </c>
      <c r="I14" s="254">
        <v>0.65869999999999995</v>
      </c>
      <c r="J14"/>
      <c r="K14"/>
      <c r="L14"/>
      <c r="M14"/>
      <c r="N14"/>
      <c r="Q14" s="77"/>
      <c r="S14" s="323"/>
      <c r="T14" s="324"/>
      <c r="U14" s="324"/>
      <c r="V14" s="324"/>
      <c r="W14" s="324"/>
      <c r="X14" s="324"/>
      <c r="Y14" s="324"/>
      <c r="Z14" s="324"/>
      <c r="AA14" s="325"/>
      <c r="AD14" s="323"/>
      <c r="AE14" s="324"/>
      <c r="AF14" s="324"/>
      <c r="AG14" s="324"/>
      <c r="AH14" s="324"/>
      <c r="AI14" s="324"/>
      <c r="AJ14" s="324"/>
      <c r="AK14" s="324"/>
      <c r="AL14" s="325"/>
      <c r="AO14" s="323"/>
      <c r="AP14" s="324"/>
      <c r="AQ14" s="324"/>
      <c r="AR14" s="324"/>
      <c r="AS14" s="324"/>
      <c r="AT14" s="324"/>
      <c r="AU14" s="324"/>
      <c r="AV14" s="324"/>
      <c r="AW14" s="325"/>
      <c r="AZ14" s="323"/>
      <c r="BA14" s="324"/>
      <c r="BB14" s="324"/>
      <c r="BC14" s="324"/>
      <c r="BD14" s="324"/>
      <c r="BE14" s="324"/>
      <c r="BF14" s="324"/>
      <c r="BG14" s="324"/>
      <c r="BH14" s="325"/>
      <c r="BI14" s="62"/>
      <c r="BJ14" s="62"/>
      <c r="BK14" s="62"/>
      <c r="BL14" s="53"/>
    </row>
    <row r="15" spans="1:130" ht="25.5">
      <c r="B15" s="53"/>
      <c r="D15" s="78" t="s">
        <v>145</v>
      </c>
      <c r="E15" s="76"/>
      <c r="F15"/>
      <c r="G15"/>
      <c r="H15"/>
      <c r="I15" s="188">
        <v>0.66649999999999998</v>
      </c>
      <c r="J15" t="s">
        <v>774</v>
      </c>
      <c r="K15"/>
      <c r="L15"/>
      <c r="M15"/>
      <c r="N15"/>
      <c r="Q15" s="77"/>
      <c r="S15" s="323"/>
      <c r="T15" s="324"/>
      <c r="U15" s="324"/>
      <c r="V15" s="324"/>
      <c r="W15" s="324"/>
      <c r="X15" s="324"/>
      <c r="Y15" s="324"/>
      <c r="Z15" s="324"/>
      <c r="AA15" s="325"/>
      <c r="AD15" s="323"/>
      <c r="AE15" s="324"/>
      <c r="AF15" s="324"/>
      <c r="AG15" s="324"/>
      <c r="AH15" s="324"/>
      <c r="AI15" s="324"/>
      <c r="AJ15" s="324"/>
      <c r="AK15" s="324"/>
      <c r="AL15" s="325"/>
      <c r="AO15" s="323"/>
      <c r="AP15" s="324"/>
      <c r="AQ15" s="324"/>
      <c r="AR15" s="324"/>
      <c r="AS15" s="324"/>
      <c r="AT15" s="324"/>
      <c r="AU15" s="324"/>
      <c r="AV15" s="324"/>
      <c r="AW15" s="325"/>
      <c r="AZ15" s="323"/>
      <c r="BA15" s="324"/>
      <c r="BB15" s="324"/>
      <c r="BC15" s="324"/>
      <c r="BD15" s="324"/>
      <c r="BE15" s="324"/>
      <c r="BF15" s="324"/>
      <c r="BG15" s="324"/>
      <c r="BH15" s="325"/>
      <c r="BI15" s="62"/>
      <c r="BJ15" s="62"/>
      <c r="BK15" s="62"/>
      <c r="BL15" s="53"/>
    </row>
    <row r="16" spans="1:130" ht="17.25" customHeight="1">
      <c r="B16" s="53"/>
      <c r="D16" s="171"/>
      <c r="E16" s="76"/>
      <c r="F16"/>
      <c r="G16"/>
      <c r="H16"/>
      <c r="I16" s="254">
        <v>0.65869999999999995</v>
      </c>
      <c r="J16" t="s">
        <v>775</v>
      </c>
      <c r="K16"/>
      <c r="L16"/>
      <c r="M16"/>
      <c r="N16"/>
      <c r="Q16" s="77"/>
      <c r="S16" s="323"/>
      <c r="T16" s="324"/>
      <c r="U16" s="324"/>
      <c r="V16" s="324"/>
      <c r="W16" s="324"/>
      <c r="X16" s="324"/>
      <c r="Y16" s="324"/>
      <c r="Z16" s="324"/>
      <c r="AA16" s="325"/>
      <c r="AD16" s="323"/>
      <c r="AE16" s="324"/>
      <c r="AF16" s="324"/>
      <c r="AG16" s="324"/>
      <c r="AH16" s="324"/>
      <c r="AI16" s="324"/>
      <c r="AJ16" s="324"/>
      <c r="AK16" s="324"/>
      <c r="AL16" s="325"/>
      <c r="AO16" s="323"/>
      <c r="AP16" s="324"/>
      <c r="AQ16" s="324"/>
      <c r="AR16" s="324"/>
      <c r="AS16" s="324"/>
      <c r="AT16" s="324"/>
      <c r="AU16" s="324"/>
      <c r="AV16" s="324"/>
      <c r="AW16" s="325"/>
      <c r="AZ16" s="323"/>
      <c r="BA16" s="324"/>
      <c r="BB16" s="324"/>
      <c r="BC16" s="324"/>
      <c r="BD16" s="324"/>
      <c r="BE16" s="324"/>
      <c r="BF16" s="324"/>
      <c r="BG16" s="324"/>
      <c r="BH16" s="325"/>
      <c r="BI16" s="62"/>
      <c r="BJ16" s="62"/>
      <c r="BK16" s="62"/>
      <c r="BL16" s="53"/>
    </row>
    <row r="17" spans="2:64" ht="17.25" customHeight="1">
      <c r="B17" s="53"/>
      <c r="D17" s="171"/>
      <c r="E17" s="76"/>
      <c r="F17"/>
      <c r="G17"/>
      <c r="H17"/>
      <c r="J17"/>
      <c r="K17"/>
      <c r="L17"/>
      <c r="M17"/>
      <c r="N17"/>
      <c r="Q17" s="77"/>
      <c r="S17" s="323"/>
      <c r="T17" s="324"/>
      <c r="U17" s="324"/>
      <c r="V17" s="324"/>
      <c r="W17" s="324"/>
      <c r="X17" s="324"/>
      <c r="Y17" s="324"/>
      <c r="Z17" s="324"/>
      <c r="AA17" s="325"/>
      <c r="AD17" s="323"/>
      <c r="AE17" s="324"/>
      <c r="AF17" s="324"/>
      <c r="AG17" s="324"/>
      <c r="AH17" s="324"/>
      <c r="AI17" s="324"/>
      <c r="AJ17" s="324"/>
      <c r="AK17" s="324"/>
      <c r="AL17" s="325"/>
      <c r="AO17" s="323"/>
      <c r="AP17" s="324"/>
      <c r="AQ17" s="324"/>
      <c r="AR17" s="324"/>
      <c r="AS17" s="324"/>
      <c r="AT17" s="324"/>
      <c r="AU17" s="324"/>
      <c r="AV17" s="324"/>
      <c r="AW17" s="325"/>
      <c r="AZ17" s="323"/>
      <c r="BA17" s="324"/>
      <c r="BB17" s="324"/>
      <c r="BC17" s="324"/>
      <c r="BD17" s="324"/>
      <c r="BE17" s="324"/>
      <c r="BF17" s="324"/>
      <c r="BG17" s="324"/>
      <c r="BH17" s="325"/>
      <c r="BI17" s="62"/>
      <c r="BJ17" s="62"/>
      <c r="BK17" s="62"/>
      <c r="BL17" s="53"/>
    </row>
    <row r="18" spans="2:64" ht="63.75">
      <c r="B18" s="53"/>
      <c r="D18"/>
      <c r="E18" s="76"/>
      <c r="F18" s="79" t="s">
        <v>146</v>
      </c>
      <c r="G18" s="79" t="s">
        <v>46</v>
      </c>
      <c r="H18" s="79" t="s">
        <v>45</v>
      </c>
      <c r="I18" s="80" t="str">
        <f>"Duration of Overshoot (tOvs) above "&amp;'Spec Entry'!D29&amp;"V
(Zero if not applicable)"</f>
        <v>Duration of Overshoot (tOvs) above TBDV
(Zero if not applicable)</v>
      </c>
      <c r="J18" s="80" t="s">
        <v>275</v>
      </c>
      <c r="K18" s="80" t="s">
        <v>276</v>
      </c>
      <c r="L18" s="81" t="str">
        <f>"Vmin spec margin
(Spec - Result)"</f>
        <v>Vmin spec margin
(Spec - Result)</v>
      </c>
      <c r="M18" s="81" t="str">
        <f>"Vmax spec margin
(Spec - Result)"</f>
        <v>Vmax spec margin
(Spec - Result)</v>
      </c>
      <c r="N18" s="81" t="str">
        <f>"Vmax spec margin from max overshoot allowance "&amp;'Spec Entry'!D29&amp;"V
(Spec - Result)"</f>
        <v>Vmax spec margin from max overshoot allowance TBDV
(Spec - Result)</v>
      </c>
      <c r="O18" s="81" t="str">
        <f>"Overshoot duration margin from "&amp;'Spec Entry'!D30&amp;"us (Spec - Result)"</f>
        <v>Overshoot duration margin from TBDus (Spec - Result)</v>
      </c>
      <c r="P18" s="82" t="s">
        <v>147</v>
      </c>
      <c r="R18" s="83"/>
      <c r="S18" s="323"/>
      <c r="T18" s="324"/>
      <c r="U18" s="324"/>
      <c r="V18" s="324"/>
      <c r="W18" s="324"/>
      <c r="X18" s="324"/>
      <c r="Y18" s="324"/>
      <c r="Z18" s="324"/>
      <c r="AA18" s="325"/>
      <c r="AD18" s="323"/>
      <c r="AE18" s="324"/>
      <c r="AF18" s="324"/>
      <c r="AG18" s="324"/>
      <c r="AH18" s="324"/>
      <c r="AI18" s="324"/>
      <c r="AJ18" s="324"/>
      <c r="AK18" s="324"/>
      <c r="AL18" s="325"/>
      <c r="AO18" s="323"/>
      <c r="AP18" s="324"/>
      <c r="AQ18" s="324"/>
      <c r="AR18" s="324"/>
      <c r="AS18" s="324"/>
      <c r="AT18" s="324"/>
      <c r="AU18" s="324"/>
      <c r="AV18" s="324"/>
      <c r="AW18" s="325"/>
      <c r="AZ18" s="323"/>
      <c r="BA18" s="324"/>
      <c r="BB18" s="324"/>
      <c r="BC18" s="324"/>
      <c r="BD18" s="324"/>
      <c r="BE18" s="324"/>
      <c r="BF18" s="324"/>
      <c r="BG18" s="324"/>
      <c r="BH18" s="325"/>
      <c r="BI18" s="62"/>
      <c r="BJ18" s="62"/>
      <c r="BK18" s="62"/>
      <c r="BL18" s="53"/>
    </row>
    <row r="19" spans="2:64" ht="25.35" customHeight="1">
      <c r="B19" s="53"/>
      <c r="D19"/>
      <c r="E19" s="76"/>
      <c r="F19" s="84">
        <v>0.3</v>
      </c>
      <c r="G19" s="108">
        <v>0.64349999999999996</v>
      </c>
      <c r="H19" s="108">
        <v>0.68159999999999998</v>
      </c>
      <c r="I19" s="109">
        <v>0</v>
      </c>
      <c r="J19" s="180">
        <f>($I$14-G19)*1000</f>
        <v>15.199999999999992</v>
      </c>
      <c r="K19" s="180">
        <f>(H19-$I$14)*1000</f>
        <v>22.900000000000031</v>
      </c>
      <c r="L19" s="150">
        <f>IF(G19=0,0,ROUNDUP('Spec Entry'!$D$38-Transient!J19,0))</f>
        <v>12</v>
      </c>
      <c r="M19" s="150">
        <f>IF(H19=0,0,ROUNDUP('Spec Entry'!$D$37-Transient!K19,0))</f>
        <v>4</v>
      </c>
      <c r="N19" s="150" t="e">
        <f>IF(H19=0,0,ROUNDUP('Spec Entry'!$D$37+'Spec Entry'!$D$29-Transient!K19,0))</f>
        <v>#VALUE!</v>
      </c>
      <c r="O19" s="85" t="e">
        <f>'Spec Entry'!$D$30-Transient!I19</f>
        <v>#VALUE!</v>
      </c>
      <c r="P19" s="86" t="s">
        <v>148</v>
      </c>
      <c r="Q19" s="87"/>
      <c r="R19" s="83"/>
      <c r="S19" s="323"/>
      <c r="T19" s="324"/>
      <c r="U19" s="324"/>
      <c r="V19" s="324"/>
      <c r="W19" s="324"/>
      <c r="X19" s="324"/>
      <c r="Y19" s="324"/>
      <c r="Z19" s="324"/>
      <c r="AA19" s="325"/>
      <c r="AD19" s="323"/>
      <c r="AE19" s="324"/>
      <c r="AF19" s="324"/>
      <c r="AG19" s="324"/>
      <c r="AH19" s="324"/>
      <c r="AI19" s="324"/>
      <c r="AJ19" s="324"/>
      <c r="AK19" s="324"/>
      <c r="AL19" s="325"/>
      <c r="AO19" s="323"/>
      <c r="AP19" s="324"/>
      <c r="AQ19" s="324"/>
      <c r="AR19" s="324"/>
      <c r="AS19" s="324"/>
      <c r="AT19" s="324"/>
      <c r="AU19" s="324"/>
      <c r="AV19" s="324"/>
      <c r="AW19" s="325"/>
      <c r="AZ19" s="323"/>
      <c r="BA19" s="324"/>
      <c r="BB19" s="324"/>
      <c r="BC19" s="324"/>
      <c r="BD19" s="324"/>
      <c r="BE19" s="324"/>
      <c r="BF19" s="324"/>
      <c r="BG19" s="324"/>
      <c r="BH19" s="325"/>
      <c r="BI19" s="62"/>
      <c r="BJ19" s="62"/>
      <c r="BK19" s="62"/>
      <c r="BL19" s="53"/>
    </row>
    <row r="20" spans="2:64" ht="25.35" customHeight="1">
      <c r="B20" s="53"/>
      <c r="D20"/>
      <c r="E20" s="76"/>
      <c r="F20" s="84">
        <v>1</v>
      </c>
      <c r="G20" s="108">
        <v>0.64370000000000005</v>
      </c>
      <c r="H20" s="108">
        <v>0.68059999999999998</v>
      </c>
      <c r="I20" s="109">
        <v>0</v>
      </c>
      <c r="J20" s="180">
        <f t="shared" ref="J20:J25" si="0">($I$14-G20)*1000</f>
        <v>14.999999999999902</v>
      </c>
      <c r="K20" s="180">
        <f t="shared" ref="K20:K25" si="1">(H20-$I$14)*1000</f>
        <v>21.900000000000031</v>
      </c>
      <c r="L20" s="150">
        <f>IF(G20=0,0,ROUNDUP('Spec Entry'!$D$38-Transient!J20,0))</f>
        <v>12</v>
      </c>
      <c r="M20" s="150">
        <f>IF(H20=0,0,ROUNDUP('Spec Entry'!$D$37-Transient!K20,0))</f>
        <v>5</v>
      </c>
      <c r="N20" s="150" t="e">
        <f>IF(H20=0,0,ROUNDUP('Spec Entry'!$D$37+'Spec Entry'!$D$29-Transient!K20,0))</f>
        <v>#VALUE!</v>
      </c>
      <c r="O20" s="85" t="e">
        <f>'Spec Entry'!$D$30-Transient!I20</f>
        <v>#VALUE!</v>
      </c>
      <c r="P20" s="86" t="s">
        <v>149</v>
      </c>
      <c r="Q20" s="87"/>
      <c r="R20" s="83"/>
      <c r="S20" s="323"/>
      <c r="T20" s="324"/>
      <c r="U20" s="324"/>
      <c r="V20" s="324"/>
      <c r="W20" s="324"/>
      <c r="X20" s="324"/>
      <c r="Y20" s="324"/>
      <c r="Z20" s="324"/>
      <c r="AA20" s="325"/>
      <c r="AD20" s="323"/>
      <c r="AE20" s="324"/>
      <c r="AF20" s="324"/>
      <c r="AG20" s="324"/>
      <c r="AH20" s="324"/>
      <c r="AI20" s="324"/>
      <c r="AJ20" s="324"/>
      <c r="AK20" s="324"/>
      <c r="AL20" s="325"/>
      <c r="AO20" s="323"/>
      <c r="AP20" s="324"/>
      <c r="AQ20" s="324"/>
      <c r="AR20" s="324"/>
      <c r="AS20" s="324"/>
      <c r="AT20" s="324"/>
      <c r="AU20" s="324"/>
      <c r="AV20" s="324"/>
      <c r="AW20" s="325"/>
      <c r="AZ20" s="323"/>
      <c r="BA20" s="324"/>
      <c r="BB20" s="324"/>
      <c r="BC20" s="324"/>
      <c r="BD20" s="324"/>
      <c r="BE20" s="324"/>
      <c r="BF20" s="324"/>
      <c r="BG20" s="324"/>
      <c r="BH20" s="325"/>
      <c r="BI20" s="62"/>
      <c r="BJ20" s="62"/>
      <c r="BK20" s="62"/>
      <c r="BL20" s="53"/>
    </row>
    <row r="21" spans="2:64" ht="25.35" customHeight="1">
      <c r="B21" s="53"/>
      <c r="D21"/>
      <c r="E21" s="65"/>
      <c r="F21" s="84">
        <v>10</v>
      </c>
      <c r="G21" s="108">
        <v>0.64290000000000003</v>
      </c>
      <c r="H21" s="108">
        <v>0.68140000000000001</v>
      </c>
      <c r="I21" s="109">
        <v>0</v>
      </c>
      <c r="J21" s="180">
        <f t="shared" si="0"/>
        <v>15.799999999999926</v>
      </c>
      <c r="K21" s="180">
        <f t="shared" si="1"/>
        <v>22.700000000000053</v>
      </c>
      <c r="L21" s="150">
        <f>IF(G21=0,0,ROUNDUP('Spec Entry'!$D$38-Transient!J21,0))</f>
        <v>12</v>
      </c>
      <c r="M21" s="150">
        <f>IF(H21=0,0,ROUNDUP('Spec Entry'!$D$37-Transient!K21,0))</f>
        <v>5</v>
      </c>
      <c r="N21" s="150" t="e">
        <f>IF(H21=0,0,ROUNDUP('Spec Entry'!$D$37+'Spec Entry'!$D$29-Transient!K21,0))</f>
        <v>#VALUE!</v>
      </c>
      <c r="O21" s="85" t="e">
        <f>'Spec Entry'!$D$30-Transient!I21</f>
        <v>#VALUE!</v>
      </c>
      <c r="P21" s="86" t="s">
        <v>149</v>
      </c>
      <c r="Q21" s="87"/>
      <c r="R21" s="83"/>
      <c r="S21" s="323"/>
      <c r="T21" s="324"/>
      <c r="U21" s="324"/>
      <c r="V21" s="324"/>
      <c r="W21" s="324"/>
      <c r="X21" s="324"/>
      <c r="Y21" s="324"/>
      <c r="Z21" s="324"/>
      <c r="AA21" s="325"/>
      <c r="AD21" s="323"/>
      <c r="AE21" s="324"/>
      <c r="AF21" s="324"/>
      <c r="AG21" s="324"/>
      <c r="AH21" s="324"/>
      <c r="AI21" s="324"/>
      <c r="AJ21" s="324"/>
      <c r="AK21" s="324"/>
      <c r="AL21" s="325"/>
      <c r="AO21" s="323"/>
      <c r="AP21" s="324"/>
      <c r="AQ21" s="324"/>
      <c r="AR21" s="324"/>
      <c r="AS21" s="324"/>
      <c r="AT21" s="324"/>
      <c r="AU21" s="324"/>
      <c r="AV21" s="324"/>
      <c r="AW21" s="325"/>
      <c r="AZ21" s="323"/>
      <c r="BA21" s="324"/>
      <c r="BB21" s="324"/>
      <c r="BC21" s="324"/>
      <c r="BD21" s="324"/>
      <c r="BE21" s="324"/>
      <c r="BF21" s="324"/>
      <c r="BG21" s="324"/>
      <c r="BH21" s="325"/>
      <c r="BI21" s="62"/>
      <c r="BJ21" s="62"/>
      <c r="BK21" s="62"/>
      <c r="BL21" s="53"/>
    </row>
    <row r="22" spans="2:64" ht="25.35" customHeight="1">
      <c r="B22" s="53"/>
      <c r="D22" s="179"/>
      <c r="E22" s="88"/>
      <c r="F22" s="84">
        <v>50</v>
      </c>
      <c r="G22" s="108">
        <v>0.64390000000000003</v>
      </c>
      <c r="H22" s="108">
        <v>0.68059999999999998</v>
      </c>
      <c r="I22" s="109">
        <v>0</v>
      </c>
      <c r="J22" s="180">
        <f t="shared" si="0"/>
        <v>14.799999999999924</v>
      </c>
      <c r="K22" s="180">
        <f t="shared" si="1"/>
        <v>21.900000000000031</v>
      </c>
      <c r="L22" s="150">
        <f>IF(G22=0,0,ROUNDUP('Spec Entry'!$D$38-Transient!J22,0))</f>
        <v>13</v>
      </c>
      <c r="M22" s="150">
        <f>IF(H22=0,0,ROUNDUP('Spec Entry'!$D$37-Transient!K22,0))</f>
        <v>5</v>
      </c>
      <c r="N22" s="150" t="e">
        <f>IF(H22=0,0,ROUNDUP('Spec Entry'!$D$37+'Spec Entry'!$D$29-Transient!K22,0))</f>
        <v>#VALUE!</v>
      </c>
      <c r="O22" s="85" t="e">
        <f>'Spec Entry'!$D$30-Transient!I22</f>
        <v>#VALUE!</v>
      </c>
      <c r="P22" s="86" t="s">
        <v>149</v>
      </c>
      <c r="Q22" s="87"/>
      <c r="R22" s="89"/>
      <c r="S22" s="323"/>
      <c r="T22" s="324"/>
      <c r="U22" s="324"/>
      <c r="V22" s="324"/>
      <c r="W22" s="324"/>
      <c r="X22" s="324"/>
      <c r="Y22" s="324"/>
      <c r="Z22" s="324"/>
      <c r="AA22" s="325"/>
      <c r="AD22" s="323"/>
      <c r="AE22" s="324"/>
      <c r="AF22" s="324"/>
      <c r="AG22" s="324"/>
      <c r="AH22" s="324"/>
      <c r="AI22" s="324"/>
      <c r="AJ22" s="324"/>
      <c r="AK22" s="324"/>
      <c r="AL22" s="325"/>
      <c r="AO22" s="323"/>
      <c r="AP22" s="324"/>
      <c r="AQ22" s="324"/>
      <c r="AR22" s="324"/>
      <c r="AS22" s="324"/>
      <c r="AT22" s="324"/>
      <c r="AU22" s="324"/>
      <c r="AV22" s="324"/>
      <c r="AW22" s="325"/>
      <c r="AZ22" s="323"/>
      <c r="BA22" s="324"/>
      <c r="BB22" s="324"/>
      <c r="BC22" s="324"/>
      <c r="BD22" s="324"/>
      <c r="BE22" s="324"/>
      <c r="BF22" s="324"/>
      <c r="BG22" s="324"/>
      <c r="BH22" s="325"/>
      <c r="BI22" s="62"/>
      <c r="BJ22" s="62"/>
      <c r="BK22" s="62"/>
      <c r="BL22" s="53"/>
    </row>
    <row r="23" spans="2:64" ht="25.35" customHeight="1">
      <c r="B23" s="53"/>
      <c r="D23"/>
      <c r="E23" s="88"/>
      <c r="F23" s="84">
        <v>100</v>
      </c>
      <c r="G23" s="108">
        <v>0.64590000000000003</v>
      </c>
      <c r="H23" s="108">
        <v>0.67700000000000005</v>
      </c>
      <c r="I23" s="109">
        <v>0</v>
      </c>
      <c r="J23" s="180">
        <f t="shared" si="0"/>
        <v>12.799999999999923</v>
      </c>
      <c r="K23" s="180">
        <f t="shared" si="1"/>
        <v>18.300000000000093</v>
      </c>
      <c r="L23" s="150">
        <f>IF(G23=0,0,ROUNDUP('Spec Entry'!$D$38-Transient!J23,0))</f>
        <v>15</v>
      </c>
      <c r="M23" s="150">
        <f>IF(H23=0,0,ROUNDUP('Spec Entry'!$D$37-Transient!K23,0))</f>
        <v>9</v>
      </c>
      <c r="N23" s="150" t="e">
        <f>IF(H23=0,0,ROUNDUP('Spec Entry'!$D$37+'Spec Entry'!$D$29-Transient!K23,0))</f>
        <v>#VALUE!</v>
      </c>
      <c r="O23" s="85" t="e">
        <f>'Spec Entry'!$D$30-Transient!I23</f>
        <v>#VALUE!</v>
      </c>
      <c r="P23" s="86" t="s">
        <v>149</v>
      </c>
      <c r="Q23" s="87"/>
      <c r="R23" s="89"/>
      <c r="S23" s="323"/>
      <c r="T23" s="324"/>
      <c r="U23" s="324"/>
      <c r="V23" s="324"/>
      <c r="W23" s="324"/>
      <c r="X23" s="324"/>
      <c r="Y23" s="324"/>
      <c r="Z23" s="324"/>
      <c r="AA23" s="325"/>
      <c r="AD23" s="323"/>
      <c r="AE23" s="324"/>
      <c r="AF23" s="324"/>
      <c r="AG23" s="324"/>
      <c r="AH23" s="324"/>
      <c r="AI23" s="324"/>
      <c r="AJ23" s="324"/>
      <c r="AK23" s="324"/>
      <c r="AL23" s="325"/>
      <c r="AO23" s="323"/>
      <c r="AP23" s="324"/>
      <c r="AQ23" s="324"/>
      <c r="AR23" s="324"/>
      <c r="AS23" s="324"/>
      <c r="AT23" s="324"/>
      <c r="AU23" s="324"/>
      <c r="AV23" s="324"/>
      <c r="AW23" s="325"/>
      <c r="AZ23" s="323"/>
      <c r="BA23" s="324"/>
      <c r="BB23" s="324"/>
      <c r="BC23" s="324"/>
      <c r="BD23" s="324"/>
      <c r="BE23" s="324"/>
      <c r="BF23" s="324"/>
      <c r="BG23" s="324"/>
      <c r="BH23" s="325"/>
      <c r="BI23" s="62"/>
      <c r="BJ23" s="62"/>
      <c r="BK23" s="62"/>
      <c r="BL23" s="53"/>
    </row>
    <row r="24" spans="2:64" ht="25.35" customHeight="1">
      <c r="B24" s="53"/>
      <c r="D24"/>
      <c r="E24" s="88"/>
      <c r="F24" s="84">
        <v>150</v>
      </c>
      <c r="G24" s="108">
        <v>0.64849999999999997</v>
      </c>
      <c r="H24" s="108">
        <v>0.67600000000000005</v>
      </c>
      <c r="I24" s="109">
        <v>0</v>
      </c>
      <c r="J24" s="180">
        <f t="shared" si="0"/>
        <v>10.199999999999987</v>
      </c>
      <c r="K24" s="180">
        <f t="shared" si="1"/>
        <v>17.300000000000093</v>
      </c>
      <c r="L24" s="150">
        <f>IF(G24=0,0,ROUNDUP('Spec Entry'!$D$38-Transient!J24,0))</f>
        <v>17</v>
      </c>
      <c r="M24" s="150">
        <f>IF(H24=0,0,ROUNDUP('Spec Entry'!$D$37-Transient!K24,0))</f>
        <v>10</v>
      </c>
      <c r="N24" s="150" t="e">
        <f>IF(H24=0,0,ROUNDUP('Spec Entry'!$D$37+'Spec Entry'!$D$29-Transient!K24,0))</f>
        <v>#VALUE!</v>
      </c>
      <c r="O24" s="85" t="e">
        <f>'Spec Entry'!$D$30-Transient!I24</f>
        <v>#VALUE!</v>
      </c>
      <c r="P24" s="86" t="s">
        <v>149</v>
      </c>
      <c r="Q24" s="87"/>
      <c r="R24" s="89"/>
      <c r="S24" s="323"/>
      <c r="T24" s="324"/>
      <c r="U24" s="324"/>
      <c r="V24" s="324"/>
      <c r="W24" s="324"/>
      <c r="X24" s="324"/>
      <c r="Y24" s="324"/>
      <c r="Z24" s="324"/>
      <c r="AA24" s="325"/>
      <c r="AD24" s="323"/>
      <c r="AE24" s="324"/>
      <c r="AF24" s="324"/>
      <c r="AG24" s="324"/>
      <c r="AH24" s="324"/>
      <c r="AI24" s="324"/>
      <c r="AJ24" s="324"/>
      <c r="AK24" s="324"/>
      <c r="AL24" s="325"/>
      <c r="AO24" s="323"/>
      <c r="AP24" s="324"/>
      <c r="AQ24" s="324"/>
      <c r="AR24" s="324"/>
      <c r="AS24" s="324"/>
      <c r="AT24" s="324"/>
      <c r="AU24" s="324"/>
      <c r="AV24" s="324"/>
      <c r="AW24" s="325"/>
      <c r="AZ24" s="323"/>
      <c r="BA24" s="324"/>
      <c r="BB24" s="324"/>
      <c r="BC24" s="324"/>
      <c r="BD24" s="324"/>
      <c r="BE24" s="324"/>
      <c r="BF24" s="324"/>
      <c r="BG24" s="324"/>
      <c r="BH24" s="325"/>
      <c r="BI24" s="62"/>
      <c r="BJ24" s="62"/>
      <c r="BK24" s="62"/>
      <c r="BL24" s="53"/>
    </row>
    <row r="25" spans="2:64" ht="78" customHeight="1">
      <c r="B25" s="53"/>
      <c r="F25" s="166" t="s">
        <v>307</v>
      </c>
      <c r="G25" s="108"/>
      <c r="H25" s="108"/>
      <c r="I25" s="109">
        <v>0</v>
      </c>
      <c r="J25" s="180">
        <f t="shared" si="0"/>
        <v>658.69999999999993</v>
      </c>
      <c r="K25" s="180">
        <f t="shared" si="1"/>
        <v>-658.69999999999993</v>
      </c>
      <c r="L25" s="150">
        <f>IF(G25=0,0,ROUNDUP('Spec Entry'!$D$38-Transient!J25,0))</f>
        <v>0</v>
      </c>
      <c r="M25" s="150">
        <f>IF(H25=0,0,ROUNDUP('Spec Entry'!$D$37-Transient!K25,0))</f>
        <v>0</v>
      </c>
      <c r="N25" s="150">
        <f>IF(H25=0,0,ROUNDUP('Spec Entry'!$D$37+'Spec Entry'!$D$29-Transient!K25,0))</f>
        <v>0</v>
      </c>
      <c r="O25" s="85" t="e">
        <f>'Spec Entry'!$D$30-Transient!I25</f>
        <v>#VALUE!</v>
      </c>
      <c r="P25" s="90" t="s">
        <v>150</v>
      </c>
      <c r="S25" s="326"/>
      <c r="T25" s="327"/>
      <c r="U25" s="327"/>
      <c r="V25" s="327"/>
      <c r="W25" s="327"/>
      <c r="X25" s="327"/>
      <c r="Y25" s="327"/>
      <c r="Z25" s="327"/>
      <c r="AA25" s="328"/>
      <c r="AD25" s="326"/>
      <c r="AE25" s="327"/>
      <c r="AF25" s="327"/>
      <c r="AG25" s="327"/>
      <c r="AH25" s="327"/>
      <c r="AI25" s="327"/>
      <c r="AJ25" s="327"/>
      <c r="AK25" s="327"/>
      <c r="AL25" s="328"/>
      <c r="AO25" s="326"/>
      <c r="AP25" s="327"/>
      <c r="AQ25" s="327"/>
      <c r="AR25" s="327"/>
      <c r="AS25" s="327"/>
      <c r="AT25" s="327"/>
      <c r="AU25" s="327"/>
      <c r="AV25" s="327"/>
      <c r="AW25" s="328"/>
      <c r="AZ25" s="326"/>
      <c r="BA25" s="327"/>
      <c r="BB25" s="327"/>
      <c r="BC25" s="327"/>
      <c r="BD25" s="327"/>
      <c r="BE25" s="327"/>
      <c r="BF25" s="327"/>
      <c r="BG25" s="327"/>
      <c r="BH25" s="328"/>
      <c r="BI25" s="62"/>
      <c r="BJ25" s="62"/>
      <c r="BK25" s="62"/>
      <c r="BL25" s="53"/>
    </row>
    <row r="26" spans="2:64" ht="18.75" customHeight="1">
      <c r="B26" s="53"/>
      <c r="F26" s="91"/>
      <c r="H26" s="92"/>
      <c r="M26" s="93"/>
      <c r="N26" s="93"/>
      <c r="P26" s="92"/>
      <c r="S26" s="94"/>
      <c r="T26" s="94"/>
      <c r="U26" s="94"/>
      <c r="V26" s="94"/>
      <c r="W26" s="94"/>
      <c r="X26" s="94"/>
      <c r="Y26" s="94"/>
      <c r="AD26" s="94"/>
      <c r="AE26" s="94"/>
      <c r="AF26" s="94"/>
      <c r="AG26" s="94"/>
      <c r="AH26" s="94"/>
      <c r="AI26" s="94"/>
      <c r="AJ26" s="94"/>
      <c r="AO26" s="94"/>
      <c r="AP26" s="94"/>
      <c r="AQ26" s="94"/>
      <c r="AR26" s="94"/>
      <c r="AS26" s="94"/>
      <c r="AT26" s="94"/>
      <c r="AU26" s="94"/>
      <c r="AZ26" s="94"/>
      <c r="BA26" s="94"/>
      <c r="BB26" s="94"/>
      <c r="BC26" s="94"/>
      <c r="BD26" s="94"/>
      <c r="BE26" s="94"/>
      <c r="BF26" s="94"/>
      <c r="BG26" s="62"/>
      <c r="BH26" s="62"/>
      <c r="BI26" s="62"/>
      <c r="BJ26" s="62"/>
      <c r="BK26" s="62"/>
      <c r="BL26" s="53"/>
    </row>
    <row r="27" spans="2:64" ht="18.75" customHeight="1">
      <c r="B27" s="53"/>
      <c r="D27"/>
      <c r="E27"/>
      <c r="F27"/>
      <c r="G27"/>
      <c r="H27"/>
      <c r="I27"/>
      <c r="J27"/>
      <c r="K27"/>
      <c r="L27"/>
      <c r="M27"/>
      <c r="N27"/>
      <c r="O27"/>
      <c r="P27"/>
      <c r="Q27" s="60"/>
      <c r="AE27" s="310" t="s">
        <v>776</v>
      </c>
      <c r="AF27" s="311"/>
      <c r="AG27" s="311"/>
      <c r="AH27" s="311"/>
      <c r="AI27" s="311"/>
      <c r="AJ27" s="311"/>
      <c r="AK27" s="311"/>
      <c r="AL27" s="311"/>
      <c r="BL27" s="53"/>
    </row>
    <row r="28" spans="2:64" ht="13.5" customHeight="1">
      <c r="B28" s="53"/>
      <c r="D28" s="95" t="s">
        <v>151</v>
      </c>
      <c r="E28" s="329" t="s">
        <v>201</v>
      </c>
      <c r="F28" s="330"/>
      <c r="G28" s="330"/>
      <c r="H28" s="330"/>
      <c r="I28" s="330"/>
      <c r="J28" s="330"/>
      <c r="K28" s="330"/>
      <c r="L28" s="330"/>
      <c r="M28" s="330"/>
      <c r="N28" s="330"/>
      <c r="O28" s="330"/>
      <c r="P28" s="330"/>
      <c r="R28" s="60"/>
      <c r="BL28" s="53"/>
    </row>
    <row r="29" spans="2:64" ht="13.5" customHeight="1">
      <c r="B29" s="53"/>
      <c r="D29" s="95"/>
      <c r="E29" s="330"/>
      <c r="F29" s="330"/>
      <c r="G29" s="330"/>
      <c r="H29" s="330"/>
      <c r="I29" s="330"/>
      <c r="J29" s="330"/>
      <c r="K29" s="330"/>
      <c r="L29" s="330"/>
      <c r="M29" s="330"/>
      <c r="N29" s="330"/>
      <c r="O29" s="330"/>
      <c r="P29" s="330"/>
      <c r="R29" s="60"/>
      <c r="T29" s="235"/>
      <c r="BL29" s="53"/>
    </row>
    <row r="30" spans="2:64" ht="42" customHeight="1">
      <c r="B30" s="53"/>
      <c r="E30" s="330"/>
      <c r="F30" s="330"/>
      <c r="G30" s="330"/>
      <c r="H30" s="330"/>
      <c r="I30" s="330"/>
      <c r="J30" s="330"/>
      <c r="K30" s="330"/>
      <c r="L30" s="330"/>
      <c r="M30" s="330"/>
      <c r="N30" s="330"/>
      <c r="O30" s="330"/>
      <c r="P30" s="330"/>
      <c r="R30" s="60"/>
      <c r="BL30" s="53"/>
    </row>
    <row r="31" spans="2:64" ht="15.75">
      <c r="B31" s="53"/>
      <c r="D31" s="60"/>
      <c r="E31" s="60"/>
      <c r="F31" s="96"/>
      <c r="G31" s="96"/>
      <c r="H31" s="97"/>
      <c r="L31" s="60"/>
      <c r="M31" s="60"/>
      <c r="N31" s="60"/>
      <c r="O31" s="60"/>
      <c r="P31" s="60"/>
      <c r="Q31" s="60"/>
      <c r="R31" s="60"/>
      <c r="S31" s="62"/>
      <c r="T31" s="62"/>
      <c r="U31" s="62"/>
      <c r="V31" s="62"/>
      <c r="W31" s="62"/>
      <c r="X31" s="62"/>
      <c r="Y31" s="62"/>
      <c r="AD31" s="62"/>
      <c r="AE31" s="62"/>
      <c r="AF31" s="62"/>
      <c r="AG31" s="62"/>
      <c r="AH31" s="62"/>
      <c r="AI31" s="62"/>
      <c r="AJ31" s="62"/>
      <c r="AO31" s="62"/>
      <c r="AP31" s="62"/>
      <c r="AQ31" s="62"/>
      <c r="AR31" s="62"/>
      <c r="AS31" s="62"/>
      <c r="AT31" s="62"/>
      <c r="AU31" s="62"/>
      <c r="BL31" s="53"/>
    </row>
    <row r="32" spans="2:64" ht="15" customHeight="1">
      <c r="B32" s="53"/>
      <c r="D32" s="316" t="s">
        <v>152</v>
      </c>
      <c r="E32" s="316"/>
      <c r="F32" s="316"/>
      <c r="G32" s="316"/>
      <c r="H32" s="316"/>
      <c r="I32" s="316"/>
      <c r="J32" s="316"/>
      <c r="K32" s="316"/>
      <c r="L32" s="316"/>
      <c r="M32" s="317"/>
      <c r="N32" s="98"/>
      <c r="O32" s="99"/>
      <c r="P32" s="100" t="str">
        <f>IF(COUNTIF(L19:L25,"&gt;=0")=(COUNT(L19:L25)),"Yes","No")</f>
        <v>Yes</v>
      </c>
      <c r="Q32" s="101"/>
      <c r="R32" s="60"/>
      <c r="S32" s="312" t="s">
        <v>210</v>
      </c>
      <c r="T32" s="313"/>
      <c r="U32" s="313"/>
      <c r="V32" s="313"/>
      <c r="W32" s="313"/>
      <c r="X32" s="313"/>
      <c r="Y32" s="313"/>
      <c r="Z32" s="313"/>
      <c r="AA32"/>
      <c r="AB32"/>
      <c r="AD32" s="312" t="s">
        <v>211</v>
      </c>
      <c r="AE32" s="313"/>
      <c r="AF32" s="313"/>
      <c r="AG32" s="313"/>
      <c r="AH32" s="313"/>
      <c r="AI32" s="313"/>
      <c r="AJ32" s="313"/>
      <c r="AK32" s="313"/>
      <c r="AO32" s="312" t="s">
        <v>212</v>
      </c>
      <c r="AP32" s="313"/>
      <c r="AQ32" s="313"/>
      <c r="AR32" s="313"/>
      <c r="AS32" s="313"/>
      <c r="AT32" s="313"/>
      <c r="AU32" s="313"/>
      <c r="AV32" s="313"/>
      <c r="AZ32" s="312" t="s">
        <v>76</v>
      </c>
      <c r="BA32" s="313"/>
      <c r="BB32" s="313"/>
      <c r="BC32" s="313"/>
      <c r="BD32" s="313"/>
      <c r="BE32" s="313"/>
      <c r="BF32" s="313"/>
      <c r="BG32" s="313"/>
      <c r="BH32"/>
      <c r="BL32" s="53"/>
    </row>
    <row r="33" spans="1:64" ht="15">
      <c r="B33" s="53"/>
      <c r="D33" s="316" t="s">
        <v>153</v>
      </c>
      <c r="E33" s="316"/>
      <c r="F33" s="316"/>
      <c r="G33" s="316"/>
      <c r="H33" s="316"/>
      <c r="I33" s="316"/>
      <c r="J33" s="316"/>
      <c r="K33" s="316"/>
      <c r="L33" s="316"/>
      <c r="M33" s="317"/>
      <c r="N33" s="98"/>
      <c r="O33" s="99"/>
      <c r="P33" s="100" t="str">
        <f>IF(COUNTIF(M19:M25,"&gt;=0")=(COUNT(M19:M25)),"Yes","No")</f>
        <v>Yes</v>
      </c>
      <c r="Q33" s="101"/>
      <c r="R33" s="60"/>
      <c r="S33" s="312"/>
      <c r="T33" s="313"/>
      <c r="U33" s="313"/>
      <c r="V33" s="313"/>
      <c r="W33" s="313"/>
      <c r="X33" s="313"/>
      <c r="Y33" s="313"/>
      <c r="Z33" s="313"/>
      <c r="AA33" s="102" t="s">
        <v>131</v>
      </c>
      <c r="AB33"/>
      <c r="AD33" s="312"/>
      <c r="AE33" s="313"/>
      <c r="AF33" s="313"/>
      <c r="AG33" s="313"/>
      <c r="AH33" s="313"/>
      <c r="AI33" s="313"/>
      <c r="AJ33" s="313"/>
      <c r="AK33" s="313"/>
      <c r="AL33" s="102" t="s">
        <v>131</v>
      </c>
      <c r="AM33"/>
      <c r="AN33" s="103"/>
      <c r="AO33" s="312"/>
      <c r="AP33" s="313"/>
      <c r="AQ33" s="313"/>
      <c r="AR33" s="313"/>
      <c r="AS33" s="313"/>
      <c r="AT33" s="313"/>
      <c r="AU33" s="313"/>
      <c r="AV33" s="313"/>
      <c r="AW33" s="102" t="s">
        <v>131</v>
      </c>
      <c r="AX33"/>
      <c r="AZ33" s="314"/>
      <c r="BA33" s="315"/>
      <c r="BB33" s="315"/>
      <c r="BC33" s="315"/>
      <c r="BD33" s="315"/>
      <c r="BE33" s="315"/>
      <c r="BF33" s="315"/>
      <c r="BG33" s="315"/>
      <c r="BH33" s="102" t="s">
        <v>131</v>
      </c>
      <c r="BJ33" s="101"/>
      <c r="BK33" s="101"/>
      <c r="BL33" s="53"/>
    </row>
    <row r="34" spans="1:64">
      <c r="B34" s="53"/>
      <c r="D34" s="316" t="str">
        <f>"If Vmax margin is negative, are all overshoot events &lt;"&amp;'Spec Entry'!D30&amp;"us and below "&amp;'Spec Entry'!D29&amp;"V?"</f>
        <v>If Vmax margin is negative, are all overshoot events &lt;TBDus and below TBDV?</v>
      </c>
      <c r="E34" s="316"/>
      <c r="F34" s="316"/>
      <c r="G34" s="316"/>
      <c r="H34" s="316"/>
      <c r="I34" s="316"/>
      <c r="J34" s="316"/>
      <c r="K34" s="316"/>
      <c r="L34" s="316"/>
      <c r="M34" s="317"/>
      <c r="N34" s="98"/>
      <c r="O34" s="99"/>
      <c r="P34" s="100" t="str">
        <f>IF(P33="No",IF(COUNTIF(O19:O25,"&gt;=0")=(COUNT(O19:O25)),"Yes","No"),"N/A")</f>
        <v>N/A</v>
      </c>
      <c r="Q34" s="101"/>
      <c r="BL34" s="53"/>
    </row>
    <row r="35" spans="1:64">
      <c r="B35" s="53"/>
      <c r="D35" s="316" t="s">
        <v>154</v>
      </c>
      <c r="E35" s="316"/>
      <c r="F35" s="316"/>
      <c r="G35" s="316"/>
      <c r="H35" s="316"/>
      <c r="I35" s="316"/>
      <c r="J35" s="316"/>
      <c r="K35" s="316"/>
      <c r="L35" s="316"/>
      <c r="M35" s="317"/>
      <c r="N35" s="98"/>
      <c r="O35" s="99"/>
      <c r="P35" s="100" t="str">
        <f>IF(COUNTIF(P32:P34,"Yes")=2,"Yes","No")</f>
        <v>Yes</v>
      </c>
      <c r="Q35" s="101"/>
      <c r="BL35" s="53"/>
    </row>
    <row r="36" spans="1:64">
      <c r="B36" s="53"/>
      <c r="BL36" s="53"/>
    </row>
    <row r="37" spans="1:64" ht="12.75" customHeight="1">
      <c r="B37" s="53"/>
      <c r="C37" s="53"/>
      <c r="D37" s="53"/>
      <c r="E37" s="53"/>
      <c r="F37" s="53"/>
      <c r="G37" s="53"/>
      <c r="H37" s="104"/>
      <c r="I37" s="53"/>
      <c r="J37" s="53"/>
      <c r="K37" s="53"/>
      <c r="L37" s="53"/>
      <c r="M37" s="53"/>
      <c r="N37" s="53"/>
      <c r="O37" s="53"/>
      <c r="P37" s="53"/>
      <c r="Q37" s="53"/>
      <c r="R37" s="53"/>
      <c r="S37" s="53"/>
      <c r="T37" s="53"/>
      <c r="U37" s="53"/>
      <c r="V37" s="53"/>
      <c r="W37" s="53"/>
      <c r="X37" s="53"/>
      <c r="Y37" s="53"/>
      <c r="Z37" s="53"/>
      <c r="AA37" s="53"/>
      <c r="AB37" s="53"/>
      <c r="AC37" s="53"/>
      <c r="AD37" s="53"/>
      <c r="AE37" s="53"/>
      <c r="AF37" s="53"/>
      <c r="AG37" s="53"/>
      <c r="AH37" s="53"/>
      <c r="AI37" s="53"/>
      <c r="AJ37" s="53"/>
      <c r="AK37" s="53"/>
      <c r="AL37" s="53"/>
      <c r="AM37" s="53"/>
      <c r="AN37" s="53"/>
      <c r="AO37" s="53"/>
      <c r="AP37" s="53"/>
      <c r="AQ37" s="53"/>
      <c r="AR37" s="53"/>
      <c r="AS37" s="53"/>
      <c r="AT37" s="58"/>
      <c r="AU37" s="58"/>
      <c r="AV37" s="58"/>
      <c r="AW37" s="58"/>
      <c r="AX37" s="58"/>
      <c r="AY37" s="58"/>
      <c r="AZ37" s="58"/>
      <c r="BA37" s="58"/>
      <c r="BB37" s="58"/>
      <c r="BC37" s="58"/>
      <c r="BD37" s="58"/>
      <c r="BE37" s="58"/>
      <c r="BF37" s="58"/>
      <c r="BG37" s="58"/>
      <c r="BH37" s="58"/>
      <c r="BI37" s="58"/>
      <c r="BJ37" s="58"/>
      <c r="BK37" s="58"/>
      <c r="BL37" s="58"/>
    </row>
    <row r="38" spans="1:64" ht="12.75" customHeight="1">
      <c r="H38" s="47"/>
    </row>
    <row r="39" spans="1:64">
      <c r="A39" s="49"/>
      <c r="D39" s="50"/>
      <c r="E39" s="51"/>
      <c r="F39" s="51"/>
      <c r="G39" s="51"/>
      <c r="H39" s="51"/>
      <c r="I39" s="51"/>
      <c r="J39" s="51"/>
      <c r="K39" s="51"/>
      <c r="L39" s="51"/>
      <c r="M39" s="51"/>
      <c r="N39" s="51"/>
      <c r="O39" s="51"/>
      <c r="P39" s="51"/>
      <c r="Q39" s="51"/>
      <c r="R39" s="51"/>
      <c r="S39" s="51"/>
    </row>
    <row r="40" spans="1:64">
      <c r="A40" s="49" t="s">
        <v>130</v>
      </c>
      <c r="B40" s="53"/>
      <c r="C40" s="53"/>
      <c r="D40" s="54"/>
      <c r="E40" s="55"/>
      <c r="F40" s="55"/>
      <c r="G40" s="55"/>
      <c r="H40" s="55"/>
      <c r="I40" s="55"/>
      <c r="J40" s="55"/>
      <c r="K40" s="55"/>
      <c r="L40" s="55"/>
      <c r="M40" s="55"/>
      <c r="N40" s="55"/>
      <c r="O40" s="55"/>
      <c r="P40" s="55"/>
      <c r="Q40" s="55"/>
      <c r="R40" s="55"/>
      <c r="S40" s="55"/>
      <c r="T40" s="53"/>
      <c r="U40" s="53"/>
      <c r="V40" s="53"/>
      <c r="W40" s="53"/>
      <c r="X40" s="53"/>
      <c r="Y40" s="53"/>
      <c r="Z40" s="53"/>
      <c r="AA40" s="53"/>
      <c r="AB40" s="53"/>
      <c r="AC40" s="53"/>
      <c r="AD40" s="53"/>
      <c r="AE40" s="53"/>
      <c r="AF40" s="53"/>
      <c r="AG40" s="53"/>
      <c r="AH40" s="53"/>
      <c r="AI40" s="53"/>
      <c r="AJ40" s="53"/>
      <c r="AK40" s="53"/>
      <c r="AL40" s="53"/>
      <c r="AM40" s="53"/>
      <c r="AN40" s="53"/>
      <c r="AO40" s="53"/>
      <c r="AP40" s="53"/>
      <c r="AQ40" s="53"/>
      <c r="AR40" s="58"/>
      <c r="AS40" s="53"/>
      <c r="AT40" s="58"/>
      <c r="AU40" s="58"/>
      <c r="AV40" s="58"/>
      <c r="AW40" s="58"/>
      <c r="AX40" s="58"/>
      <c r="AY40" s="58"/>
      <c r="AZ40" s="58"/>
      <c r="BA40" s="58"/>
      <c r="BB40" s="58"/>
      <c r="BC40" s="58"/>
      <c r="BD40" s="58"/>
      <c r="BE40" s="58"/>
      <c r="BF40" s="58"/>
      <c r="BG40" s="58"/>
      <c r="BH40" s="58"/>
      <c r="BI40" s="58"/>
      <c r="BJ40" s="58"/>
      <c r="BK40" s="58"/>
      <c r="BL40" s="58"/>
    </row>
    <row r="41" spans="1:64">
      <c r="A41" s="59" t="s">
        <v>131</v>
      </c>
      <c r="B41" s="53"/>
      <c r="AO41" s="235"/>
      <c r="AZ41" s="235"/>
      <c r="BL41" s="58"/>
    </row>
    <row r="42" spans="1:64" ht="32.25" customHeight="1">
      <c r="A42" s="61" t="s">
        <v>132</v>
      </c>
      <c r="B42" s="53"/>
      <c r="D42" s="308" t="s">
        <v>204</v>
      </c>
      <c r="E42" s="309"/>
      <c r="F42" s="309"/>
      <c r="G42" s="309"/>
      <c r="H42" s="309"/>
      <c r="I42" s="309"/>
      <c r="J42" s="309"/>
      <c r="K42" s="309"/>
      <c r="L42" s="309"/>
      <c r="M42" s="309"/>
      <c r="N42" s="309"/>
      <c r="O42" s="309"/>
      <c r="P42" s="309"/>
      <c r="Q42"/>
      <c r="S42" s="320" t="s">
        <v>134</v>
      </c>
      <c r="T42" s="321"/>
      <c r="U42" s="321"/>
      <c r="V42" s="321"/>
      <c r="W42" s="321"/>
      <c r="X42" s="321"/>
      <c r="Y42" s="321"/>
      <c r="Z42" s="321"/>
      <c r="AA42" s="322"/>
      <c r="AD42" s="320" t="s">
        <v>135</v>
      </c>
      <c r="AE42" s="321"/>
      <c r="AF42" s="321"/>
      <c r="AG42" s="321"/>
      <c r="AH42" s="321"/>
      <c r="AI42" s="321"/>
      <c r="AJ42" s="321"/>
      <c r="AK42" s="321"/>
      <c r="AL42" s="322"/>
      <c r="AO42" s="320" t="s">
        <v>136</v>
      </c>
      <c r="AP42" s="321"/>
      <c r="AQ42" s="321"/>
      <c r="AR42" s="321"/>
      <c r="AS42" s="321"/>
      <c r="AT42" s="321"/>
      <c r="AU42" s="321"/>
      <c r="AV42" s="321"/>
      <c r="AW42" s="322"/>
      <c r="AZ42" s="320" t="s">
        <v>137</v>
      </c>
      <c r="BA42" s="321"/>
      <c r="BB42" s="321"/>
      <c r="BC42" s="321"/>
      <c r="BD42" s="321"/>
      <c r="BE42" s="321"/>
      <c r="BF42" s="321"/>
      <c r="BG42" s="321"/>
      <c r="BH42" s="322"/>
      <c r="BI42" s="62"/>
      <c r="BJ42" s="62"/>
      <c r="BK42" s="62"/>
      <c r="BL42" s="53"/>
    </row>
    <row r="43" spans="1:64" ht="15.75">
      <c r="B43" s="53"/>
      <c r="D43" s="63" t="s">
        <v>73</v>
      </c>
      <c r="E43" s="64"/>
      <c r="F43" s="331" t="s">
        <v>138</v>
      </c>
      <c r="G43"/>
      <c r="H43" s="331" t="s">
        <v>139</v>
      </c>
      <c r="I43"/>
      <c r="J43"/>
      <c r="K43"/>
      <c r="L43"/>
      <c r="M43" s="65"/>
      <c r="N43" s="65"/>
      <c r="O43" s="65"/>
      <c r="P43" s="65"/>
      <c r="Q43" s="65"/>
      <c r="S43" s="323"/>
      <c r="T43" s="324"/>
      <c r="U43" s="324"/>
      <c r="V43" s="324"/>
      <c r="W43" s="324"/>
      <c r="X43" s="324"/>
      <c r="Y43" s="324"/>
      <c r="Z43" s="324"/>
      <c r="AA43" s="325"/>
      <c r="AD43" s="323"/>
      <c r="AE43" s="324"/>
      <c r="AF43" s="324"/>
      <c r="AG43" s="324"/>
      <c r="AH43" s="324"/>
      <c r="AI43" s="324"/>
      <c r="AJ43" s="324"/>
      <c r="AK43" s="324"/>
      <c r="AL43" s="325"/>
      <c r="AO43" s="323"/>
      <c r="AP43" s="324"/>
      <c r="AQ43" s="324"/>
      <c r="AR43" s="324"/>
      <c r="AS43" s="324"/>
      <c r="AT43" s="324"/>
      <c r="AU43" s="324"/>
      <c r="AV43" s="324"/>
      <c r="AW43" s="325"/>
      <c r="AZ43" s="323"/>
      <c r="BA43" s="324"/>
      <c r="BB43" s="324"/>
      <c r="BC43" s="324"/>
      <c r="BD43" s="324"/>
      <c r="BE43" s="324"/>
      <c r="BF43" s="324"/>
      <c r="BG43" s="324"/>
      <c r="BH43" s="325"/>
      <c r="BI43" s="62"/>
      <c r="BJ43" s="62"/>
      <c r="BK43" s="62"/>
      <c r="BL43" s="53"/>
    </row>
    <row r="44" spans="1:64" ht="15.75">
      <c r="B44" s="53"/>
      <c r="D44" s="66">
        <f>'Spec Entry'!D18</f>
        <v>0.66</v>
      </c>
      <c r="E44" s="67"/>
      <c r="F44" s="332"/>
      <c r="G44"/>
      <c r="H44" s="332"/>
      <c r="I44"/>
      <c r="J44"/>
      <c r="K44"/>
      <c r="L44"/>
      <c r="M44" s="69"/>
      <c r="N44" s="69"/>
      <c r="P44" s="69"/>
      <c r="Q44" s="70"/>
      <c r="S44" s="323"/>
      <c r="T44" s="324"/>
      <c r="U44" s="324"/>
      <c r="V44" s="324"/>
      <c r="W44" s="324"/>
      <c r="X44" s="324"/>
      <c r="Y44" s="324"/>
      <c r="Z44" s="324"/>
      <c r="AA44" s="325"/>
      <c r="AD44" s="323"/>
      <c r="AE44" s="324"/>
      <c r="AF44" s="324"/>
      <c r="AG44" s="324"/>
      <c r="AH44" s="324"/>
      <c r="AI44" s="324"/>
      <c r="AJ44" s="324"/>
      <c r="AK44" s="324"/>
      <c r="AL44" s="325"/>
      <c r="AO44" s="323"/>
      <c r="AP44" s="324"/>
      <c r="AQ44" s="324"/>
      <c r="AR44" s="324"/>
      <c r="AS44" s="324"/>
      <c r="AT44" s="324"/>
      <c r="AU44" s="324"/>
      <c r="AV44" s="324"/>
      <c r="AW44" s="325"/>
      <c r="AZ44" s="323"/>
      <c r="BA44" s="324"/>
      <c r="BB44" s="324"/>
      <c r="BC44" s="324"/>
      <c r="BD44" s="324"/>
      <c r="BE44" s="324"/>
      <c r="BF44" s="324"/>
      <c r="BG44" s="324"/>
      <c r="BH44" s="325"/>
      <c r="BI44" s="62"/>
      <c r="BJ44" s="62"/>
      <c r="BK44" s="62"/>
      <c r="BL44" s="53"/>
    </row>
    <row r="45" spans="1:64" ht="15.75">
      <c r="B45" s="53"/>
      <c r="D45" s="71" t="s">
        <v>140</v>
      </c>
      <c r="E45" s="67"/>
      <c r="F45" s="63" t="s">
        <v>141</v>
      </c>
      <c r="G45"/>
      <c r="H45" s="63" t="s">
        <v>142</v>
      </c>
      <c r="I45"/>
      <c r="J45"/>
      <c r="K45"/>
      <c r="L45"/>
      <c r="M45" s="69"/>
      <c r="N45" s="69"/>
      <c r="O45" s="69"/>
      <c r="P45" s="69"/>
      <c r="Q45" s="69"/>
      <c r="S45" s="323"/>
      <c r="T45" s="324"/>
      <c r="U45" s="324"/>
      <c r="V45" s="324"/>
      <c r="W45" s="324"/>
      <c r="X45" s="324"/>
      <c r="Y45" s="324"/>
      <c r="Z45" s="324"/>
      <c r="AA45" s="325"/>
      <c r="AD45" s="323"/>
      <c r="AE45" s="324"/>
      <c r="AF45" s="324"/>
      <c r="AG45" s="324"/>
      <c r="AH45" s="324"/>
      <c r="AI45" s="324"/>
      <c r="AJ45" s="324"/>
      <c r="AK45" s="324"/>
      <c r="AL45" s="325"/>
      <c r="AO45" s="323"/>
      <c r="AP45" s="324"/>
      <c r="AQ45" s="324"/>
      <c r="AR45" s="324"/>
      <c r="AS45" s="324"/>
      <c r="AT45" s="324"/>
      <c r="AU45" s="324"/>
      <c r="AV45" s="324"/>
      <c r="AW45" s="325"/>
      <c r="AZ45" s="323"/>
      <c r="BA45" s="324"/>
      <c r="BB45" s="324"/>
      <c r="BC45" s="324"/>
      <c r="BD45" s="324"/>
      <c r="BE45" s="324"/>
      <c r="BF45" s="324"/>
      <c r="BG45" s="324"/>
      <c r="BH45" s="325"/>
      <c r="BI45" s="62"/>
      <c r="BJ45" s="62"/>
      <c r="BK45" s="62"/>
      <c r="BL45" s="53"/>
    </row>
    <row r="46" spans="1:64" ht="15.75">
      <c r="B46" s="53"/>
      <c r="D46" s="72">
        <f>'Spec Entry'!D28</f>
        <v>1000</v>
      </c>
      <c r="E46" s="67"/>
      <c r="F46" s="232">
        <f>'Spec Entry'!D26*(1-('Spec Entry'!di_percentage/100))</f>
        <v>3.6179999999999999</v>
      </c>
      <c r="G46"/>
      <c r="H46" s="232">
        <f>'Spec Entry'!D26*100%</f>
        <v>5.4</v>
      </c>
      <c r="I46"/>
      <c r="J46"/>
      <c r="K46"/>
      <c r="L46"/>
      <c r="M46" s="65"/>
      <c r="N46" s="65"/>
      <c r="O46" s="69"/>
      <c r="P46" s="65"/>
      <c r="Q46" s="65"/>
      <c r="S46" s="323"/>
      <c r="T46" s="324"/>
      <c r="U46" s="324"/>
      <c r="V46" s="324"/>
      <c r="W46" s="324"/>
      <c r="X46" s="324"/>
      <c r="Y46" s="324"/>
      <c r="Z46" s="324"/>
      <c r="AA46" s="325"/>
      <c r="AD46" s="323"/>
      <c r="AE46" s="324"/>
      <c r="AF46" s="324"/>
      <c r="AG46" s="324"/>
      <c r="AH46" s="324"/>
      <c r="AI46" s="324"/>
      <c r="AJ46" s="324"/>
      <c r="AK46" s="324"/>
      <c r="AL46" s="325"/>
      <c r="AO46" s="323"/>
      <c r="AP46" s="324"/>
      <c r="AQ46" s="324"/>
      <c r="AR46" s="324"/>
      <c r="AS46" s="324"/>
      <c r="AT46" s="324"/>
      <c r="AU46" s="324"/>
      <c r="AV46" s="324"/>
      <c r="AW46" s="325"/>
      <c r="AZ46" s="323"/>
      <c r="BA46" s="324"/>
      <c r="BB46" s="324"/>
      <c r="BC46" s="324"/>
      <c r="BD46" s="324"/>
      <c r="BE46" s="324"/>
      <c r="BF46" s="324"/>
      <c r="BG46" s="324"/>
      <c r="BH46" s="325"/>
      <c r="BI46" s="62"/>
      <c r="BJ46" s="62"/>
      <c r="BK46" s="62"/>
      <c r="BL46" s="53"/>
    </row>
    <row r="47" spans="1:64" ht="20.45" customHeight="1">
      <c r="B47" s="53"/>
      <c r="D47" s="73" t="s">
        <v>143</v>
      </c>
      <c r="E47" s="74"/>
      <c r="F47"/>
      <c r="G47"/>
      <c r="H47"/>
      <c r="I47"/>
      <c r="J47"/>
      <c r="K47"/>
      <c r="L47"/>
      <c r="M47"/>
      <c r="N47"/>
      <c r="O47" s="69"/>
      <c r="S47" s="323"/>
      <c r="T47" s="324"/>
      <c r="U47" s="324"/>
      <c r="V47" s="324"/>
      <c r="W47" s="324"/>
      <c r="X47" s="324"/>
      <c r="Y47" s="324"/>
      <c r="Z47" s="324"/>
      <c r="AA47" s="325"/>
      <c r="AD47" s="323"/>
      <c r="AE47" s="324"/>
      <c r="AF47" s="324"/>
      <c r="AG47" s="324"/>
      <c r="AH47" s="324"/>
      <c r="AI47" s="324"/>
      <c r="AJ47" s="324"/>
      <c r="AK47" s="324"/>
      <c r="AL47" s="325"/>
      <c r="AO47" s="323"/>
      <c r="AP47" s="324"/>
      <c r="AQ47" s="324"/>
      <c r="AR47" s="324"/>
      <c r="AS47" s="324"/>
      <c r="AT47" s="324"/>
      <c r="AU47" s="324"/>
      <c r="AV47" s="324"/>
      <c r="AW47" s="325"/>
      <c r="AZ47" s="323"/>
      <c r="BA47" s="324"/>
      <c r="BB47" s="324"/>
      <c r="BC47" s="324"/>
      <c r="BD47" s="324"/>
      <c r="BE47" s="324"/>
      <c r="BF47" s="324"/>
      <c r="BG47" s="324"/>
      <c r="BH47" s="325"/>
      <c r="BI47" s="62"/>
      <c r="BJ47" s="62"/>
      <c r="BK47" s="62"/>
      <c r="BL47" s="53"/>
    </row>
    <row r="48" spans="1:64" ht="17.25" customHeight="1">
      <c r="B48" s="53"/>
      <c r="D48" s="75">
        <f>('Spec Entry'!duty_high)/100</f>
        <v>0.5</v>
      </c>
      <c r="E48" s="74"/>
      <c r="F48"/>
      <c r="G48"/>
      <c r="H48"/>
      <c r="I48"/>
      <c r="J48"/>
      <c r="K48"/>
      <c r="L48"/>
      <c r="M48"/>
      <c r="N48"/>
      <c r="O48" s="69"/>
      <c r="S48" s="323"/>
      <c r="T48" s="324"/>
      <c r="U48" s="324"/>
      <c r="V48" s="324"/>
      <c r="W48" s="324"/>
      <c r="X48" s="324"/>
      <c r="Y48" s="324"/>
      <c r="Z48" s="324"/>
      <c r="AA48" s="325"/>
      <c r="AD48" s="323"/>
      <c r="AE48" s="324"/>
      <c r="AF48" s="324"/>
      <c r="AG48" s="324"/>
      <c r="AH48" s="324"/>
      <c r="AI48" s="324"/>
      <c r="AJ48" s="324"/>
      <c r="AK48" s="324"/>
      <c r="AL48" s="325"/>
      <c r="AO48" s="323"/>
      <c r="AP48" s="324"/>
      <c r="AQ48" s="324"/>
      <c r="AR48" s="324"/>
      <c r="AS48" s="324"/>
      <c r="AT48" s="324"/>
      <c r="AU48" s="324"/>
      <c r="AV48" s="324"/>
      <c r="AW48" s="325"/>
      <c r="AZ48" s="323"/>
      <c r="BA48" s="324"/>
      <c r="BB48" s="324"/>
      <c r="BC48" s="324"/>
      <c r="BD48" s="324"/>
      <c r="BE48" s="324"/>
      <c r="BF48" s="324"/>
      <c r="BG48" s="324"/>
      <c r="BH48" s="325"/>
      <c r="BI48" s="62"/>
      <c r="BJ48" s="62"/>
      <c r="BK48" s="62"/>
      <c r="BL48" s="53"/>
    </row>
    <row r="49" spans="2:64" ht="19.5" customHeight="1">
      <c r="B49" s="53"/>
      <c r="D49" s="73" t="s">
        <v>144</v>
      </c>
      <c r="E49" s="76"/>
      <c r="F49"/>
      <c r="G49"/>
      <c r="H49" s="80" t="s">
        <v>274</v>
      </c>
      <c r="I49" s="254">
        <v>0.65869999999999995</v>
      </c>
      <c r="J49"/>
      <c r="K49"/>
      <c r="L49"/>
      <c r="M49"/>
      <c r="N49"/>
      <c r="Q49" s="77"/>
      <c r="S49" s="323"/>
      <c r="T49" s="324"/>
      <c r="U49" s="324"/>
      <c r="V49" s="324"/>
      <c r="W49" s="324"/>
      <c r="X49" s="324"/>
      <c r="Y49" s="324"/>
      <c r="Z49" s="324"/>
      <c r="AA49" s="325"/>
      <c r="AD49" s="323"/>
      <c r="AE49" s="324"/>
      <c r="AF49" s="324"/>
      <c r="AG49" s="324"/>
      <c r="AH49" s="324"/>
      <c r="AI49" s="324"/>
      <c r="AJ49" s="324"/>
      <c r="AK49" s="324"/>
      <c r="AL49" s="325"/>
      <c r="AO49" s="323"/>
      <c r="AP49" s="324"/>
      <c r="AQ49" s="324"/>
      <c r="AR49" s="324"/>
      <c r="AS49" s="324"/>
      <c r="AT49" s="324"/>
      <c r="AU49" s="324"/>
      <c r="AV49" s="324"/>
      <c r="AW49" s="325"/>
      <c r="AZ49" s="323"/>
      <c r="BA49" s="324"/>
      <c r="BB49" s="324"/>
      <c r="BC49" s="324"/>
      <c r="BD49" s="324"/>
      <c r="BE49" s="324"/>
      <c r="BF49" s="324"/>
      <c r="BG49" s="324"/>
      <c r="BH49" s="325"/>
      <c r="BI49" s="62"/>
      <c r="BJ49" s="62"/>
      <c r="BK49" s="62"/>
      <c r="BL49" s="53"/>
    </row>
    <row r="50" spans="2:64" ht="17.25" customHeight="1">
      <c r="B50" s="53"/>
      <c r="D50" s="78" t="s">
        <v>145</v>
      </c>
      <c r="E50" s="76"/>
      <c r="F50"/>
      <c r="G50"/>
      <c r="H50"/>
      <c r="I50" s="188">
        <v>0.66649999999999998</v>
      </c>
      <c r="J50" t="s">
        <v>774</v>
      </c>
      <c r="K50"/>
      <c r="L50"/>
      <c r="M50"/>
      <c r="N50"/>
      <c r="Q50" s="77"/>
      <c r="S50" s="323"/>
      <c r="T50" s="324"/>
      <c r="U50" s="324"/>
      <c r="V50" s="324"/>
      <c r="W50" s="324"/>
      <c r="X50" s="324"/>
      <c r="Y50" s="324"/>
      <c r="Z50" s="324"/>
      <c r="AA50" s="325"/>
      <c r="AD50" s="323"/>
      <c r="AE50" s="324"/>
      <c r="AF50" s="324"/>
      <c r="AG50" s="324"/>
      <c r="AH50" s="324"/>
      <c r="AI50" s="324"/>
      <c r="AJ50" s="324"/>
      <c r="AK50" s="324"/>
      <c r="AL50" s="325"/>
      <c r="AO50" s="323"/>
      <c r="AP50" s="324"/>
      <c r="AQ50" s="324"/>
      <c r="AR50" s="324"/>
      <c r="AS50" s="324"/>
      <c r="AT50" s="324"/>
      <c r="AU50" s="324"/>
      <c r="AV50" s="324"/>
      <c r="AW50" s="325"/>
      <c r="AZ50" s="323"/>
      <c r="BA50" s="324"/>
      <c r="BB50" s="324"/>
      <c r="BC50" s="324"/>
      <c r="BD50" s="324"/>
      <c r="BE50" s="324"/>
      <c r="BF50" s="324"/>
      <c r="BG50" s="324"/>
      <c r="BH50" s="325"/>
      <c r="BI50" s="62"/>
      <c r="BJ50" s="62"/>
      <c r="BK50" s="62"/>
      <c r="BL50" s="53"/>
    </row>
    <row r="51" spans="2:64" ht="15.75">
      <c r="B51" s="53"/>
      <c r="D51"/>
      <c r="E51" s="76"/>
      <c r="F51"/>
      <c r="G51"/>
      <c r="H51"/>
      <c r="I51" s="254">
        <v>0.65869999999999995</v>
      </c>
      <c r="J51" t="s">
        <v>775</v>
      </c>
      <c r="K51"/>
      <c r="L51"/>
      <c r="M51"/>
      <c r="N51"/>
      <c r="R51" s="83"/>
      <c r="S51" s="323"/>
      <c r="T51" s="324"/>
      <c r="U51" s="324"/>
      <c r="V51" s="324"/>
      <c r="W51" s="324"/>
      <c r="X51" s="324"/>
      <c r="Y51" s="324"/>
      <c r="Z51" s="324"/>
      <c r="AA51" s="325"/>
      <c r="AD51" s="323"/>
      <c r="AE51" s="324"/>
      <c r="AF51" s="324"/>
      <c r="AG51" s="324"/>
      <c r="AH51" s="324"/>
      <c r="AI51" s="324"/>
      <c r="AJ51" s="324"/>
      <c r="AK51" s="324"/>
      <c r="AL51" s="325"/>
      <c r="AO51" s="323"/>
      <c r="AP51" s="324"/>
      <c r="AQ51" s="324"/>
      <c r="AR51" s="324"/>
      <c r="AS51" s="324"/>
      <c r="AT51" s="324"/>
      <c r="AU51" s="324"/>
      <c r="AV51" s="324"/>
      <c r="AW51" s="325"/>
      <c r="AZ51" s="323"/>
      <c r="BA51" s="324"/>
      <c r="BB51" s="324"/>
      <c r="BC51" s="324"/>
      <c r="BD51" s="324"/>
      <c r="BE51" s="324"/>
      <c r="BF51" s="324"/>
      <c r="BG51" s="324"/>
      <c r="BH51" s="325"/>
      <c r="BI51" s="62"/>
      <c r="BJ51" s="62"/>
      <c r="BK51" s="62"/>
      <c r="BL51" s="53"/>
    </row>
    <row r="52" spans="2:64" ht="25.35" customHeight="1">
      <c r="B52" s="53"/>
      <c r="D52"/>
      <c r="E52" s="76"/>
      <c r="F52"/>
      <c r="G52"/>
      <c r="H52"/>
      <c r="J52"/>
      <c r="K52"/>
      <c r="L52"/>
      <c r="M52"/>
      <c r="N52"/>
      <c r="Q52" s="87"/>
      <c r="R52" s="83"/>
      <c r="S52" s="323"/>
      <c r="T52" s="324"/>
      <c r="U52" s="324"/>
      <c r="V52" s="324"/>
      <c r="W52" s="324"/>
      <c r="X52" s="324"/>
      <c r="Y52" s="324"/>
      <c r="Z52" s="324"/>
      <c r="AA52" s="325"/>
      <c r="AD52" s="323"/>
      <c r="AE52" s="324"/>
      <c r="AF52" s="324"/>
      <c r="AG52" s="324"/>
      <c r="AH52" s="324"/>
      <c r="AI52" s="324"/>
      <c r="AJ52" s="324"/>
      <c r="AK52" s="324"/>
      <c r="AL52" s="325"/>
      <c r="AO52" s="323"/>
      <c r="AP52" s="324"/>
      <c r="AQ52" s="324"/>
      <c r="AR52" s="324"/>
      <c r="AS52" s="324"/>
      <c r="AT52" s="324"/>
      <c r="AU52" s="324"/>
      <c r="AV52" s="324"/>
      <c r="AW52" s="325"/>
      <c r="AZ52" s="323"/>
      <c r="BA52" s="324"/>
      <c r="BB52" s="324"/>
      <c r="BC52" s="324"/>
      <c r="BD52" s="324"/>
      <c r="BE52" s="324"/>
      <c r="BF52" s="324"/>
      <c r="BG52" s="324"/>
      <c r="BH52" s="325"/>
      <c r="BI52" s="62"/>
      <c r="BJ52" s="62"/>
      <c r="BK52" s="62"/>
      <c r="BL52" s="53"/>
    </row>
    <row r="53" spans="2:64" ht="63.75">
      <c r="B53" s="53"/>
      <c r="D53"/>
      <c r="E53" s="76"/>
      <c r="F53" s="79" t="s">
        <v>146</v>
      </c>
      <c r="G53" s="79" t="s">
        <v>46</v>
      </c>
      <c r="H53" s="79" t="s">
        <v>45</v>
      </c>
      <c r="I53" s="107" t="str">
        <f>"Duration of Overshoot (tOvs) above "&amp;'Spec Entry'!D30&amp;"V
(Zero if not applicable)"</f>
        <v>Duration of Overshoot (tOvs) above TBDV
(Zero if not applicable)</v>
      </c>
      <c r="J53" s="80" t="s">
        <v>275</v>
      </c>
      <c r="K53" s="80" t="s">
        <v>276</v>
      </c>
      <c r="L53" s="81" t="str">
        <f>"Vmin spec margin
(Spec - Result)"</f>
        <v>Vmin spec margin
(Spec - Result)</v>
      </c>
      <c r="M53" s="81" t="str">
        <f>"Vmax spec margin
(Spec - Result)"</f>
        <v>Vmax spec margin
(Spec - Result)</v>
      </c>
      <c r="N53" s="81" t="str">
        <f>"Vmax spec margin from max overshoot allowance "&amp;'Spec Entry'!D29&amp;"V
(Spec - Result)"</f>
        <v>Vmax spec margin from max overshoot allowance TBDV
(Spec - Result)</v>
      </c>
      <c r="O53" s="81" t="str">
        <f>"Overshoot duration margin from "&amp;'Spec Entry'!D30&amp;"us (Spec - Result)"</f>
        <v>Overshoot duration margin from TBDus (Spec - Result)</v>
      </c>
      <c r="P53" s="82" t="s">
        <v>147</v>
      </c>
      <c r="Q53" s="87"/>
      <c r="R53" s="83"/>
      <c r="S53" s="323"/>
      <c r="T53" s="324"/>
      <c r="U53" s="324"/>
      <c r="V53" s="324"/>
      <c r="W53" s="324"/>
      <c r="X53" s="324"/>
      <c r="Y53" s="324"/>
      <c r="Z53" s="324"/>
      <c r="AA53" s="325"/>
      <c r="AD53" s="323"/>
      <c r="AE53" s="324"/>
      <c r="AF53" s="324"/>
      <c r="AG53" s="324"/>
      <c r="AH53" s="324"/>
      <c r="AI53" s="324"/>
      <c r="AJ53" s="324"/>
      <c r="AK53" s="324"/>
      <c r="AL53" s="325"/>
      <c r="AO53" s="323"/>
      <c r="AP53" s="324"/>
      <c r="AQ53" s="324"/>
      <c r="AR53" s="324"/>
      <c r="AS53" s="324"/>
      <c r="AT53" s="324"/>
      <c r="AU53" s="324"/>
      <c r="AV53" s="324"/>
      <c r="AW53" s="325"/>
      <c r="AZ53" s="323"/>
      <c r="BA53" s="324"/>
      <c r="BB53" s="324"/>
      <c r="BC53" s="324"/>
      <c r="BD53" s="324"/>
      <c r="BE53" s="324"/>
      <c r="BF53" s="324"/>
      <c r="BG53" s="324"/>
      <c r="BH53" s="325"/>
      <c r="BI53" s="62"/>
      <c r="BJ53" s="62"/>
      <c r="BK53" s="62"/>
      <c r="BL53" s="53"/>
    </row>
    <row r="54" spans="2:64" ht="25.35" customHeight="1">
      <c r="B54" s="53"/>
      <c r="D54"/>
      <c r="E54" s="65"/>
      <c r="F54" s="84">
        <v>0.3</v>
      </c>
      <c r="G54" s="108">
        <v>0.64029999999999998</v>
      </c>
      <c r="H54" s="108">
        <v>0.6754</v>
      </c>
      <c r="I54" s="109">
        <v>0</v>
      </c>
      <c r="J54" s="180">
        <f>($I$49-G54)*1000</f>
        <v>18.39999999999997</v>
      </c>
      <c r="K54" s="180">
        <f>(H54-$I$49)*1000</f>
        <v>16.700000000000049</v>
      </c>
      <c r="L54" s="234">
        <f>IF(G54=0,0,ROUNDUP('Spec Entry'!$D$38-Transient!J54,0))</f>
        <v>9</v>
      </c>
      <c r="M54" s="234">
        <f>IF(H54=0,0,ROUNDUP('Spec Entry'!$D$37-Transient!K54,0))</f>
        <v>11</v>
      </c>
      <c r="N54" s="150" t="e">
        <f>IF(H54=0,0,ROUNDUP('Spec Entry'!$D$37+'Spec Entry'!$D$29-Transient!K54,0))</f>
        <v>#VALUE!</v>
      </c>
      <c r="O54" s="85" t="e">
        <f>'Spec Entry'!$D$30-Transient!I54</f>
        <v>#VALUE!</v>
      </c>
      <c r="P54" s="86" t="s">
        <v>148</v>
      </c>
      <c r="Q54" s="87"/>
      <c r="R54" s="83"/>
      <c r="S54" s="323"/>
      <c r="T54" s="324"/>
      <c r="U54" s="324"/>
      <c r="V54" s="324"/>
      <c r="W54" s="324"/>
      <c r="X54" s="324"/>
      <c r="Y54" s="324"/>
      <c r="Z54" s="324"/>
      <c r="AA54" s="325"/>
      <c r="AD54" s="323"/>
      <c r="AE54" s="324"/>
      <c r="AF54" s="324"/>
      <c r="AG54" s="324"/>
      <c r="AH54" s="324"/>
      <c r="AI54" s="324"/>
      <c r="AJ54" s="324"/>
      <c r="AK54" s="324"/>
      <c r="AL54" s="325"/>
      <c r="AO54" s="323"/>
      <c r="AP54" s="324"/>
      <c r="AQ54" s="324"/>
      <c r="AR54" s="324"/>
      <c r="AS54" s="324"/>
      <c r="AT54" s="324"/>
      <c r="AU54" s="324"/>
      <c r="AV54" s="324"/>
      <c r="AW54" s="325"/>
      <c r="AZ54" s="323"/>
      <c r="BA54" s="324"/>
      <c r="BB54" s="324"/>
      <c r="BC54" s="324"/>
      <c r="BD54" s="324"/>
      <c r="BE54" s="324"/>
      <c r="BF54" s="324"/>
      <c r="BG54" s="324"/>
      <c r="BH54" s="325"/>
      <c r="BI54" s="62"/>
      <c r="BJ54" s="62"/>
      <c r="BK54" s="62"/>
      <c r="BL54" s="53"/>
    </row>
    <row r="55" spans="2:64" ht="25.35" customHeight="1">
      <c r="B55" s="53"/>
      <c r="D55"/>
      <c r="E55" s="88"/>
      <c r="F55" s="84">
        <v>1</v>
      </c>
      <c r="G55" s="108">
        <v>0.64029999999999998</v>
      </c>
      <c r="H55" s="108">
        <v>0.6754</v>
      </c>
      <c r="I55" s="109">
        <v>0</v>
      </c>
      <c r="J55" s="180">
        <f t="shared" ref="J55:J58" si="2">($I$49-G55)*1000</f>
        <v>18.39999999999997</v>
      </c>
      <c r="K55" s="180">
        <f t="shared" ref="K55:K60" si="3">(H55-$I$49)*1000</f>
        <v>16.700000000000049</v>
      </c>
      <c r="L55" s="150">
        <f>IF(G55=0,0,ROUNDUP('Spec Entry'!$D$38-Transient!J55,0))</f>
        <v>9</v>
      </c>
      <c r="M55" s="150">
        <f>IF(H55=0,0,ROUNDUP('Spec Entry'!$D$37-Transient!K55,0))</f>
        <v>11</v>
      </c>
      <c r="N55" s="150" t="e">
        <f>IF(H55=0,0,ROUNDUP('Spec Entry'!$D$37+'Spec Entry'!$D$29-Transient!K55,0))</f>
        <v>#VALUE!</v>
      </c>
      <c r="O55" s="85" t="e">
        <f>'Spec Entry'!$D$30-Transient!I55</f>
        <v>#VALUE!</v>
      </c>
      <c r="P55" s="86" t="s">
        <v>149</v>
      </c>
      <c r="Q55" s="87"/>
      <c r="R55" s="89"/>
      <c r="S55" s="323"/>
      <c r="T55" s="324"/>
      <c r="U55" s="324"/>
      <c r="V55" s="324"/>
      <c r="W55" s="324"/>
      <c r="X55" s="324"/>
      <c r="Y55" s="324"/>
      <c r="Z55" s="324"/>
      <c r="AA55" s="325"/>
      <c r="AD55" s="323"/>
      <c r="AE55" s="324"/>
      <c r="AF55" s="324"/>
      <c r="AG55" s="324"/>
      <c r="AH55" s="324"/>
      <c r="AI55" s="324"/>
      <c r="AJ55" s="324"/>
      <c r="AK55" s="324"/>
      <c r="AL55" s="325"/>
      <c r="AO55" s="323"/>
      <c r="AP55" s="324"/>
      <c r="AQ55" s="324"/>
      <c r="AR55" s="324"/>
      <c r="AS55" s="324"/>
      <c r="AT55" s="324"/>
      <c r="AU55" s="324"/>
      <c r="AV55" s="324"/>
      <c r="AW55" s="325"/>
      <c r="AZ55" s="323"/>
      <c r="BA55" s="324"/>
      <c r="BB55" s="324"/>
      <c r="BC55" s="324"/>
      <c r="BD55" s="324"/>
      <c r="BE55" s="324"/>
      <c r="BF55" s="324"/>
      <c r="BG55" s="324"/>
      <c r="BH55" s="325"/>
      <c r="BI55" s="62"/>
      <c r="BJ55" s="62"/>
      <c r="BK55" s="62"/>
      <c r="BL55" s="53"/>
    </row>
    <row r="56" spans="2:64" ht="25.35" customHeight="1">
      <c r="B56" s="53"/>
      <c r="D56"/>
      <c r="E56" s="88"/>
      <c r="F56" s="84">
        <v>10</v>
      </c>
      <c r="G56" s="108">
        <v>0.6381</v>
      </c>
      <c r="H56" s="108">
        <v>0.67620000000000002</v>
      </c>
      <c r="I56" s="109">
        <v>0</v>
      </c>
      <c r="J56" s="180">
        <f t="shared" si="2"/>
        <v>20.599999999999952</v>
      </c>
      <c r="K56" s="180">
        <f t="shared" si="3"/>
        <v>17.500000000000071</v>
      </c>
      <c r="L56" s="150">
        <f>IF(G56=0,0,ROUNDUP('Spec Entry'!$D$38-Transient!J56,0))</f>
        <v>7</v>
      </c>
      <c r="M56" s="150">
        <f>IF(H56=0,0,ROUNDUP('Spec Entry'!$D$37-Transient!K56,0))</f>
        <v>10</v>
      </c>
      <c r="N56" s="150" t="e">
        <f>IF(H56=0,0,ROUNDUP('Spec Entry'!$D$37+'Spec Entry'!$D$29-Transient!K56,0))</f>
        <v>#VALUE!</v>
      </c>
      <c r="O56" s="85" t="e">
        <f>'Spec Entry'!$D$30-Transient!I56</f>
        <v>#VALUE!</v>
      </c>
      <c r="P56" s="86" t="s">
        <v>149</v>
      </c>
      <c r="Q56" s="87"/>
      <c r="R56" s="89"/>
      <c r="S56" s="323"/>
      <c r="T56" s="324"/>
      <c r="U56" s="324"/>
      <c r="V56" s="324"/>
      <c r="W56" s="324"/>
      <c r="X56" s="324"/>
      <c r="Y56" s="324"/>
      <c r="Z56" s="324"/>
      <c r="AA56" s="325"/>
      <c r="AD56" s="323"/>
      <c r="AE56" s="324"/>
      <c r="AF56" s="324"/>
      <c r="AG56" s="324"/>
      <c r="AH56" s="324"/>
      <c r="AI56" s="324"/>
      <c r="AJ56" s="324"/>
      <c r="AK56" s="324"/>
      <c r="AL56" s="325"/>
      <c r="AO56" s="323"/>
      <c r="AP56" s="324"/>
      <c r="AQ56" s="324"/>
      <c r="AR56" s="324"/>
      <c r="AS56" s="324"/>
      <c r="AT56" s="324"/>
      <c r="AU56" s="324"/>
      <c r="AV56" s="324"/>
      <c r="AW56" s="325"/>
      <c r="AZ56" s="323"/>
      <c r="BA56" s="324"/>
      <c r="BB56" s="324"/>
      <c r="BC56" s="324"/>
      <c r="BD56" s="324"/>
      <c r="BE56" s="324"/>
      <c r="BF56" s="324"/>
      <c r="BG56" s="324"/>
      <c r="BH56" s="325"/>
      <c r="BI56" s="62"/>
      <c r="BJ56" s="62"/>
      <c r="BK56" s="62"/>
      <c r="BL56" s="53"/>
    </row>
    <row r="57" spans="2:64" ht="25.35" customHeight="1">
      <c r="B57" s="53"/>
      <c r="D57"/>
      <c r="E57" s="88"/>
      <c r="F57" s="84">
        <v>50</v>
      </c>
      <c r="G57" s="108">
        <v>0.64090000000000003</v>
      </c>
      <c r="H57" s="108">
        <v>0.67620000000000002</v>
      </c>
      <c r="I57" s="109">
        <v>0</v>
      </c>
      <c r="J57" s="180">
        <f t="shared" si="2"/>
        <v>17.799999999999926</v>
      </c>
      <c r="K57" s="180">
        <f t="shared" si="3"/>
        <v>17.500000000000071</v>
      </c>
      <c r="L57" s="150">
        <f>IF(G57=0,0,ROUNDUP('Spec Entry'!$D$38-Transient!J57,0))</f>
        <v>10</v>
      </c>
      <c r="M57" s="150">
        <f>IF(H57=0,0,ROUNDUP('Spec Entry'!$D$37-Transient!K57,0))</f>
        <v>10</v>
      </c>
      <c r="N57" s="150" t="e">
        <f>IF(H57=0,0,ROUNDUP('Spec Entry'!$D$37+'Spec Entry'!$D$29-Transient!K57,0))</f>
        <v>#VALUE!</v>
      </c>
      <c r="O57" s="85" t="e">
        <f>'Spec Entry'!$D$30-Transient!I57</f>
        <v>#VALUE!</v>
      </c>
      <c r="P57" s="86" t="s">
        <v>149</v>
      </c>
      <c r="Q57" s="87"/>
      <c r="R57" s="89"/>
      <c r="S57" s="323"/>
      <c r="T57" s="324"/>
      <c r="U57" s="324"/>
      <c r="V57" s="324"/>
      <c r="W57" s="324"/>
      <c r="X57" s="324"/>
      <c r="Y57" s="324"/>
      <c r="Z57" s="324"/>
      <c r="AA57" s="325"/>
      <c r="AD57" s="323"/>
      <c r="AE57" s="324"/>
      <c r="AF57" s="324"/>
      <c r="AG57" s="324"/>
      <c r="AH57" s="324"/>
      <c r="AI57" s="324"/>
      <c r="AJ57" s="324"/>
      <c r="AK57" s="324"/>
      <c r="AL57" s="325"/>
      <c r="AO57" s="323"/>
      <c r="AP57" s="324"/>
      <c r="AQ57" s="324"/>
      <c r="AR57" s="324"/>
      <c r="AS57" s="324"/>
      <c r="AT57" s="324"/>
      <c r="AU57" s="324"/>
      <c r="AV57" s="324"/>
      <c r="AW57" s="325"/>
      <c r="AZ57" s="323"/>
      <c r="BA57" s="324"/>
      <c r="BB57" s="324"/>
      <c r="BC57" s="324"/>
      <c r="BD57" s="324"/>
      <c r="BE57" s="324"/>
      <c r="BF57" s="324"/>
      <c r="BG57" s="324"/>
      <c r="BH57" s="325"/>
      <c r="BI57" s="62"/>
      <c r="BJ57" s="62"/>
      <c r="BK57" s="62"/>
      <c r="BL57" s="53"/>
    </row>
    <row r="58" spans="2:64" ht="25.35" customHeight="1">
      <c r="B58" s="53"/>
      <c r="D58"/>
      <c r="F58" s="84">
        <v>100</v>
      </c>
      <c r="G58" s="108">
        <v>0.64270000000000005</v>
      </c>
      <c r="H58" s="108">
        <v>0.67379999999999995</v>
      </c>
      <c r="I58" s="109">
        <v>0</v>
      </c>
      <c r="J58" s="180">
        <f t="shared" si="2"/>
        <v>15.999999999999904</v>
      </c>
      <c r="K58" s="180">
        <f t="shared" si="3"/>
        <v>15.100000000000001</v>
      </c>
      <c r="L58" s="150">
        <f>IF(G58=0,0,ROUNDUP('Spec Entry'!$D$38-Transient!J58,0))</f>
        <v>11</v>
      </c>
      <c r="M58" s="150">
        <f>IF(H58=0,0,ROUNDUP('Spec Entry'!$D$37-Transient!K58,0))</f>
        <v>12</v>
      </c>
      <c r="N58" s="150" t="e">
        <f>IF(H58=0,0,ROUNDUP('Spec Entry'!$D$37+'Spec Entry'!$D$29-Transient!K58,0))</f>
        <v>#VALUE!</v>
      </c>
      <c r="O58" s="85" t="e">
        <f>'Spec Entry'!$D$30-Transient!I58</f>
        <v>#VALUE!</v>
      </c>
      <c r="P58" s="86" t="s">
        <v>149</v>
      </c>
      <c r="S58" s="326"/>
      <c r="T58" s="327"/>
      <c r="U58" s="327"/>
      <c r="V58" s="327"/>
      <c r="W58" s="327"/>
      <c r="X58" s="327"/>
      <c r="Y58" s="327"/>
      <c r="Z58" s="327"/>
      <c r="AA58" s="328"/>
      <c r="AD58" s="326"/>
      <c r="AE58" s="327"/>
      <c r="AF58" s="327"/>
      <c r="AG58" s="327"/>
      <c r="AH58" s="327"/>
      <c r="AI58" s="327"/>
      <c r="AJ58" s="327"/>
      <c r="AK58" s="327"/>
      <c r="AL58" s="328"/>
      <c r="AO58" s="326"/>
      <c r="AP58" s="327"/>
      <c r="AQ58" s="327"/>
      <c r="AR58" s="327"/>
      <c r="AS58" s="327"/>
      <c r="AT58" s="327"/>
      <c r="AU58" s="327"/>
      <c r="AV58" s="327"/>
      <c r="AW58" s="328"/>
      <c r="AZ58" s="326"/>
      <c r="BA58" s="327"/>
      <c r="BB58" s="327"/>
      <c r="BC58" s="327"/>
      <c r="BD58" s="327"/>
      <c r="BE58" s="327"/>
      <c r="BF58" s="327"/>
      <c r="BG58" s="327"/>
      <c r="BH58" s="328"/>
      <c r="BI58" s="62"/>
      <c r="BJ58" s="62"/>
      <c r="BK58" s="62"/>
      <c r="BL58" s="53"/>
    </row>
    <row r="59" spans="2:64" ht="27.6" customHeight="1">
      <c r="B59" s="53"/>
      <c r="F59" s="84">
        <v>150</v>
      </c>
      <c r="G59" s="108">
        <v>0.64410000000000001</v>
      </c>
      <c r="H59" s="108">
        <v>0.67220000000000002</v>
      </c>
      <c r="I59" s="109">
        <v>0</v>
      </c>
      <c r="J59" s="180">
        <f>($I$49-G59)*1000</f>
        <v>14.599999999999946</v>
      </c>
      <c r="K59" s="180">
        <f t="shared" si="3"/>
        <v>13.500000000000068</v>
      </c>
      <c r="L59" s="150">
        <f>IF(G59=0,0,ROUNDUP('Spec Entry'!$D$38-Transient!J59,0))</f>
        <v>13</v>
      </c>
      <c r="M59" s="150">
        <f>IF(H59=0,0,ROUNDUP('Spec Entry'!$D$37-Transient!K59,0))</f>
        <v>14</v>
      </c>
      <c r="N59" s="150" t="e">
        <f>IF(H59=0,0,ROUNDUP('Spec Entry'!$D$37+'Spec Entry'!$D$29-Transient!K59,0))</f>
        <v>#VALUE!</v>
      </c>
      <c r="O59" s="85" t="e">
        <f>'Spec Entry'!$D$30-Transient!I59</f>
        <v>#VALUE!</v>
      </c>
      <c r="P59" s="86" t="s">
        <v>149</v>
      </c>
      <c r="S59" s="94"/>
      <c r="T59" s="94"/>
      <c r="U59" s="94"/>
      <c r="V59" s="94"/>
      <c r="W59" s="94"/>
      <c r="X59" s="94"/>
      <c r="Y59" s="94"/>
      <c r="AD59" s="94"/>
      <c r="AE59" s="94"/>
      <c r="AF59" s="94"/>
      <c r="AG59" s="94"/>
      <c r="AH59" s="94"/>
      <c r="AI59" s="94"/>
      <c r="AJ59" s="94"/>
      <c r="AO59" s="94"/>
      <c r="AP59" s="94"/>
      <c r="AQ59" s="94"/>
      <c r="AR59" s="94"/>
      <c r="AS59" s="94"/>
      <c r="AT59" s="94"/>
      <c r="AU59" s="94"/>
      <c r="AZ59" s="94"/>
      <c r="BA59" s="94"/>
      <c r="BB59" s="94"/>
      <c r="BC59" s="94"/>
      <c r="BD59" s="94"/>
      <c r="BE59" s="94"/>
      <c r="BF59" s="94"/>
      <c r="BG59" s="62"/>
      <c r="BH59" s="62"/>
      <c r="BI59" s="62"/>
      <c r="BJ59" s="62"/>
      <c r="BK59" s="62"/>
      <c r="BL59" s="53"/>
    </row>
    <row r="60" spans="2:64" ht="70.900000000000006" customHeight="1">
      <c r="B60" s="53"/>
      <c r="D60"/>
      <c r="E60"/>
      <c r="F60" s="166" t="s">
        <v>308</v>
      </c>
      <c r="G60" s="241">
        <v>0.63218700000000005</v>
      </c>
      <c r="H60" s="108">
        <v>0.68487200000000004</v>
      </c>
      <c r="I60" s="109">
        <v>0</v>
      </c>
      <c r="J60" s="180">
        <f>($I$49-G60)*1000</f>
        <v>26.512999999999899</v>
      </c>
      <c r="K60" s="180">
        <f t="shared" si="3"/>
        <v>26.172000000000082</v>
      </c>
      <c r="L60" s="150">
        <f>IF(G60=0,0,ROUNDUP('Spec Entry'!$D$38-Transient!J60,0))</f>
        <v>1</v>
      </c>
      <c r="M60" s="150">
        <f>IF(H60=0,0,ROUNDUP('Spec Entry'!$D$37-Transient!K60,0))</f>
        <v>1</v>
      </c>
      <c r="N60" s="150" t="e">
        <f>IF(H60=0,0,ROUNDUP('Spec Entry'!$D$37+'Spec Entry'!$D$29-Transient!K60,0))</f>
        <v>#VALUE!</v>
      </c>
      <c r="O60" s="85" t="e">
        <f>'Spec Entry'!$D$30-Transient!I60</f>
        <v>#VALUE!</v>
      </c>
      <c r="P60" s="90" t="s">
        <v>150</v>
      </c>
      <c r="Q60" s="60"/>
      <c r="BL60" s="53"/>
    </row>
    <row r="61" spans="2:64" ht="13.5" customHeight="1">
      <c r="B61" s="53"/>
      <c r="E61" s="329" t="s">
        <v>201</v>
      </c>
      <c r="F61" s="330"/>
      <c r="G61" s="330"/>
      <c r="H61" s="330"/>
      <c r="I61" s="330"/>
      <c r="J61" s="330"/>
      <c r="K61" s="330"/>
      <c r="L61" s="330"/>
      <c r="M61" s="330"/>
      <c r="N61" s="330"/>
      <c r="O61" s="330"/>
      <c r="P61" s="330"/>
      <c r="R61" s="60"/>
      <c r="AE61" s="310" t="s">
        <v>776</v>
      </c>
      <c r="AF61" s="311"/>
      <c r="AG61" s="311"/>
      <c r="AH61" s="311"/>
      <c r="AI61" s="311"/>
      <c r="AJ61" s="311"/>
      <c r="AK61" s="311"/>
      <c r="AL61" s="311"/>
      <c r="BL61" s="53"/>
    </row>
    <row r="62" spans="2:64" ht="13.5" customHeight="1">
      <c r="B62" s="53"/>
      <c r="D62" s="95" t="s">
        <v>151</v>
      </c>
      <c r="E62" s="329"/>
      <c r="F62" s="330"/>
      <c r="G62" s="330"/>
      <c r="H62" s="330"/>
      <c r="I62" s="330"/>
      <c r="J62" s="330"/>
      <c r="K62" s="330"/>
      <c r="L62" s="330"/>
      <c r="M62" s="330"/>
      <c r="N62" s="330"/>
      <c r="O62" s="330"/>
      <c r="P62" s="330"/>
      <c r="R62" s="60"/>
      <c r="BL62" s="53"/>
    </row>
    <row r="63" spans="2:64" ht="13.5" customHeight="1">
      <c r="B63" s="53"/>
      <c r="D63" s="95"/>
      <c r="E63" s="330"/>
      <c r="F63" s="330"/>
      <c r="G63" s="330"/>
      <c r="H63" s="330"/>
      <c r="I63" s="330"/>
      <c r="J63" s="330"/>
      <c r="K63" s="330"/>
      <c r="L63" s="330"/>
      <c r="M63" s="330"/>
      <c r="N63" s="330"/>
      <c r="O63" s="330"/>
      <c r="P63" s="330"/>
      <c r="R63" s="60"/>
      <c r="BL63" s="53"/>
    </row>
    <row r="64" spans="2:64" ht="40.700000000000003" customHeight="1">
      <c r="B64" s="53"/>
      <c r="E64" s="330"/>
      <c r="F64" s="330"/>
      <c r="G64" s="330"/>
      <c r="H64" s="330"/>
      <c r="I64" s="330"/>
      <c r="J64" s="330"/>
      <c r="K64" s="330"/>
      <c r="L64" s="330"/>
      <c r="M64" s="330"/>
      <c r="N64" s="330"/>
      <c r="O64" s="330"/>
      <c r="P64" s="330"/>
      <c r="R64" s="60"/>
      <c r="BL64" s="53"/>
    </row>
    <row r="65" spans="2:64" ht="15.75">
      <c r="B65" s="53"/>
      <c r="D65" s="60"/>
      <c r="E65" s="60"/>
      <c r="F65" s="96"/>
      <c r="G65" s="96"/>
      <c r="H65" s="97"/>
      <c r="L65" s="60"/>
      <c r="M65" s="60"/>
      <c r="N65" s="60"/>
      <c r="O65" s="60"/>
      <c r="P65" s="60"/>
      <c r="Q65" s="60"/>
      <c r="R65" s="60"/>
      <c r="S65" s="62"/>
      <c r="T65" s="62"/>
      <c r="U65" s="62"/>
      <c r="V65" s="62"/>
      <c r="W65" s="62"/>
      <c r="X65" s="62"/>
      <c r="Y65" s="62"/>
      <c r="AD65" s="62"/>
      <c r="AE65" s="62"/>
      <c r="AF65" s="62"/>
      <c r="AG65" s="62"/>
      <c r="AH65" s="62"/>
      <c r="AI65" s="62"/>
      <c r="AJ65" s="62"/>
      <c r="AO65" s="62"/>
      <c r="AP65" s="62"/>
      <c r="AQ65" s="62"/>
      <c r="AR65" s="62"/>
      <c r="AS65" s="62"/>
      <c r="AT65" s="62"/>
      <c r="AU65" s="62"/>
      <c r="BL65" s="53"/>
    </row>
    <row r="66" spans="2:64" ht="15" customHeight="1">
      <c r="B66" s="53"/>
      <c r="D66" s="316" t="s">
        <v>152</v>
      </c>
      <c r="E66" s="316"/>
      <c r="F66" s="316"/>
      <c r="G66" s="316"/>
      <c r="H66" s="316"/>
      <c r="I66" s="316"/>
      <c r="J66" s="316"/>
      <c r="K66" s="316"/>
      <c r="L66" s="316"/>
      <c r="M66" s="317"/>
      <c r="N66" s="98"/>
      <c r="O66" s="99"/>
      <c r="P66" s="100" t="str">
        <f>IF(COUNTIF(L52:L58,"&gt;=0")=(COUNT(L52:L58)),"Yes","No")</f>
        <v>Yes</v>
      </c>
      <c r="Q66" s="101"/>
      <c r="R66" s="60"/>
      <c r="S66" s="312" t="s">
        <v>74</v>
      </c>
      <c r="T66" s="313"/>
      <c r="U66" s="313"/>
      <c r="V66" s="313"/>
      <c r="W66" s="313"/>
      <c r="X66" s="313"/>
      <c r="Y66" s="313"/>
      <c r="Z66" s="313"/>
      <c r="AA66"/>
      <c r="AB66"/>
      <c r="AD66" s="312" t="s">
        <v>75</v>
      </c>
      <c r="AE66" s="313"/>
      <c r="AF66" s="313"/>
      <c r="AG66" s="313"/>
      <c r="AH66" s="313"/>
      <c r="AI66" s="313"/>
      <c r="AJ66" s="313"/>
      <c r="AK66" s="313"/>
      <c r="AO66" s="312" t="s">
        <v>209</v>
      </c>
      <c r="AP66" s="313"/>
      <c r="AQ66" s="313"/>
      <c r="AR66" s="313"/>
      <c r="AS66" s="313"/>
      <c r="AT66" s="313"/>
      <c r="AU66" s="313"/>
      <c r="AV66" s="313"/>
      <c r="AZ66" s="312" t="s">
        <v>76</v>
      </c>
      <c r="BA66" s="313"/>
      <c r="BB66" s="313"/>
      <c r="BC66" s="313"/>
      <c r="BD66" s="313"/>
      <c r="BE66" s="313"/>
      <c r="BF66" s="313"/>
      <c r="BG66" s="313"/>
      <c r="BH66"/>
      <c r="BL66" s="53"/>
    </row>
    <row r="67" spans="2:64" ht="15">
      <c r="B67" s="53"/>
      <c r="D67" s="316" t="s">
        <v>153</v>
      </c>
      <c r="E67" s="316"/>
      <c r="F67" s="316"/>
      <c r="G67" s="316"/>
      <c r="H67" s="316"/>
      <c r="I67" s="316"/>
      <c r="J67" s="316"/>
      <c r="K67" s="316"/>
      <c r="L67" s="316"/>
      <c r="M67" s="317"/>
      <c r="N67" s="98"/>
      <c r="O67" s="99"/>
      <c r="P67" s="100" t="str">
        <f>IF(COUNTIF(M52:M58,"&gt;=0")=(COUNT(M52:M58)),"Yes","No")</f>
        <v>Yes</v>
      </c>
      <c r="Q67" s="101"/>
      <c r="R67" s="60"/>
      <c r="S67" s="312"/>
      <c r="T67" s="313"/>
      <c r="U67" s="313"/>
      <c r="V67" s="313"/>
      <c r="W67" s="313"/>
      <c r="X67" s="313"/>
      <c r="Y67" s="313"/>
      <c r="Z67" s="313"/>
      <c r="AA67" s="102" t="s">
        <v>131</v>
      </c>
      <c r="AB67"/>
      <c r="AD67" s="312"/>
      <c r="AE67" s="313"/>
      <c r="AF67" s="313"/>
      <c r="AG67" s="313"/>
      <c r="AH67" s="313"/>
      <c r="AI67" s="313"/>
      <c r="AJ67" s="313"/>
      <c r="AK67" s="313"/>
      <c r="AL67" s="102" t="s">
        <v>131</v>
      </c>
      <c r="AM67"/>
      <c r="AN67" s="103"/>
      <c r="AO67" s="312"/>
      <c r="AP67" s="313"/>
      <c r="AQ67" s="313"/>
      <c r="AR67" s="313"/>
      <c r="AS67" s="313"/>
      <c r="AT67" s="313"/>
      <c r="AU67" s="313"/>
      <c r="AV67" s="313"/>
      <c r="AW67" s="102" t="s">
        <v>131</v>
      </c>
      <c r="AX67"/>
      <c r="AZ67" s="314"/>
      <c r="BA67" s="315"/>
      <c r="BB67" s="315"/>
      <c r="BC67" s="315"/>
      <c r="BD67" s="315"/>
      <c r="BE67" s="315"/>
      <c r="BF67" s="315"/>
      <c r="BG67" s="315"/>
      <c r="BH67" s="102" t="s">
        <v>131</v>
      </c>
      <c r="BJ67" s="101"/>
      <c r="BK67" s="101"/>
      <c r="BL67" s="53"/>
    </row>
    <row r="68" spans="2:64">
      <c r="B68" s="53"/>
      <c r="D68" s="316" t="str">
        <f>"If Vmax margin is negative, are all overshoot events &lt;"&amp;'Spec Entry'!D30&amp;"us and below "&amp;'Spec Entry'!D29&amp;"V?"</f>
        <v>If Vmax margin is negative, are all overshoot events &lt;TBDus and below TBDV?</v>
      </c>
      <c r="E68" s="316"/>
      <c r="F68" s="316"/>
      <c r="G68" s="316"/>
      <c r="H68" s="316"/>
      <c r="I68" s="316"/>
      <c r="J68" s="316"/>
      <c r="K68" s="316"/>
      <c r="L68" s="316"/>
      <c r="M68" s="317"/>
      <c r="N68" s="98"/>
      <c r="O68" s="99"/>
      <c r="P68" s="100" t="str">
        <f>IF(P67="No",IF(COUNTIF(O52:O58,"&gt;=0")=(COUNT(O52:O58)),"Yes","No"),"N/A")</f>
        <v>N/A</v>
      </c>
      <c r="Q68" s="101"/>
      <c r="BL68" s="53"/>
    </row>
    <row r="69" spans="2:64">
      <c r="B69" s="53"/>
      <c r="D69" s="316" t="s">
        <v>154</v>
      </c>
      <c r="E69" s="316"/>
      <c r="F69" s="316"/>
      <c r="G69" s="316"/>
      <c r="H69" s="316"/>
      <c r="I69" s="316"/>
      <c r="J69" s="316"/>
      <c r="K69" s="316"/>
      <c r="L69" s="316"/>
      <c r="M69" s="317"/>
      <c r="N69" s="98"/>
      <c r="O69" s="99"/>
      <c r="P69" s="100" t="str">
        <f>IF(COUNTIF(P66:P68,"Yes")=2,"Yes","No")</f>
        <v>Yes</v>
      </c>
      <c r="Q69" s="101"/>
      <c r="BL69" s="53"/>
    </row>
    <row r="70" spans="2:64">
      <c r="B70" s="53"/>
      <c r="BL70" s="53"/>
    </row>
    <row r="71" spans="2:64" ht="12.75" customHeight="1">
      <c r="B71" s="53"/>
      <c r="C71" s="53"/>
      <c r="D71" s="53"/>
      <c r="E71" s="53"/>
      <c r="F71" s="53"/>
      <c r="G71" s="53"/>
      <c r="H71" s="104"/>
      <c r="I71" s="53"/>
      <c r="J71" s="53"/>
      <c r="K71" s="53"/>
      <c r="L71" s="53"/>
      <c r="M71" s="53"/>
      <c r="N71" s="53"/>
      <c r="O71" s="53"/>
      <c r="P71" s="53"/>
      <c r="Q71" s="53"/>
      <c r="R71" s="53"/>
      <c r="S71" s="53"/>
      <c r="T71" s="53"/>
      <c r="U71" s="53"/>
      <c r="V71" s="53"/>
      <c r="W71" s="53"/>
      <c r="X71" s="53"/>
      <c r="Y71" s="53"/>
      <c r="Z71" s="53"/>
      <c r="AA71" s="53"/>
      <c r="AB71" s="53"/>
      <c r="AC71" s="53"/>
      <c r="AD71" s="53"/>
      <c r="AE71" s="53"/>
      <c r="AF71" s="53"/>
      <c r="AG71" s="53"/>
      <c r="AH71" s="53"/>
      <c r="AI71" s="53"/>
      <c r="AJ71" s="53"/>
      <c r="AK71" s="53"/>
      <c r="AL71" s="53"/>
      <c r="AM71" s="53"/>
      <c r="AN71" s="53"/>
      <c r="AO71" s="53"/>
      <c r="AP71" s="53"/>
      <c r="AQ71" s="53"/>
      <c r="AR71" s="53"/>
      <c r="AS71" s="53"/>
      <c r="AT71" s="58"/>
      <c r="AU71" s="58"/>
      <c r="AV71" s="58"/>
      <c r="AW71" s="58"/>
      <c r="AX71" s="58"/>
      <c r="AY71" s="58"/>
      <c r="AZ71" s="58"/>
      <c r="BA71" s="58"/>
      <c r="BB71" s="58"/>
      <c r="BC71" s="58"/>
      <c r="BD71" s="58"/>
      <c r="BE71" s="58"/>
      <c r="BF71" s="58"/>
      <c r="BG71" s="58"/>
      <c r="BH71" s="58"/>
      <c r="BI71" s="58"/>
      <c r="BJ71" s="58"/>
      <c r="BK71" s="58"/>
      <c r="BL71" s="58"/>
    </row>
    <row r="72" spans="2:64">
      <c r="H72" s="47"/>
    </row>
    <row r="73" spans="2:64">
      <c r="H73" s="47"/>
    </row>
    <row r="74" spans="2:64" ht="12.75" customHeight="1">
      <c r="B74" s="53"/>
      <c r="C74" s="53"/>
      <c r="D74" s="53"/>
      <c r="E74" s="53"/>
      <c r="F74" s="53"/>
      <c r="G74" s="53"/>
      <c r="H74" s="104"/>
      <c r="I74" s="53"/>
      <c r="J74" s="53"/>
      <c r="K74" s="53"/>
      <c r="L74" s="53"/>
      <c r="M74" s="53"/>
      <c r="N74" s="53"/>
      <c r="O74" s="53"/>
      <c r="P74" s="53"/>
      <c r="Q74" s="53"/>
      <c r="S74" s="235"/>
      <c r="T74" s="235"/>
      <c r="Z74" s="235"/>
      <c r="AG74" s="235"/>
      <c r="AN74" s="235"/>
      <c r="AU74" s="235"/>
      <c r="BB74" s="235"/>
    </row>
    <row r="75" spans="2:64">
      <c r="B75" s="53"/>
      <c r="Q75" s="53"/>
    </row>
    <row r="76" spans="2:64" ht="37.5" customHeight="1">
      <c r="B76" s="53"/>
      <c r="D76" s="308" t="s">
        <v>160</v>
      </c>
      <c r="E76" s="333"/>
      <c r="F76" s="333"/>
      <c r="G76" s="333"/>
      <c r="H76" s="333"/>
      <c r="I76" s="333"/>
      <c r="J76" s="333"/>
      <c r="K76" s="333"/>
      <c r="L76" s="333"/>
      <c r="M76" s="333"/>
      <c r="N76" s="164"/>
      <c r="O76" s="106"/>
      <c r="Q76" s="53"/>
      <c r="T76" s="94"/>
      <c r="X76" s="94"/>
      <c r="Y76" s="94"/>
      <c r="Z76" s="94"/>
      <c r="AA76" s="94"/>
      <c r="AB76" s="94"/>
      <c r="AC76" s="94"/>
      <c r="AD76" s="94"/>
      <c r="AE76" s="94"/>
      <c r="AF76" s="94"/>
    </row>
    <row r="77" spans="2:64" ht="25.5">
      <c r="B77" s="53"/>
      <c r="D77" s="63" t="s">
        <v>161</v>
      </c>
      <c r="E77" s="110"/>
      <c r="F77" s="111" t="s">
        <v>162</v>
      </c>
      <c r="G77" s="63" t="s">
        <v>163</v>
      </c>
      <c r="I77" s="112"/>
      <c r="J77" s="112"/>
      <c r="K77" s="112"/>
      <c r="L77" s="113"/>
      <c r="M77" s="113"/>
      <c r="N77" s="114"/>
      <c r="O77" s="114"/>
      <c r="Q77" s="53"/>
      <c r="T77" s="94"/>
      <c r="X77" s="94"/>
      <c r="Y77" s="94"/>
      <c r="Z77" s="94"/>
      <c r="AA77" s="94"/>
      <c r="AB77" s="94"/>
      <c r="AC77" s="94"/>
      <c r="AD77" s="94"/>
      <c r="AE77" s="94"/>
      <c r="AF77" s="94"/>
    </row>
    <row r="78" spans="2:64" ht="15" customHeight="1">
      <c r="B78" s="53"/>
      <c r="D78" s="66">
        <f>'Spec Entry'!D18</f>
        <v>0.66</v>
      </c>
      <c r="E78" s="115"/>
      <c r="F78" s="231">
        <f>(100-'Spec Entry'!di_percentage)*'Spec Entry'!D26/100</f>
        <v>3.6180000000000003</v>
      </c>
      <c r="G78" s="240"/>
      <c r="I78" s="118"/>
      <c r="J78" s="118"/>
      <c r="K78" s="118"/>
      <c r="L78" s="114"/>
      <c r="M78" s="114"/>
      <c r="N78" s="114"/>
      <c r="O78" s="114"/>
      <c r="Q78" s="53"/>
      <c r="T78" s="94"/>
      <c r="X78" s="94"/>
      <c r="Y78" s="94"/>
      <c r="Z78" s="94"/>
      <c r="AA78" s="94"/>
      <c r="AB78" s="94"/>
      <c r="AC78" s="94"/>
      <c r="AD78" s="94"/>
      <c r="AE78" s="94"/>
      <c r="AF78" s="94"/>
    </row>
    <row r="79" spans="2:64" ht="12.75" customHeight="1">
      <c r="B79" s="53"/>
      <c r="D79" s="71" t="s">
        <v>140</v>
      </c>
      <c r="E79" s="74"/>
      <c r="F79" s="69"/>
      <c r="G79" s="69"/>
      <c r="H79" s="69"/>
      <c r="I79" s="118"/>
      <c r="J79" s="118"/>
      <c r="K79" s="118"/>
      <c r="L79" s="114"/>
      <c r="M79" s="114"/>
      <c r="N79" s="114"/>
      <c r="O79" s="114"/>
      <c r="Q79" s="53"/>
      <c r="T79" s="94"/>
      <c r="X79" s="94"/>
      <c r="Y79" s="94"/>
      <c r="Z79" s="94"/>
      <c r="AA79" s="94"/>
      <c r="AB79" s="94"/>
      <c r="AC79" s="94"/>
      <c r="AD79" s="94"/>
      <c r="AE79" s="94"/>
      <c r="AF79" s="94"/>
    </row>
    <row r="80" spans="2:64" ht="14.25" customHeight="1">
      <c r="B80" s="53"/>
      <c r="D80" s="72">
        <f>'Spec Entry'!D28</f>
        <v>1000</v>
      </c>
      <c r="E80" s="119"/>
      <c r="F80" s="91"/>
      <c r="G80" s="91"/>
      <c r="H80" s="337" t="s">
        <v>771</v>
      </c>
      <c r="I80" s="338"/>
      <c r="J80" s="338"/>
      <c r="K80" s="236"/>
      <c r="L80" s="237"/>
      <c r="M80" s="238"/>
      <c r="N80" s="238"/>
      <c r="O80" s="121"/>
      <c r="Q80" s="53"/>
      <c r="T80" s="94"/>
      <c r="X80" s="94"/>
      <c r="Y80" s="94"/>
      <c r="Z80" s="94"/>
      <c r="AA80" s="94"/>
      <c r="AB80" s="94"/>
      <c r="AC80" s="94"/>
      <c r="AD80" s="94"/>
      <c r="AE80" s="94"/>
      <c r="AF80" s="94"/>
    </row>
    <row r="81" spans="2:32" ht="12.75" customHeight="1">
      <c r="B81" s="53"/>
      <c r="D81" s="73" t="s">
        <v>143</v>
      </c>
      <c r="E81" s="119"/>
      <c r="F81" s="122"/>
      <c r="G81" s="122"/>
      <c r="H81" s="65"/>
      <c r="I81" s="118"/>
      <c r="J81" s="118"/>
      <c r="K81" s="118"/>
      <c r="L81" s="114"/>
      <c r="M81" s="114"/>
      <c r="N81" s="114"/>
      <c r="O81" s="114"/>
      <c r="P81" s="123"/>
      <c r="Q81" s="53"/>
      <c r="T81" s="94"/>
      <c r="X81" s="94"/>
      <c r="Y81" s="94"/>
      <c r="Z81" s="94"/>
      <c r="AA81" s="94"/>
      <c r="AB81" s="94"/>
      <c r="AC81" s="94"/>
      <c r="AD81" s="94"/>
      <c r="AE81" s="94"/>
      <c r="AF81" s="94"/>
    </row>
    <row r="82" spans="2:32" ht="15" customHeight="1">
      <c r="B82" s="53"/>
      <c r="D82" s="124">
        <f>'Spec Entry'!duty_high</f>
        <v>50</v>
      </c>
      <c r="E82" s="119"/>
      <c r="F82" s="122"/>
      <c r="G82" s="122"/>
      <c r="H82" s="65"/>
      <c r="I82" s="118"/>
      <c r="J82" s="118"/>
      <c r="K82" s="118"/>
      <c r="L82" s="114"/>
      <c r="M82" s="114"/>
      <c r="N82" s="114"/>
      <c r="O82" s="114"/>
      <c r="P82" s="123"/>
      <c r="Q82" s="53"/>
      <c r="T82" s="94"/>
      <c r="X82" s="94"/>
      <c r="Y82" s="94"/>
      <c r="Z82" s="94"/>
      <c r="AA82" s="94"/>
      <c r="AB82" s="94"/>
      <c r="AC82" s="94"/>
      <c r="AD82" s="94"/>
      <c r="AE82" s="94"/>
      <c r="AF82" s="94"/>
    </row>
    <row r="83" spans="2:32" ht="12.75" customHeight="1">
      <c r="B83" s="53"/>
      <c r="D83" s="73" t="s">
        <v>144</v>
      </c>
      <c r="E83" s="112"/>
      <c r="F83" s="114"/>
      <c r="G83" s="114"/>
      <c r="H83" s="112"/>
      <c r="I83" s="112"/>
      <c r="J83" s="112"/>
      <c r="K83" s="112"/>
      <c r="L83" s="114"/>
      <c r="M83" s="114"/>
      <c r="N83" s="114"/>
      <c r="O83" s="114"/>
      <c r="P83" s="123"/>
      <c r="Q83" s="53"/>
      <c r="R83" s="94"/>
      <c r="S83" s="94"/>
      <c r="T83" s="94"/>
      <c r="X83" s="94"/>
      <c r="Y83" s="94"/>
      <c r="Z83" s="94"/>
      <c r="AA83" s="94"/>
      <c r="AB83" s="94"/>
      <c r="AC83" s="94"/>
      <c r="AD83" s="94"/>
      <c r="AE83" s="94"/>
      <c r="AF83" s="94"/>
    </row>
    <row r="84" spans="2:32" ht="12.75" customHeight="1">
      <c r="B84" s="53"/>
      <c r="D84" s="78" t="s">
        <v>164</v>
      </c>
      <c r="E84" s="83"/>
      <c r="F84" s="120"/>
      <c r="G84" s="120"/>
      <c r="H84" s="125"/>
      <c r="I84" s="126"/>
      <c r="J84" s="126"/>
      <c r="K84" s="126"/>
      <c r="L84" s="120"/>
      <c r="M84" s="125"/>
      <c r="N84" s="125"/>
      <c r="O84" s="125"/>
      <c r="P84" s="89"/>
      <c r="Q84" s="53"/>
      <c r="R84" s="94"/>
      <c r="S84" s="94"/>
      <c r="T84" s="94"/>
      <c r="X84" s="94"/>
      <c r="Y84" s="94"/>
      <c r="Z84" s="94"/>
      <c r="AA84" s="94"/>
      <c r="AB84" s="94"/>
      <c r="AC84" s="94"/>
      <c r="AD84" s="94"/>
      <c r="AE84" s="94"/>
      <c r="AF84" s="94"/>
    </row>
    <row r="85" spans="2:32" ht="13.5" customHeight="1">
      <c r="B85" s="53"/>
      <c r="Q85" s="53"/>
      <c r="R85" s="94"/>
      <c r="S85" s="94"/>
      <c r="T85" s="94"/>
      <c r="X85" s="94"/>
      <c r="Y85" s="94"/>
      <c r="Z85" s="94"/>
      <c r="AA85" s="94"/>
      <c r="AB85" s="94"/>
      <c r="AC85" s="94"/>
      <c r="AD85" s="94"/>
      <c r="AE85" s="94"/>
      <c r="AF85" s="94"/>
    </row>
    <row r="86" spans="2:32" ht="12.75" customHeight="1">
      <c r="B86" s="53"/>
      <c r="Q86" s="53"/>
      <c r="R86" s="94"/>
      <c r="S86" s="94"/>
      <c r="T86" s="94"/>
      <c r="X86" s="94"/>
      <c r="Y86" s="94"/>
      <c r="Z86" s="94"/>
      <c r="AA86" s="94"/>
      <c r="AB86" s="94"/>
      <c r="AC86" s="94"/>
      <c r="AD86" s="94"/>
      <c r="AE86" s="94"/>
      <c r="AF86" s="94"/>
    </row>
    <row r="87" spans="2:32" ht="13.5" customHeight="1">
      <c r="B87" s="53"/>
      <c r="H87" s="127"/>
      <c r="P87" s="60"/>
      <c r="Q87" s="53"/>
      <c r="R87" s="94"/>
      <c r="S87" s="94"/>
      <c r="T87" s="94"/>
      <c r="X87" s="94"/>
      <c r="Y87" s="94"/>
      <c r="Z87" s="94"/>
      <c r="AA87" s="94"/>
      <c r="AB87" s="94"/>
      <c r="AC87" s="94"/>
      <c r="AD87" s="94"/>
      <c r="AE87" s="94"/>
      <c r="AF87" s="94"/>
    </row>
    <row r="88" spans="2:32" ht="13.5" customHeight="1">
      <c r="B88" s="53"/>
      <c r="F88" s="96"/>
      <c r="G88" s="96"/>
      <c r="H88" s="97"/>
      <c r="P88" s="60"/>
      <c r="Q88" s="53"/>
      <c r="R88" s="94"/>
      <c r="S88" s="94"/>
      <c r="T88" s="94"/>
      <c r="X88" s="94"/>
      <c r="Y88" s="94"/>
      <c r="Z88" s="94"/>
      <c r="AA88" s="94"/>
      <c r="AB88" s="94"/>
      <c r="AC88" s="94"/>
      <c r="AD88" s="94"/>
      <c r="AE88" s="94"/>
      <c r="AF88" s="94"/>
    </row>
    <row r="89" spans="2:32" ht="13.5" customHeight="1">
      <c r="B89" s="53"/>
      <c r="D89" s="60"/>
      <c r="E89" s="60"/>
      <c r="F89" s="96"/>
      <c r="G89" s="96"/>
      <c r="H89" s="97"/>
      <c r="L89" s="60"/>
      <c r="M89" s="60"/>
      <c r="N89" s="60"/>
      <c r="O89" s="60"/>
      <c r="P89" s="60"/>
      <c r="Q89" s="53"/>
      <c r="R89" s="62"/>
      <c r="S89" s="62"/>
      <c r="T89" s="62"/>
      <c r="X89" s="62"/>
      <c r="Y89" s="62"/>
      <c r="Z89" s="62"/>
      <c r="AA89" s="62"/>
      <c r="AB89" s="62"/>
      <c r="AC89" s="62"/>
      <c r="AD89" s="62"/>
      <c r="AE89" s="62"/>
      <c r="AF89" s="62"/>
    </row>
    <row r="90" spans="2:32" ht="15">
      <c r="B90" s="53"/>
      <c r="D90" s="334" t="s">
        <v>165</v>
      </c>
      <c r="E90" s="335"/>
      <c r="F90" s="335"/>
      <c r="G90" s="335"/>
      <c r="H90" s="335"/>
      <c r="I90" s="335"/>
      <c r="J90" s="335"/>
      <c r="K90" s="335"/>
      <c r="L90" s="336"/>
      <c r="M90" s="100" t="s">
        <v>130</v>
      </c>
      <c r="N90" s="167"/>
      <c r="O90"/>
      <c r="P90"/>
      <c r="Q90" s="53"/>
      <c r="R90" s="128"/>
      <c r="S90" s="128"/>
      <c r="T90" s="128"/>
      <c r="X90" s="128"/>
      <c r="Y90" s="128"/>
      <c r="Z90" s="128"/>
      <c r="AA90" s="128"/>
      <c r="AB90" s="128"/>
      <c r="AC90" s="128"/>
      <c r="AD90" s="128"/>
      <c r="AE90" s="128"/>
      <c r="AF90" s="128"/>
    </row>
    <row r="91" spans="2:32">
      <c r="B91" s="53"/>
      <c r="Q91" s="53"/>
    </row>
    <row r="92" spans="2:32" ht="12.75" customHeight="1">
      <c r="B92" s="53"/>
      <c r="C92" s="53"/>
      <c r="D92" s="53"/>
      <c r="E92" s="53"/>
      <c r="F92" s="53"/>
      <c r="G92" s="53"/>
      <c r="H92" s="104"/>
      <c r="I92" s="53"/>
      <c r="J92" s="53"/>
      <c r="K92" s="53"/>
      <c r="L92" s="53"/>
      <c r="M92" s="53"/>
      <c r="N92" s="53"/>
      <c r="O92" s="53"/>
      <c r="P92" s="53"/>
      <c r="Q92" s="53"/>
    </row>
    <row r="95" spans="2:32">
      <c r="F95" s="235"/>
    </row>
    <row r="96" spans="2:32">
      <c r="F96" s="235"/>
    </row>
    <row r="97" spans="6:6">
      <c r="F97" s="239"/>
    </row>
    <row r="98" spans="6:6">
      <c r="F98" s="239"/>
    </row>
    <row r="99" spans="6:6">
      <c r="F99" s="235"/>
    </row>
    <row r="100" spans="6:6">
      <c r="F100" s="235"/>
    </row>
  </sheetData>
  <protectedRanges>
    <protectedRange sqref="F80:O80 F84:O84" name="Range1_1"/>
    <protectedRange sqref="F26 M26:N26 O18 L18:M18 O53 L53:M53" name="Range1_1_1"/>
    <protectedRange sqref="N18 N53" name="Range1_1_1_1"/>
  </protectedRanges>
  <dataConsolidate/>
  <mergeCells count="38">
    <mergeCell ref="D68:M68"/>
    <mergeCell ref="D69:M69"/>
    <mergeCell ref="D76:M76"/>
    <mergeCell ref="D90:L90"/>
    <mergeCell ref="AZ42:BH58"/>
    <mergeCell ref="E61:P64"/>
    <mergeCell ref="D66:M66"/>
    <mergeCell ref="S66:Z67"/>
    <mergeCell ref="AD66:AK67"/>
    <mergeCell ref="AO66:AV67"/>
    <mergeCell ref="AZ66:BG67"/>
    <mergeCell ref="D67:M67"/>
    <mergeCell ref="AO42:AW58"/>
    <mergeCell ref="F43:F44"/>
    <mergeCell ref="H43:H44"/>
    <mergeCell ref="H80:J80"/>
    <mergeCell ref="AE27:AL27"/>
    <mergeCell ref="D34:M34"/>
    <mergeCell ref="D35:M35"/>
    <mergeCell ref="D42:P42"/>
    <mergeCell ref="S42:AA58"/>
    <mergeCell ref="AD42:AL58"/>
    <mergeCell ref="AE61:AL61"/>
    <mergeCell ref="AZ32:BG33"/>
    <mergeCell ref="D33:M33"/>
    <mergeCell ref="A1:U2"/>
    <mergeCell ref="D7:P7"/>
    <mergeCell ref="S7:AA25"/>
    <mergeCell ref="AD7:AL25"/>
    <mergeCell ref="AO7:AW25"/>
    <mergeCell ref="AZ7:BH25"/>
    <mergeCell ref="E28:P30"/>
    <mergeCell ref="D32:M32"/>
    <mergeCell ref="S32:Z33"/>
    <mergeCell ref="AD32:AK33"/>
    <mergeCell ref="AO32:AV33"/>
    <mergeCell ref="F8:F9"/>
    <mergeCell ref="H8:H9"/>
  </mergeCells>
  <conditionalFormatting sqref="J19">
    <cfRule type="expression" dxfId="100" priority="37">
      <formula>$J19&lt;#REF!</formula>
    </cfRule>
    <cfRule type="expression" dxfId="99" priority="39">
      <formula>$J19&gt;#REF!</formula>
    </cfRule>
  </conditionalFormatting>
  <conditionalFormatting sqref="J20:J25">
    <cfRule type="expression" dxfId="98" priority="27">
      <formula>$J20&lt;#REF!</formula>
    </cfRule>
    <cfRule type="expression" dxfId="97" priority="28">
      <formula>$J20&gt;#REF!</formula>
    </cfRule>
  </conditionalFormatting>
  <conditionalFormatting sqref="J54:J60">
    <cfRule type="expression" dxfId="96" priority="14">
      <formula>$J54&lt;#REF!</formula>
    </cfRule>
    <cfRule type="expression" dxfId="95" priority="15">
      <formula>$J54&gt;#REF!</formula>
    </cfRule>
  </conditionalFormatting>
  <conditionalFormatting sqref="K19:K25 K54:K60">
    <cfRule type="expression" dxfId="94" priority="25">
      <formula>$K19&lt;#REF!</formula>
    </cfRule>
    <cfRule type="expression" dxfId="93" priority="26">
      <formula>$K19&gt;#REF!</formula>
    </cfRule>
  </conditionalFormatting>
  <conditionalFormatting sqref="L19:M25">
    <cfRule type="expression" dxfId="92" priority="59">
      <formula>L19&lt;0</formula>
    </cfRule>
    <cfRule type="expression" dxfId="91" priority="60">
      <formula>L19&gt;0</formula>
    </cfRule>
    <cfRule type="expression" dxfId="90" priority="61">
      <formula>L19=0</formula>
    </cfRule>
  </conditionalFormatting>
  <conditionalFormatting sqref="L54:M60">
    <cfRule type="expression" dxfId="89" priority="4">
      <formula>L54&lt;0</formula>
    </cfRule>
    <cfRule type="expression" dxfId="88" priority="5">
      <formula>L54&gt;0</formula>
    </cfRule>
    <cfRule type="expression" dxfId="87" priority="6">
      <formula>L54=0</formula>
    </cfRule>
  </conditionalFormatting>
  <conditionalFormatting sqref="M26:N26 H84 M84:O84">
    <cfRule type="cellIs" dxfId="86" priority="78" stopIfTrue="1" operator="equal">
      <formula>TRUE</formula>
    </cfRule>
  </conditionalFormatting>
  <conditionalFormatting sqref="N19:O25">
    <cfRule type="cellIs" dxfId="85" priority="50" operator="equal">
      <formula>0</formula>
    </cfRule>
    <cfRule type="cellIs" dxfId="84" priority="51" operator="greaterThan">
      <formula>0</formula>
    </cfRule>
    <cfRule type="cellIs" dxfId="83" priority="52" operator="lessThan">
      <formula>0</formula>
    </cfRule>
  </conditionalFormatting>
  <conditionalFormatting sqref="N54:O60">
    <cfRule type="cellIs" dxfId="82" priority="1" operator="equal">
      <formula>0</formula>
    </cfRule>
    <cfRule type="cellIs" dxfId="81" priority="2" operator="greaterThan">
      <formula>0</formula>
    </cfRule>
    <cfRule type="cellIs" dxfId="80" priority="3" operator="lessThan">
      <formula>0</formula>
    </cfRule>
  </conditionalFormatting>
  <conditionalFormatting sqref="P32:Q35 BJ33:BK33 BJ67:BK67">
    <cfRule type="cellIs" dxfId="79" priority="69" stopIfTrue="1" operator="equal">
      <formula>"No"</formula>
    </cfRule>
    <cfRule type="cellIs" dxfId="78" priority="70" stopIfTrue="1" operator="equal">
      <formula>"Yes"</formula>
    </cfRule>
  </conditionalFormatting>
  <conditionalFormatting sqref="P66:Q69">
    <cfRule type="cellIs" dxfId="77" priority="62" stopIfTrue="1" operator="equal">
      <formula>"No"</formula>
    </cfRule>
    <cfRule type="cellIs" dxfId="76" priority="63" stopIfTrue="1" operator="equal">
      <formula>"Yes"</formula>
    </cfRule>
  </conditionalFormatting>
  <conditionalFormatting sqref="AA33 AL33 AN33 AW33 BH33 M90:N90">
    <cfRule type="cellIs" dxfId="75" priority="76" stopIfTrue="1" operator="equal">
      <formula>"No"</formula>
    </cfRule>
    <cfRule type="cellIs" dxfId="74" priority="77" stopIfTrue="1" operator="equal">
      <formula>"Yes"</formula>
    </cfRule>
  </conditionalFormatting>
  <conditionalFormatting sqref="AA67 AL67 AN67 AW67 BH67">
    <cfRule type="cellIs" dxfId="73" priority="66" stopIfTrue="1" operator="equal">
      <formula>"No"</formula>
    </cfRule>
    <cfRule type="cellIs" dxfId="72" priority="67" stopIfTrue="1" operator="equal">
      <formula>"Yes"</formula>
    </cfRule>
  </conditionalFormatting>
  <dataValidations count="1">
    <dataValidation type="list" allowBlank="1" showInputMessage="1" showErrorMessage="1" sqref="AW33 BH33 AN33 M90:N90 AA33 P32:P35 AL33 AW67 BH67 AN67 AA67 P66:P69 AL67 BJ67:BK67 BJ33:BK33" xr:uid="{EB046BE2-7170-4A58-BDCB-E0C731816B47}">
      <formula1>$A$5:$A$7</formula1>
    </dataValidation>
  </dataValidations>
  <pageMargins left="0.75" right="0.75" top="1" bottom="1" header="0.5" footer="0.5"/>
  <pageSetup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D7BE14CA9D62041BC5B2716DAA25779" ma:contentTypeVersion="15" ma:contentTypeDescription="Create a new document." ma:contentTypeScope="" ma:versionID="45abef3b27777dde85c7ec5073e99a1d">
  <xsd:schema xmlns:xsd="http://www.w3.org/2001/XMLSchema" xmlns:xs="http://www.w3.org/2001/XMLSchema" xmlns:p="http://schemas.microsoft.com/office/2006/metadata/properties" xmlns:ns2="7f6370b7-11c6-4f6a-908f-7b2dfde1f76d" xmlns:ns3="465d1d95-f993-4913-b9d5-f4de6cb2c94c" targetNamespace="http://schemas.microsoft.com/office/2006/metadata/properties" ma:root="true" ma:fieldsID="522ca7ac178fa9c8437c7fff9040e928" ns2:_="" ns3:_="">
    <xsd:import namespace="7f6370b7-11c6-4f6a-908f-7b2dfde1f76d"/>
    <xsd:import namespace="465d1d95-f993-4913-b9d5-f4de6cb2c94c"/>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MediaServiceObjectDetectorVersions" minOccurs="0"/>
                <xsd:element ref="ns2:MediaServiceGenerationTime" minOccurs="0"/>
                <xsd:element ref="ns2:MediaServiceEventHashCode" minOccurs="0"/>
                <xsd:element ref="ns2:MediaLengthInSeconds" minOccurs="0"/>
                <xsd:element ref="ns2:Topics" minOccurs="0"/>
                <xsd:element ref="ns3:SharedWithUsers" minOccurs="0"/>
                <xsd:element ref="ns3:SharedWithDetail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f6370b7-11c6-4f6a-908f-7b2dfde1f76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Topics" ma:index="16" nillable="true" ma:displayName="Topics" ma:description="The key topics covered in the session" ma:format="Dropdown" ma:internalName="Topics">
      <xsd:simpleType>
        <xsd:restriction base="dms:Text">
          <xsd:maxLength value="255"/>
        </xsd:restrictio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631f0850-98f7-4372-8aa8-4aaf7edce829" ma:termSetId="09814cd3-568e-fe90-9814-8d621ff8fb84" ma:anchorId="fba54fb3-c3e1-fe81-a776-ca4b69148c4d" ma:open="true" ma:isKeyword="false">
      <xsd:complexType>
        <xsd:sequence>
          <xsd:element ref="pc:Terms" minOccurs="0" maxOccurs="1"/>
        </xsd:sequence>
      </xsd:complexType>
    </xsd:element>
    <xsd:element name="MediaServiceOCR" ma:index="22"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5d1d95-f993-4913-b9d5-f4de6cb2c94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368dc117-713e-43ef-b4e0-bd1866942bda}" ma:internalName="TaxCatchAll" ma:showField="CatchAllData" ma:web="465d1d95-f993-4913-b9d5-f4de6cb2c94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opics xmlns="7f6370b7-11c6-4f6a-908f-7b2dfde1f76d" xsi:nil="true"/>
    <lcf76f155ced4ddcb4097134ff3c332f xmlns="7f6370b7-11c6-4f6a-908f-7b2dfde1f76d">
      <Terms xmlns="http://schemas.microsoft.com/office/infopath/2007/PartnerControls"/>
    </lcf76f155ced4ddcb4097134ff3c332f>
    <TaxCatchAll xmlns="465d1d95-f993-4913-b9d5-f4de6cb2c94c" xsi:nil="true"/>
  </documentManagement>
</p:properties>
</file>

<file path=customXml/itemProps1.xml><?xml version="1.0" encoding="utf-8"?>
<ds:datastoreItem xmlns:ds="http://schemas.openxmlformats.org/officeDocument/2006/customXml" ds:itemID="{6912629B-8FCD-404A-8D34-B46B8630E7BC}">
  <ds:schemaRefs>
    <ds:schemaRef ds:uri="http://schemas.microsoft.com/sharepoint/v3/contenttype/forms"/>
  </ds:schemaRefs>
</ds:datastoreItem>
</file>

<file path=customXml/itemProps2.xml><?xml version="1.0" encoding="utf-8"?>
<ds:datastoreItem xmlns:ds="http://schemas.openxmlformats.org/officeDocument/2006/customXml" ds:itemID="{D605C5A8-E368-4376-B9D7-E7A0691CB4CF}"/>
</file>

<file path=customXml/itemProps3.xml><?xml version="1.0" encoding="utf-8"?>
<ds:datastoreItem xmlns:ds="http://schemas.openxmlformats.org/officeDocument/2006/customXml" ds:itemID="{934530E6-5908-4DF9-A0F9-6A07EA25DAEC}">
  <ds:schemaRefs>
    <ds:schemaRef ds:uri="http://schemas.microsoft.com/office/2006/metadata/properties"/>
    <ds:schemaRef ds:uri="http://schemas.microsoft.com/office/infopath/2007/PartnerControls"/>
    <ds:schemaRef ds:uri="$ListId:Shared Docum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38</vt:i4>
      </vt:variant>
    </vt:vector>
  </HeadingPairs>
  <TitlesOfParts>
    <vt:vector size="56" baseType="lpstr">
      <vt:lpstr>Disclaimer</vt:lpstr>
      <vt:lpstr>Revision History</vt:lpstr>
      <vt:lpstr>INPUT RIPPLE</vt:lpstr>
      <vt:lpstr>STABILITY</vt:lpstr>
      <vt:lpstr>POWER SEQUENCE</vt:lpstr>
      <vt:lpstr>Spec Entry</vt:lpstr>
      <vt:lpstr>Spec Entry Example</vt:lpstr>
      <vt:lpstr>DC Setpoint Tolerance Estimator</vt:lpstr>
      <vt:lpstr>Transient</vt:lpstr>
      <vt:lpstr>Transient-Vmean at 0A</vt:lpstr>
      <vt:lpstr>Sheet1</vt:lpstr>
      <vt:lpstr>Multi-Load_Profiles</vt:lpstr>
      <vt:lpstr>Athena Open Lab</vt:lpstr>
      <vt:lpstr>Soft Start &amp; Soft Stop</vt:lpstr>
      <vt:lpstr>EFFICIENCY</vt:lpstr>
      <vt:lpstr>Test Summary</vt:lpstr>
      <vt:lpstr>Register script</vt:lpstr>
      <vt:lpstr>Post-script RegDumps</vt:lpstr>
      <vt:lpstr>'Spec Entry'!di_percentage</vt:lpstr>
      <vt:lpstr>'Spec Entry Example'!di_percentage</vt:lpstr>
      <vt:lpstr>'Spec Entry'!duty_high</vt:lpstr>
      <vt:lpstr>'Spec Entry Example'!duty_high</vt:lpstr>
      <vt:lpstr>'Spec Entry'!duty_low</vt:lpstr>
      <vt:lpstr>'Spec Entry Example'!duty_low</vt:lpstr>
      <vt:lpstr>'Multi-Load_Profiles'!PS0_IccMAX_App_tOvS</vt:lpstr>
      <vt:lpstr>Transient!PS0_IccMAX_App_tOvS</vt:lpstr>
      <vt:lpstr>'Transient-Vmean at 0A'!PS0_IccMAX_App_tOvS</vt:lpstr>
      <vt:lpstr>'Multi-Load_Profiles'!PS0_IccMAX_App_V_End</vt:lpstr>
      <vt:lpstr>Transient!PS0_IccMAX_App_V_End</vt:lpstr>
      <vt:lpstr>'Transient-Vmean at 0A'!PS0_IccMAX_App_V_End</vt:lpstr>
      <vt:lpstr>'Multi-Load_Profiles'!PS0_IccMAX_App_V_OS</vt:lpstr>
      <vt:lpstr>Transient!PS0_IccMAX_App_V_OS</vt:lpstr>
      <vt:lpstr>'Transient-Vmean at 0A'!PS0_IccMAX_App_V_OS</vt:lpstr>
      <vt:lpstr>'Multi-Load_Profiles'!PS0_IccMAX_V_End</vt:lpstr>
      <vt:lpstr>Transient!PS0_IccMAX_V_End</vt:lpstr>
      <vt:lpstr>'Transient-Vmean at 0A'!PS0_IccMAX_V_End</vt:lpstr>
      <vt:lpstr>'Multi-Load_Profiles'!PS0_IccMax_V_OS</vt:lpstr>
      <vt:lpstr>Transient!PS0_IccMax_V_OS</vt:lpstr>
      <vt:lpstr>'Transient-Vmean at 0A'!PS0_IccMax_V_OS</vt:lpstr>
      <vt:lpstr>'Multi-Load_Profiles'!PS0_Large_Step_Droop_Duration</vt:lpstr>
      <vt:lpstr>Transient!PS0_Large_Step_Droop_Duration</vt:lpstr>
      <vt:lpstr>'Transient-Vmean at 0A'!PS0_Large_Step_Droop_Duration</vt:lpstr>
      <vt:lpstr>'Multi-Load_Profiles'!PS0_Large_Step_V_Droop</vt:lpstr>
      <vt:lpstr>Transient!PS0_Large_Step_V_Droop</vt:lpstr>
      <vt:lpstr>'Transient-Vmean at 0A'!PS0_Large_Step_V_Droop</vt:lpstr>
      <vt:lpstr>'Multi-Load_Profiles'!PS0_Large_Step_V_Start</vt:lpstr>
      <vt:lpstr>Transient!PS0_Large_Step_V_Start</vt:lpstr>
      <vt:lpstr>'Transient-Vmean at 0A'!PS0_Large_Step_V_Start</vt:lpstr>
      <vt:lpstr>'Multi-Load_Profiles'!PS0_LS_Droop</vt:lpstr>
      <vt:lpstr>Transient!PS0_LS_Droop</vt:lpstr>
      <vt:lpstr>'Transient-Vmean at 0A'!PS0_LS_Droop</vt:lpstr>
      <vt:lpstr>Transient!PS0_LS_Over</vt:lpstr>
      <vt:lpstr>'Transient-Vmean at 0A'!PS0_LS_Over</vt:lpstr>
      <vt:lpstr>Transient!PS0_OCP</vt:lpstr>
      <vt:lpstr>'Transient-Vmean at 0A'!PS0_OCP</vt:lpstr>
      <vt:lpstr>Y_N</vt:lpstr>
    </vt:vector>
  </TitlesOfParts>
  <Company>Intel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Rest of Platform (ROP) Voltage Regulator Test Plan</dc:title>
  <dc:creator>CCG CCE Tech Pubs - Intel Corp.</dc:creator>
  <cp:keywords>CTPClassification=CTP_NT</cp:keywords>
  <cp:lastModifiedBy>Warren Schroeder</cp:lastModifiedBy>
  <cp:lastPrinted>2019-10-21T08:47:25Z</cp:lastPrinted>
  <dcterms:created xsi:type="dcterms:W3CDTF">2014-10-14T06:10:40Z</dcterms:created>
  <dcterms:modified xsi:type="dcterms:W3CDTF">2024-05-10T15:14:03Z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24b510c4-7d09-4ba7-9461-cfac994b6777</vt:lpwstr>
  </property>
  <property fmtid="{D5CDD505-2E9C-101B-9397-08002B2CF9AE}" pid="3" name="CTP_TimeStamp">
    <vt:lpwstr>2019-10-22 01:41:24Z</vt:lpwstr>
  </property>
  <property fmtid="{D5CDD505-2E9C-101B-9397-08002B2CF9AE}" pid="4" name="CTP_BU">
    <vt:lpwstr>NA</vt:lpwstr>
  </property>
  <property fmtid="{D5CDD505-2E9C-101B-9397-08002B2CF9AE}" pid="5" name="CTP_IDSID">
    <vt:lpwstr>NA</vt:lpwstr>
  </property>
  <property fmtid="{D5CDD505-2E9C-101B-9397-08002B2CF9AE}" pid="6" name="CTP_WWID">
    <vt:lpwstr>NA</vt:lpwstr>
  </property>
  <property fmtid="{D5CDD505-2E9C-101B-9397-08002B2CF9AE}" pid="7" name="CTPClassification">
    <vt:lpwstr>CTP_NT</vt:lpwstr>
  </property>
  <property fmtid="{D5CDD505-2E9C-101B-9397-08002B2CF9AE}" pid="8" name="ContentTypeId">
    <vt:lpwstr>0x0101001D7BE14CA9D62041BC5B2716DAA25779</vt:lpwstr>
  </property>
</Properties>
</file>