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User\Downloads\folder\NCAE_2022_S1\"/>
    </mc:Choice>
  </mc:AlternateContent>
  <xr:revisionPtr revIDLastSave="0" documentId="13_ncr:1_{5B1A3174-C003-40ED-A88D-2220BF9852A0}" xr6:coauthVersionLast="47" xr6:coauthVersionMax="47" xr10:uidLastSave="{00000000-0000-0000-0000-000000000000}"/>
  <bookViews>
    <workbookView xWindow="-108" yWindow="-108" windowWidth="23256" windowHeight="12576" tabRatio="901" firstSheet="1" activeTab="1" xr2:uid="{00000000-000D-0000-FFFF-FFFF00000000}"/>
  </bookViews>
  <sheets>
    <sheet name="BILANS" sheetId="138" r:id="rId1"/>
    <sheet name="SEC_Comm" sheetId="112" r:id="rId2"/>
    <sheet name="SEC_Processes" sheetId="127" r:id="rId3"/>
    <sheet name="ELEKTROWNIE" sheetId="129" r:id="rId4"/>
    <sheet name="OZE" sheetId="133" r:id="rId5"/>
    <sheet name="CHP" sheetId="132" r:id="rId6"/>
    <sheet name="CIEPLOWNIE" sheetId="137" r:id="rId7"/>
    <sheet name="PRZESYL" sheetId="136" r:id="rId8"/>
    <sheet name="EMISJE" sheetId="134" r:id="rId9"/>
  </sheets>
  <externalReferences>
    <externalReference r:id="rId10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38" l="1"/>
  <c r="D30" i="138"/>
  <c r="B9" i="134" l="1"/>
  <c r="B8" i="134"/>
  <c r="B7" i="134"/>
  <c r="F8" i="136"/>
  <c r="F9" i="136"/>
  <c r="F7" i="136"/>
  <c r="H7" i="137"/>
  <c r="K7" i="137" s="1"/>
  <c r="K7" i="129"/>
  <c r="H7" i="132"/>
  <c r="O7" i="132"/>
  <c r="F8" i="129"/>
  <c r="F7" i="129"/>
  <c r="J8" i="133"/>
  <c r="H8" i="133"/>
  <c r="H7" i="133"/>
  <c r="J7" i="133"/>
  <c r="E14" i="138"/>
  <c r="D14" i="138"/>
  <c r="Z10" i="132"/>
  <c r="AA10" i="132" s="1"/>
  <c r="M10" i="132"/>
  <c r="X10" i="132" s="1"/>
  <c r="W10" i="132"/>
  <c r="V10" i="132"/>
  <c r="W7" i="132"/>
  <c r="V7" i="132"/>
  <c r="K8" i="129"/>
  <c r="H8" i="129"/>
  <c r="H7" i="129"/>
  <c r="F7" i="137" l="1"/>
  <c r="Y10" i="132"/>
  <c r="AB10" i="132" s="1"/>
  <c r="AG10" i="132"/>
  <c r="AH10" i="132" s="1"/>
  <c r="M7" i="132"/>
  <c r="G7" i="132" s="1"/>
  <c r="AC10" i="132" l="1"/>
  <c r="AD10" i="132" s="1"/>
  <c r="Z7" i="132"/>
  <c r="AA7" i="132" s="1"/>
  <c r="X7" i="132"/>
  <c r="AG7" i="132" s="1"/>
  <c r="AH7" i="132" s="1"/>
  <c r="AD7" i="132" l="1"/>
  <c r="AE7" i="132" s="1"/>
  <c r="AI7" i="132" s="1"/>
  <c r="AF7" i="132" l="1"/>
  <c r="AF10" i="132"/>
  <c r="AE10" i="132"/>
  <c r="AI10" i="132" s="1"/>
  <c r="I7" i="129" l="1"/>
  <c r="I8" i="129"/>
  <c r="I7" i="137"/>
  <c r="Q7" i="132" l="1"/>
  <c r="P7" i="132"/>
  <c r="K8" i="133"/>
  <c r="K7" i="133"/>
  <c r="N8" i="129"/>
  <c r="N7" i="129"/>
  <c r="M8" i="129"/>
  <c r="M7" i="129"/>
  <c r="B11" i="134" l="1"/>
  <c r="B7" i="133"/>
  <c r="B10" i="134"/>
  <c r="E7" i="136" l="1"/>
  <c r="D9" i="136"/>
  <c r="E9" i="136"/>
  <c r="C9" i="136"/>
  <c r="B9" i="136"/>
  <c r="C8" i="136"/>
  <c r="C7" i="136"/>
  <c r="B7" i="136"/>
  <c r="B8" i="136"/>
  <c r="E12" i="132"/>
  <c r="E8" i="132"/>
  <c r="E11" i="132"/>
  <c r="E8" i="133"/>
  <c r="E7" i="133"/>
  <c r="E8" i="129"/>
  <c r="E7" i="129"/>
  <c r="C10" i="132"/>
  <c r="B10" i="132"/>
  <c r="E7" i="137"/>
  <c r="C7" i="137"/>
  <c r="B7" i="137"/>
  <c r="E8" i="136"/>
  <c r="D8" i="136"/>
  <c r="D7" i="136"/>
  <c r="C8" i="133"/>
  <c r="B8" i="133"/>
  <c r="C7" i="133"/>
  <c r="B8" i="129"/>
  <c r="C8" i="129"/>
  <c r="E9" i="132"/>
  <c r="C7" i="132"/>
  <c r="B7" i="132"/>
  <c r="C7" i="129"/>
  <c r="B7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Dozwolone Csets dóbr: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(Energia)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(Emisje)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(Popyt)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(Materialy)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(Finansowe)</t>
        </r>
      </text>
    </comment>
    <comment ref="F7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7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</t>
        </r>
        <r>
          <rPr>
            <b/>
            <sz val="9"/>
            <color indexed="81"/>
            <rFont val="Tahoma"/>
            <family val="2"/>
            <charset val="238"/>
          </rPr>
          <t>ELE</t>
        </r>
        <r>
          <rPr>
            <sz val="9"/>
            <color indexed="81"/>
            <rFont val="Tahoma"/>
            <family val="2"/>
            <charset val="238"/>
          </rPr>
          <t xml:space="preserve"> (Elektrownia)
</t>
        </r>
        <r>
          <rPr>
            <b/>
            <sz val="9"/>
            <color indexed="81"/>
            <rFont val="Tahoma"/>
            <family val="2"/>
            <charset val="238"/>
          </rPr>
          <t>CHP</t>
        </r>
        <r>
          <rPr>
            <sz val="9"/>
            <color indexed="81"/>
            <rFont val="Tahoma"/>
            <family val="2"/>
            <charset val="238"/>
          </rPr>
          <t xml:space="preserve"> (Elektrociepłownia)
</t>
        </r>
        <r>
          <rPr>
            <b/>
            <sz val="9"/>
            <color indexed="81"/>
            <rFont val="Tahoma"/>
            <family val="2"/>
            <charset val="238"/>
          </rPr>
          <t>STGTSS</t>
        </r>
        <r>
          <rPr>
            <sz val="9"/>
            <color indexed="81"/>
            <rFont val="Tahoma"/>
            <family val="2"/>
            <charset val="238"/>
          </rPr>
          <t xml:space="preserve"> (Elektrownia Szczyt-Pompowa)
</t>
        </r>
        <r>
          <rPr>
            <b/>
            <sz val="9"/>
            <color indexed="81"/>
            <rFont val="Tahoma"/>
            <family val="2"/>
            <charset val="238"/>
          </rPr>
          <t>PRE</t>
        </r>
        <r>
          <rPr>
            <sz val="9"/>
            <color indexed="81"/>
            <rFont val="Tahoma"/>
            <family val="2"/>
            <charset val="238"/>
          </rPr>
          <t xml:space="preserve"> (Dowolny Proces/Technologia)
</t>
        </r>
        <r>
          <rPr>
            <b/>
            <sz val="9"/>
            <color indexed="81"/>
            <rFont val="Tahoma"/>
            <family val="2"/>
            <charset val="238"/>
          </rPr>
          <t>DMD</t>
        </r>
        <r>
          <rPr>
            <sz val="9"/>
            <color indexed="81"/>
            <rFont val="Tahoma"/>
            <family val="2"/>
            <charset val="238"/>
          </rPr>
          <t xml:space="preserve"> (Proces Popytu)
</t>
        </r>
        <r>
          <rPr>
            <b/>
            <sz val="9"/>
            <color indexed="81"/>
            <rFont val="Tahoma"/>
            <family val="2"/>
            <charset val="238"/>
          </rPr>
          <t>IMP</t>
        </r>
        <r>
          <rPr>
            <sz val="9"/>
            <color indexed="81"/>
            <rFont val="Tahoma"/>
            <family val="2"/>
            <charset val="238"/>
          </rPr>
          <t xml:space="preserve"> (Import)
</t>
        </r>
        <r>
          <rPr>
            <b/>
            <sz val="9"/>
            <color indexed="81"/>
            <rFont val="Tahoma"/>
            <family val="2"/>
            <charset val="238"/>
          </rPr>
          <t>EXP</t>
        </r>
        <r>
          <rPr>
            <sz val="9"/>
            <color indexed="81"/>
            <rFont val="Tahoma"/>
            <family val="2"/>
            <charset val="238"/>
          </rPr>
          <t xml:space="preserve"> (Eksport)
</t>
        </r>
        <r>
          <rPr>
            <b/>
            <sz val="9"/>
            <color indexed="81"/>
            <rFont val="Tahoma"/>
            <family val="2"/>
            <charset val="238"/>
          </rPr>
          <t>MIN</t>
        </r>
        <r>
          <rPr>
            <sz val="9"/>
            <color indexed="81"/>
            <rFont val="Tahoma"/>
            <family val="2"/>
            <charset val="238"/>
          </rPr>
          <t xml:space="preserve"> (Proces Wydobycia/Kopalnia)
</t>
        </r>
        <r>
          <rPr>
            <b/>
            <sz val="9"/>
            <color indexed="81"/>
            <rFont val="Tahoma"/>
            <family val="2"/>
            <charset val="238"/>
          </rPr>
          <t>RNW</t>
        </r>
        <r>
          <rPr>
            <sz val="9"/>
            <color indexed="81"/>
            <rFont val="Tahoma"/>
            <family val="2"/>
            <charset val="238"/>
          </rPr>
          <t xml:space="preserve"> (Technologia Odnawialna*)
</t>
        </r>
        <r>
          <rPr>
            <b/>
            <sz val="9"/>
            <color indexed="81"/>
            <rFont val="Tahoma"/>
            <family val="2"/>
            <charset val="238"/>
          </rPr>
          <t>HPL</t>
        </r>
        <r>
          <rPr>
            <sz val="9"/>
            <color indexed="81"/>
            <rFont val="Tahoma"/>
            <family val="2"/>
            <charset val="238"/>
          </rPr>
          <t xml:space="preserve">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Y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B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<sst xmlns="http://schemas.openxmlformats.org/spreadsheetml/2006/main" count="370" uniqueCount="197">
  <si>
    <t>*Bilans energii</t>
  </si>
  <si>
    <t>Tabela: Syntetyczny bilans energii dla rozpatrywanego systemu w 2020 r.</t>
  </si>
  <si>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</si>
  <si>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</si>
  <si>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</si>
  <si>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</si>
  <si>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</si>
  <si>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</si>
  <si>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</si>
  <si>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</si>
  <si>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</si>
  <si>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tys.t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</si>
  <si>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</si>
  <si>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</si>
  <si>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</si>
  <si>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</si>
  <si>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</si>
  <si>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</si>
  <si>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</si>
  <si>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</si>
  <si>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</si>
  <si>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</si>
  <si>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</si>
  <si>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Źródło:</t>
  </si>
  <si>
    <t>1) opracowanie własne na podstawie "Statystyka Elektroenergetyki Polskiej 2020" - Ministerstwo Klimatu i Środowiska, Agencja Rynku Energii S.A., Warszawa 2021.</t>
  </si>
  <si>
    <t>2) EUROSTAT NRG_BAL, NRG_BAL_PEH.</t>
  </si>
  <si>
    <t>Tabela: Sprawności przesyłu i transformacji nośników energii w sieci w 2020 r.</t>
  </si>
  <si>
    <t>Nośnik energii</t>
  </si>
  <si>
    <t>Przesył i transformacja</t>
  </si>
  <si>
    <t>Sprawność</t>
  </si>
  <si>
    <t>Energie elektryczna</t>
  </si>
  <si>
    <t>WN-nn</t>
  </si>
  <si>
    <t>Energia elektryczna</t>
  </si>
  <si>
    <t>SN-nn</t>
  </si>
  <si>
    <t>Energia cieplna</t>
  </si>
  <si>
    <t>WT-NT</t>
  </si>
  <si>
    <t>Źródło: Opracowanie własne.</t>
  </si>
  <si>
    <t>Tabela: Zapotrzebowanie na energię końcową w 2020 r.</t>
  </si>
  <si>
    <t>Jednostka</t>
  </si>
  <si>
    <t>Zapotrzebowanie końcowe</t>
  </si>
  <si>
    <t>[TWh]</t>
  </si>
  <si>
    <t>[PJ]</t>
  </si>
  <si>
    <t>* Zdefiniuj dobra wykorzystywane w arkuszu</t>
  </si>
  <si>
    <t>*Surowce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</si>
  <si>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</si>
  <si>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</si>
  <si>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</si>
  <si>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</si>
  <si>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</si>
  <si>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</si>
  <si>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</si>
  <si>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</si>
  <si>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</si>
  <si>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</si>
  <si>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</si>
  <si>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</si>
  <si>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</si>
  <si>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</si>
  <si>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</si>
  <si>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</si>
  <si>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NRG</t>
  </si>
  <si>
    <t>ELE_WN</t>
  </si>
  <si>
    <t>Energia elektryczna najwyzsze i wysokie napiecie</t>
  </si>
  <si>
    <t>PJ</t>
  </si>
  <si>
    <t>DAYNITE</t>
  </si>
  <si>
    <t>ANNUAL</t>
  </si>
  <si>
    <t>ELC</t>
  </si>
  <si>
    <t>ELE_SN</t>
  </si>
  <si>
    <t>Energia elektryczna srednie napiecie</t>
  </si>
  <si>
    <t>ELE_nn</t>
  </si>
  <si>
    <t>Energia elektryczna niskie napiecie</t>
  </si>
  <si>
    <t>CIEP_WT</t>
  </si>
  <si>
    <t>Cieplo sieciowe (wysokotemperaturowe)</t>
  </si>
  <si>
    <t>CIEP_NT</t>
  </si>
  <si>
    <t>Cieplo zasilajace (o nizszej temperaturze)</t>
  </si>
  <si>
    <t>ENV</t>
  </si>
  <si>
    <t>CO2</t>
  </si>
  <si>
    <t>Emisje ditlenku wegla</t>
  </si>
  <si>
    <t>kt</t>
  </si>
  <si>
    <t>* Zdefiniuj procesy wykorzystywane w arkuszu</t>
  </si>
  <si>
    <t>*Procesy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</si>
  <si>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</si>
  <si>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</si>
  <si>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</si>
  <si>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</si>
  <si>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</si>
  <si>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</si>
  <si>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</si>
  <si>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</si>
  <si>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</si>
  <si>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</si>
  <si>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</si>
  <si>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</si>
  <si>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</si>
  <si>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</si>
  <si>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</si>
  <si>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</si>
  <si>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</si>
  <si>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</si>
  <si>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</si>
  <si>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ELE</t>
  </si>
  <si>
    <t>PL</t>
  </si>
  <si>
    <t>EL_WIATR</t>
  </si>
  <si>
    <t>Elektrownie wiatrowe na ladzie</t>
  </si>
  <si>
    <t>GW</t>
  </si>
  <si>
    <t>NO</t>
  </si>
  <si>
    <t>EL_SLONCE</t>
  </si>
  <si>
    <t>Elektrownie fotowoltaiczne</t>
  </si>
  <si>
    <t>EL_WK</t>
  </si>
  <si>
    <t>Elektrownie zawodowe opalane weglem kamiennym</t>
  </si>
  <si>
    <t>EL_WB</t>
  </si>
  <si>
    <t>Elektrownie zawodowe opalane weglem brunatnym</t>
  </si>
  <si>
    <t>CHP</t>
  </si>
  <si>
    <t>EC_WK</t>
  </si>
  <si>
    <t>Elektrocieplownie z turbinami przeciwpreznymi</t>
  </si>
  <si>
    <t>EC_GAZ</t>
  </si>
  <si>
    <t>Elektrocieplownie z turbinami upustowo-kondensacyjnymi</t>
  </si>
  <si>
    <t>HPL</t>
  </si>
  <si>
    <t>CP_WK</t>
  </si>
  <si>
    <t>Cieplownie opalane weglem kamiennym</t>
  </si>
  <si>
    <t>PRE</t>
  </si>
  <si>
    <t>ELE_SN_nn</t>
  </si>
  <si>
    <t>Przesyl SN, transformacja SN na nn, dystrybucja nn</t>
  </si>
  <si>
    <t>ELE_WN_nn</t>
  </si>
  <si>
    <t>Przesyl NN oraz WN, transformacja NN-WN na nn, dystrybucja nn</t>
  </si>
  <si>
    <t>CIEP_WT_NT</t>
  </si>
  <si>
    <t xml:space="preserve">Przesyl, dystrybucja oraz transformacja ciepla sieciowego </t>
  </si>
  <si>
    <t>*Elektrownie</t>
  </si>
  <si>
    <t>~FI_T</t>
  </si>
  <si>
    <t>*TechDesc</t>
  </si>
  <si>
    <t>Comm-IN</t>
  </si>
  <si>
    <t>Comm-OUT</t>
  </si>
  <si>
    <t>EFF</t>
  </si>
  <si>
    <t>CAP2ACT</t>
  </si>
  <si>
    <t>STOCK</t>
  </si>
  <si>
    <t>STOCK~2050</t>
  </si>
  <si>
    <t>PEAK</t>
  </si>
  <si>
    <t>AFA~2020~FX</t>
  </si>
  <si>
    <t>AFA</t>
  </si>
  <si>
    <t>FIXOM</t>
  </si>
  <si>
    <t>VAROM</t>
  </si>
  <si>
    <t>* Nazwa technologii</t>
  </si>
  <si>
    <t>Surowiec na wejściu</t>
  </si>
  <si>
    <t>Surowiec na wyjściu</t>
  </si>
  <si>
    <t>Sprawność elektryczna netto</t>
  </si>
  <si>
    <t>Przelicznik mocy na aktywność</t>
  </si>
  <si>
    <t>Moc osiągalna netto [GWe]</t>
  </si>
  <si>
    <t xml:space="preserve">Dostępność mocy osiągalnej w szczycie </t>
  </si>
  <si>
    <t>Wskaźnik dyspozycyjności rocznej w 2020 roku</t>
  </si>
  <si>
    <t>Wskaźnik dyspozycyjności rocznej</t>
  </si>
  <si>
    <t>Stałe koszty O&amp;M [PLN/kW]</t>
  </si>
  <si>
    <t>Zmienne koszty O&amp;M [PLN/GJ]</t>
  </si>
  <si>
    <t>WK</t>
  </si>
  <si>
    <t>WB</t>
  </si>
  <si>
    <t>*Odnawialne Źródła Energii</t>
  </si>
  <si>
    <t>LIFE</t>
  </si>
  <si>
    <t>Dostępność mocy osiągalnej w szczycie</t>
  </si>
  <si>
    <t>Czas życia [lata]</t>
  </si>
  <si>
    <t>WIATR</t>
  </si>
  <si>
    <t>SLONCE</t>
  </si>
  <si>
    <t>*Elektrociepłownie</t>
  </si>
  <si>
    <t>*Obliczenia pomocnicze</t>
  </si>
  <si>
    <t>Share~LO</t>
  </si>
  <si>
    <t>CHPR~FX</t>
  </si>
  <si>
    <t>CHPR~LO</t>
  </si>
  <si>
    <t>CHPR~UP</t>
  </si>
  <si>
    <t>CEH</t>
  </si>
  <si>
    <t>ACT_BND~LO</t>
  </si>
  <si>
    <t>VAR_ACT</t>
  </si>
  <si>
    <t>Wymagany udział surowca</t>
  </si>
  <si>
    <t>Stosunek ciepła do en. elektrycznej (FX)</t>
  </si>
  <si>
    <t>Stosunek ciepła do en. elektrycznej (LO)</t>
  </si>
  <si>
    <t>Stosunek ciepła do en. elektrycznej (UP)</t>
  </si>
  <si>
    <t>Spadek produkcji energii elektrycznej na jednostkę wyprodukowanego ciepła</t>
  </si>
  <si>
    <t>Udział mocy osiągalnej w szczycie</t>
  </si>
  <si>
    <t>Stałe koszty O&amp;M [PLN/KW]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</si>
  <si>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</si>
  <si>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</si>
  <si>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</si>
  <si>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</si>
  <si>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</si>
  <si>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</si>
  <si>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</si>
  <si>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</si>
  <si>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</si>
  <si>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</si>
  <si>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</si>
  <si>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GAZ</t>
  </si>
  <si>
    <t>*Ciepłownie</t>
  </si>
  <si>
    <t>Sprawność cieplna netto</t>
  </si>
  <si>
    <t>Moc osiągalna netto [GWt]</t>
  </si>
  <si>
    <t>*Przesył i transformacja nośników energii</t>
  </si>
  <si>
    <t>Sprawność przesyłu</t>
  </si>
  <si>
    <t>*Współczynniki emisji na jednostkę energii chemicznej paliwa</t>
  </si>
  <si>
    <t>~PRCCOMEMI</t>
  </si>
  <si>
    <t>Emisja</t>
  </si>
  <si>
    <t>Współczynnik emisji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</si>
</sst>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#,##0.000___)"/>
  </numFmts>
  <fonts count="129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60" fillId="2" borderId="0" applyNumberFormat="0" applyBorder="0" applyAlignment="0" applyProtection="0"/>
    <xf numFmtId="0" fontId="60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60" fillId="2" borderId="0" applyNumberFormat="0" applyBorder="0" applyAlignment="0" applyProtection="0"/>
    <xf numFmtId="0" fontId="60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60" fillId="6" borderId="0" applyNumberFormat="0" applyBorder="0" applyAlignment="0" applyProtection="0"/>
    <xf numFmtId="0" fontId="60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60" fillId="6" borderId="0" applyNumberFormat="0" applyBorder="0" applyAlignment="0" applyProtection="0"/>
    <xf numFmtId="0" fontId="60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0" fillId="7" borderId="0" applyNumberFormat="0" applyBorder="0" applyAlignment="0" applyProtection="0"/>
    <xf numFmtId="0" fontId="60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60" fillId="8" borderId="0" applyNumberFormat="0" applyBorder="0" applyAlignment="0" applyProtection="0"/>
    <xf numFmtId="0" fontId="60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3" borderId="0" applyNumberFormat="0" applyBorder="0" applyAlignment="0" applyProtection="0"/>
    <xf numFmtId="0" fontId="112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5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1" fillId="17" borderId="0" applyNumberFormat="0" applyBorder="0" applyAlignment="0" applyProtection="0"/>
    <xf numFmtId="0" fontId="61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1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1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1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4" fillId="0" borderId="0">
      <protection locked="0"/>
    </xf>
    <xf numFmtId="0" fontId="85" fillId="0" borderId="0"/>
    <xf numFmtId="0" fontId="86" fillId="0" borderId="0"/>
    <xf numFmtId="178" fontId="84" fillId="0" borderId="0">
      <protection locked="0"/>
    </xf>
    <xf numFmtId="179" fontId="84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2" fillId="7" borderId="3" applyNumberFormat="0" applyAlignment="0" applyProtection="0"/>
    <xf numFmtId="0" fontId="62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2" fillId="7" borderId="3" applyNumberFormat="0" applyAlignment="0" applyProtection="0"/>
    <xf numFmtId="0" fontId="62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3" fillId="21" borderId="2" applyNumberFormat="0" applyAlignment="0" applyProtection="0"/>
    <xf numFmtId="0" fontId="63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3" fillId="21" borderId="2" applyNumberFormat="0" applyAlignment="0" applyProtection="0"/>
    <xf numFmtId="0" fontId="63" fillId="21" borderId="2" applyNumberFormat="0" applyAlignment="0" applyProtection="0"/>
    <xf numFmtId="0" fontId="84" fillId="0" borderId="0">
      <protection locked="0"/>
    </xf>
    <xf numFmtId="180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21" fillId="4" borderId="0" applyNumberFormat="0" applyBorder="0" applyAlignment="0" applyProtection="0"/>
    <xf numFmtId="0" fontId="113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4" fillId="0" borderId="0">
      <protection locked="0"/>
    </xf>
    <xf numFmtId="0" fontId="87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6" fillId="23" borderId="0" applyNumberFormat="0" applyBorder="0" applyAlignment="0" applyProtection="0"/>
    <xf numFmtId="0" fontId="21" fillId="4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2" fillId="0" borderId="6" applyNumberFormat="0" applyFill="0" applyAlignment="0" applyProtection="0"/>
    <xf numFmtId="0" fontId="89" fillId="0" borderId="0">
      <protection locked="0"/>
    </xf>
    <xf numFmtId="0" fontId="22" fillId="0" borderId="6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3" fillId="0" borderId="7" applyNumberFormat="0" applyFill="0" applyAlignment="0" applyProtection="0"/>
    <xf numFmtId="0" fontId="89" fillId="0" borderId="0">
      <protection locked="0"/>
    </xf>
    <xf numFmtId="0" fontId="23" fillId="0" borderId="7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76" fillId="0" borderId="0" applyNumberFormat="0" applyFill="0" applyBorder="0" applyAlignment="0" applyProtection="0"/>
    <xf numFmtId="0" fontId="90" fillId="0" borderId="9" applyNumberFormat="0" applyFill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7" fillId="0" borderId="0" applyBorder="0">
      <alignment horizontal="right" vertical="center"/>
    </xf>
    <xf numFmtId="4" fontId="77" fillId="0" borderId="11">
      <alignment horizontal="right" vertical="center"/>
    </xf>
    <xf numFmtId="40" fontId="79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5" fillId="0" borderId="12" applyNumberFormat="0" applyFill="0" applyAlignment="0" applyProtection="0"/>
    <xf numFmtId="0" fontId="65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5" fillId="0" borderId="12" applyNumberFormat="0" applyFill="0" applyAlignment="0" applyProtection="0"/>
    <xf numFmtId="0" fontId="65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6" fillId="22" borderId="4" applyNumberFormat="0" applyAlignment="0" applyProtection="0"/>
    <xf numFmtId="0" fontId="66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6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7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8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9" fillId="0" borderId="8" applyNumberFormat="0" applyFill="0" applyAlignment="0" applyProtection="0"/>
    <xf numFmtId="0" fontId="69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9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0" fontId="27" fillId="25" borderId="0" applyNumberFormat="0" applyBorder="0" applyAlignment="0" applyProtection="0"/>
    <xf numFmtId="0" fontId="116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70" fillId="25" borderId="0" applyNumberFormat="0" applyBorder="0" applyAlignment="0" applyProtection="0"/>
    <xf numFmtId="0" fontId="70" fillId="25" borderId="0" applyNumberFormat="0" applyBorder="0" applyAlignment="0" applyProtection="0"/>
    <xf numFmtId="37" fontId="91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5" fillId="0" borderId="0"/>
    <xf numFmtId="0" fontId="56" fillId="0" borderId="0"/>
    <xf numFmtId="0" fontId="58" fillId="0" borderId="0"/>
    <xf numFmtId="0" fontId="47" fillId="0" borderId="0"/>
    <xf numFmtId="0" fontId="47" fillId="0" borderId="0"/>
    <xf numFmtId="0" fontId="80" fillId="0" borderId="0"/>
    <xf numFmtId="0" fontId="58" fillId="0" borderId="0"/>
    <xf numFmtId="0" fontId="58" fillId="0" borderId="0"/>
    <xf numFmtId="0" fontId="58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6" fillId="0" borderId="0"/>
    <xf numFmtId="0" fontId="56" fillId="0" borderId="0"/>
    <xf numFmtId="0" fontId="111" fillId="0" borderId="0"/>
    <xf numFmtId="0" fontId="117" fillId="0" borderId="0"/>
    <xf numFmtId="0" fontId="80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80" fillId="0" borderId="0"/>
    <xf numFmtId="0" fontId="58" fillId="0" borderId="0"/>
    <xf numFmtId="0" fontId="80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80" fillId="0" borderId="0"/>
    <xf numFmtId="0" fontId="80" fillId="0" borderId="0"/>
    <xf numFmtId="0" fontId="80" fillId="0" borderId="0"/>
    <xf numFmtId="0" fontId="58" fillId="0" borderId="0"/>
    <xf numFmtId="0" fontId="58" fillId="0" borderId="0"/>
    <xf numFmtId="0" fontId="80" fillId="0" borderId="0"/>
    <xf numFmtId="0" fontId="58" fillId="0" borderId="0"/>
    <xf numFmtId="0" fontId="58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56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56" fillId="0" borderId="0"/>
    <xf numFmtId="0" fontId="47" fillId="0" borderId="0"/>
    <xf numFmtId="0" fontId="47" fillId="0" borderId="0"/>
    <xf numFmtId="0" fontId="47" fillId="0" borderId="0"/>
    <xf numFmtId="0" fontId="56" fillId="0" borderId="0"/>
    <xf numFmtId="0" fontId="102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1" fillId="21" borderId="3" applyNumberFormat="0" applyAlignment="0" applyProtection="0"/>
    <xf numFmtId="0" fontId="71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1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5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2" fillId="0" borderId="0" applyNumberFormat="0" applyFill="0" applyBorder="0" applyAlignment="0" applyProtection="0">
      <alignment horizontal="center"/>
    </xf>
    <xf numFmtId="4" fontId="93" fillId="25" borderId="14" applyNumberFormat="0" applyProtection="0">
      <alignment vertical="center"/>
    </xf>
    <xf numFmtId="4" fontId="94" fillId="28" borderId="14" applyNumberFormat="0" applyProtection="0">
      <alignment vertical="center"/>
    </xf>
    <xf numFmtId="4" fontId="93" fillId="28" borderId="14" applyNumberFormat="0" applyProtection="0">
      <alignment horizontal="left" vertical="center" indent="1"/>
    </xf>
    <xf numFmtId="0" fontId="93" fillId="28" borderId="14" applyNumberFormat="0" applyProtection="0">
      <alignment horizontal="left" vertical="top" indent="1"/>
    </xf>
    <xf numFmtId="4" fontId="93" fillId="29" borderId="0" applyNumberFormat="0" applyProtection="0">
      <alignment horizontal="left" vertical="center" indent="1"/>
    </xf>
    <xf numFmtId="4" fontId="95" fillId="3" borderId="14" applyNumberFormat="0" applyProtection="0">
      <alignment horizontal="right" vertical="center"/>
    </xf>
    <xf numFmtId="4" fontId="95" fillId="9" borderId="14" applyNumberFormat="0" applyProtection="0">
      <alignment horizontal="right" vertical="center"/>
    </xf>
    <xf numFmtId="4" fontId="95" fillId="17" borderId="14" applyNumberFormat="0" applyProtection="0">
      <alignment horizontal="right" vertical="center"/>
    </xf>
    <xf numFmtId="4" fontId="95" fillId="11" borderId="14" applyNumberFormat="0" applyProtection="0">
      <alignment horizontal="right" vertical="center"/>
    </xf>
    <xf numFmtId="4" fontId="95" fillId="15" borderId="14" applyNumberFormat="0" applyProtection="0">
      <alignment horizontal="right" vertical="center"/>
    </xf>
    <xf numFmtId="4" fontId="95" fillId="19" borderId="14" applyNumberFormat="0" applyProtection="0">
      <alignment horizontal="right" vertical="center"/>
    </xf>
    <xf numFmtId="4" fontId="95" fillId="18" borderId="14" applyNumberFormat="0" applyProtection="0">
      <alignment horizontal="right" vertical="center"/>
    </xf>
    <xf numFmtId="4" fontId="95" fillId="30" borderId="14" applyNumberFormat="0" applyProtection="0">
      <alignment horizontal="right" vertical="center"/>
    </xf>
    <xf numFmtId="4" fontId="95" fillId="10" borderId="14" applyNumberFormat="0" applyProtection="0">
      <alignment horizontal="right" vertical="center"/>
    </xf>
    <xf numFmtId="4" fontId="93" fillId="31" borderId="15" applyNumberFormat="0" applyProtection="0">
      <alignment horizontal="left" vertical="center" indent="1"/>
    </xf>
    <xf numFmtId="4" fontId="95" fillId="32" borderId="0" applyNumberFormat="0" applyProtection="0">
      <alignment horizontal="left" vertical="center" indent="1"/>
    </xf>
    <xf numFmtId="4" fontId="96" fillId="33" borderId="0" applyNumberFormat="0" applyProtection="0">
      <alignment horizontal="left" vertical="center" indent="1"/>
    </xf>
    <xf numFmtId="4" fontId="95" fillId="34" borderId="14" applyNumberFormat="0" applyProtection="0">
      <alignment horizontal="right" vertical="center"/>
    </xf>
    <xf numFmtId="4" fontId="95" fillId="32" borderId="0" applyNumberFormat="0" applyProtection="0">
      <alignment horizontal="left" vertical="center" indent="1"/>
    </xf>
    <xf numFmtId="4" fontId="95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5" fillId="24" borderId="14" applyNumberFormat="0" applyProtection="0">
      <alignment vertical="center"/>
    </xf>
    <xf numFmtId="4" fontId="97" fillId="24" borderId="14" applyNumberFormat="0" applyProtection="0">
      <alignment vertical="center"/>
    </xf>
    <xf numFmtId="4" fontId="95" fillId="24" borderId="14" applyNumberFormat="0" applyProtection="0">
      <alignment horizontal="left" vertical="center" indent="1"/>
    </xf>
    <xf numFmtId="0" fontId="95" fillId="24" borderId="14" applyNumberFormat="0" applyProtection="0">
      <alignment horizontal="left" vertical="top" indent="1"/>
    </xf>
    <xf numFmtId="4" fontId="95" fillId="32" borderId="14" applyNumberFormat="0" applyProtection="0">
      <alignment horizontal="right" vertical="center"/>
    </xf>
    <xf numFmtId="4" fontId="97" fillId="32" borderId="14" applyNumberFormat="0" applyProtection="0">
      <alignment horizontal="right" vertical="center"/>
    </xf>
    <xf numFmtId="4" fontId="95" fillId="34" borderId="14" applyNumberFormat="0" applyProtection="0">
      <alignment horizontal="left" vertical="center" indent="1"/>
    </xf>
    <xf numFmtId="0" fontId="95" fillId="29" borderId="14" applyNumberFormat="0" applyProtection="0">
      <alignment horizontal="left" vertical="top" indent="1"/>
    </xf>
    <xf numFmtId="4" fontId="98" fillId="36" borderId="0" applyNumberFormat="0" applyProtection="0">
      <alignment horizontal="left" vertical="center" indent="1"/>
    </xf>
    <xf numFmtId="4" fontId="59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7" fillId="26" borderId="10"/>
    <xf numFmtId="0" fontId="49" fillId="0" borderId="0"/>
    <xf numFmtId="0" fontId="5" fillId="0" borderId="0"/>
    <xf numFmtId="0" fontId="57" fillId="0" borderId="0"/>
    <xf numFmtId="0" fontId="111" fillId="0" borderId="0"/>
    <xf numFmtId="0" fontId="111" fillId="0" borderId="0"/>
    <xf numFmtId="0" fontId="57" fillId="0" borderId="0"/>
    <xf numFmtId="0" fontId="111" fillId="0" borderId="0"/>
    <xf numFmtId="0" fontId="111" fillId="0" borderId="0"/>
    <xf numFmtId="0" fontId="118" fillId="0" borderId="0"/>
    <xf numFmtId="0" fontId="118" fillId="0" borderId="0"/>
    <xf numFmtId="0" fontId="118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5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5" fillId="0" borderId="0"/>
    <xf numFmtId="0" fontId="15" fillId="0" borderId="0"/>
    <xf numFmtId="0" fontId="6" fillId="0" borderId="0"/>
    <xf numFmtId="0" fontId="111" fillId="0" borderId="0"/>
    <xf numFmtId="0" fontId="6" fillId="0" borderId="0"/>
    <xf numFmtId="0" fontId="111" fillId="0" borderId="0"/>
    <xf numFmtId="0" fontId="111" fillId="0" borderId="0"/>
    <xf numFmtId="0" fontId="15" fillId="0" borderId="0"/>
    <xf numFmtId="0" fontId="111" fillId="0" borderId="0"/>
    <xf numFmtId="0" fontId="111" fillId="0" borderId="0"/>
    <xf numFmtId="0" fontId="15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2" fillId="0" borderId="5" applyNumberFormat="0" applyFill="0" applyAlignment="0" applyProtection="0"/>
    <xf numFmtId="0" fontId="72" fillId="0" borderId="5" applyNumberFormat="0" applyFill="0" applyAlignment="0" applyProtection="0"/>
    <xf numFmtId="0" fontId="3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5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2" fillId="0" borderId="5" applyNumberFormat="0" applyFill="0" applyAlignment="0" applyProtection="0"/>
    <xf numFmtId="0" fontId="72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30" fillId="0" borderId="5" applyNumberFormat="0" applyFill="0" applyAlignment="0" applyProtection="0"/>
    <xf numFmtId="0" fontId="89" fillId="0" borderId="0">
      <protection locked="0"/>
    </xf>
    <xf numFmtId="0" fontId="30" fillId="0" borderId="5" applyNumberFormat="0" applyFill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100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0" fillId="27" borderId="13" applyNumberFormat="0" applyFont="0" applyAlignment="0" applyProtection="0"/>
    <xf numFmtId="0" fontId="58" fillId="27" borderId="13" applyNumberFormat="0" applyFont="0" applyAlignment="0" applyProtection="0"/>
    <xf numFmtId="0" fontId="58" fillId="27" borderId="13" applyNumberFormat="0" applyFont="0" applyAlignment="0" applyProtection="0"/>
    <xf numFmtId="0" fontId="26" fillId="0" borderId="12" applyNumberFormat="0" applyFill="0" applyAlignment="0" applyProtection="0"/>
    <xf numFmtId="168" fontId="5" fillId="0" borderId="0" applyFont="0" applyFill="0" applyBorder="0" applyAlignment="0" applyProtection="0"/>
    <xf numFmtId="176" fontId="7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1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0" fontId="17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5" fillId="3" borderId="0" applyNumberFormat="0" applyBorder="0" applyAlignment="0" applyProtection="0"/>
    <xf numFmtId="0" fontId="75" fillId="3" borderId="0" applyNumberFormat="0" applyBorder="0" applyAlignment="0" applyProtection="0"/>
    <xf numFmtId="4" fontId="77" fillId="0" borderId="0"/>
    <xf numFmtId="0" fontId="54" fillId="0" borderId="0" applyNumberFormat="0" applyFill="0" applyBorder="0" applyAlignment="0" applyProtection="0">
      <alignment vertical="center"/>
    </xf>
    <xf numFmtId="0" fontId="119" fillId="0" borderId="0"/>
    <xf numFmtId="0" fontId="121" fillId="0" borderId="0"/>
    <xf numFmtId="0" fontId="122" fillId="0" borderId="0"/>
  </cellStyleXfs>
  <cellXfs count="144">
    <xf numFmtId="0" fontId="0" fillId="0" borderId="0" xfId="0"/>
    <xf numFmtId="0" fontId="108" fillId="0" borderId="0" xfId="0" applyFont="1"/>
    <xf numFmtId="0" fontId="106" fillId="0" borderId="0" xfId="0" applyFont="1" applyAlignment="1">
      <alignment wrapText="1"/>
    </xf>
    <xf numFmtId="0" fontId="47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32" fillId="0" borderId="0" xfId="796" applyFont="1"/>
    <xf numFmtId="0" fontId="5" fillId="0" borderId="0" xfId="800"/>
    <xf numFmtId="0" fontId="5" fillId="0" borderId="0" xfId="800" applyAlignment="1">
      <alignment horizontal="right"/>
    </xf>
    <xf numFmtId="0" fontId="7" fillId="0" borderId="0" xfId="800" applyFont="1" applyAlignment="1">
      <alignment horizontal="left"/>
    </xf>
    <xf numFmtId="0" fontId="8" fillId="0" borderId="0" xfId="800" applyFont="1" applyAlignment="1">
      <alignment horizontal="right"/>
    </xf>
    <xf numFmtId="0" fontId="105" fillId="0" borderId="20" xfId="0" applyFont="1" applyBorder="1" applyAlignment="1">
      <alignment horizontal="left"/>
    </xf>
    <xf numFmtId="0" fontId="104" fillId="40" borderId="0" xfId="0" applyFont="1" applyFill="1"/>
    <xf numFmtId="0" fontId="103" fillId="0" borderId="0" xfId="0" applyFont="1"/>
    <xf numFmtId="186" fontId="4" fillId="40" borderId="0" xfId="0" applyNumberFormat="1" applyFont="1" applyFill="1"/>
    <xf numFmtId="186" fontId="8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107" fillId="0" borderId="0" xfId="0" applyFont="1" applyAlignment="1">
      <alignment wrapText="1"/>
    </xf>
    <xf numFmtId="0" fontId="0" fillId="43" borderId="0" xfId="0" applyFill="1"/>
    <xf numFmtId="0" fontId="5" fillId="43" borderId="0" xfId="0" applyFont="1" applyFill="1"/>
    <xf numFmtId="0" fontId="108" fillId="0" borderId="0" xfId="0" applyFont="1" applyAlignment="1">
      <alignment horizontal="left"/>
    </xf>
    <xf numFmtId="169" fontId="5" fillId="43" borderId="0" xfId="0" applyNumberFormat="1" applyFont="1" applyFill="1"/>
    <xf numFmtId="0" fontId="103" fillId="44" borderId="0" xfId="913" applyFont="1" applyFill="1" applyAlignment="1">
      <alignment horizontal="left"/>
    </xf>
    <xf numFmtId="186" fontId="0" fillId="43" borderId="0" xfId="0" applyNumberFormat="1" applyFill="1"/>
    <xf numFmtId="186" fontId="47" fillId="43" borderId="0" xfId="0" applyNumberFormat="1" applyFont="1" applyFill="1"/>
    <xf numFmtId="0" fontId="5" fillId="43" borderId="21" xfId="0" applyFont="1" applyFill="1" applyBorder="1"/>
    <xf numFmtId="171" fontId="0" fillId="0" borderId="0" xfId="0" applyNumberFormat="1"/>
    <xf numFmtId="0" fontId="103" fillId="44" borderId="21" xfId="913" applyFont="1" applyFill="1" applyBorder="1" applyAlignment="1">
      <alignment horizontal="left"/>
    </xf>
    <xf numFmtId="0" fontId="32" fillId="0" borderId="0" xfId="796" applyFont="1" applyAlignment="1">
      <alignment horizontal="center"/>
    </xf>
    <xf numFmtId="0" fontId="0" fillId="43" borderId="21" xfId="0" applyFill="1" applyBorder="1"/>
    <xf numFmtId="0" fontId="120" fillId="43" borderId="0" xfId="0" applyFont="1" applyFill="1"/>
    <xf numFmtId="0" fontId="58" fillId="0" borderId="0" xfId="0" applyFont="1" applyAlignment="1">
      <alignment wrapText="1"/>
    </xf>
    <xf numFmtId="0" fontId="58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/>
    </xf>
    <xf numFmtId="187" fontId="47" fillId="0" borderId="0" xfId="1244" applyNumberFormat="1" applyFont="1" applyAlignment="1">
      <alignment horizontal="right" vertical="center"/>
    </xf>
    <xf numFmtId="187" fontId="47" fillId="0" borderId="0" xfId="1244" applyNumberFormat="1" applyFont="1" applyAlignment="1">
      <alignment horizontal="center" vertical="center"/>
    </xf>
    <xf numFmtId="2" fontId="47" fillId="0" borderId="0" xfId="0" applyNumberFormat="1" applyFont="1"/>
    <xf numFmtId="2" fontId="0" fillId="0" borderId="0" xfId="0" applyNumberFormat="1"/>
    <xf numFmtId="169" fontId="120" fillId="43" borderId="0" xfId="0" applyNumberFormat="1" applyFont="1" applyFill="1"/>
    <xf numFmtId="0" fontId="107" fillId="0" borderId="0" xfId="913" applyFont="1"/>
    <xf numFmtId="0" fontId="124" fillId="40" borderId="0" xfId="0" quotePrefix="1" applyFont="1" applyFill="1" applyAlignment="1">
      <alignment horizontal="left"/>
    </xf>
    <xf numFmtId="0" fontId="105" fillId="0" borderId="0" xfId="0" applyFont="1" applyAlignment="1">
      <alignment horizontal="left"/>
    </xf>
    <xf numFmtId="0" fontId="5" fillId="45" borderId="0" xfId="0" applyFont="1" applyFill="1"/>
    <xf numFmtId="0" fontId="103" fillId="46" borderId="0" xfId="913" applyFont="1" applyFill="1" applyAlignment="1">
      <alignment horizontal="left"/>
    </xf>
    <xf numFmtId="0" fontId="0" fillId="45" borderId="0" xfId="0" applyFill="1"/>
    <xf numFmtId="0" fontId="120" fillId="45" borderId="0" xfId="0" applyFont="1" applyFill="1"/>
    <xf numFmtId="169" fontId="120" fillId="45" borderId="0" xfId="0" applyNumberFormat="1" applyFont="1" applyFill="1"/>
    <xf numFmtId="0" fontId="0" fillId="45" borderId="21" xfId="0" applyFill="1" applyBorder="1"/>
    <xf numFmtId="0" fontId="5" fillId="45" borderId="21" xfId="0" applyFont="1" applyFill="1" applyBorder="1"/>
    <xf numFmtId="0" fontId="120" fillId="45" borderId="21" xfId="0" applyFont="1" applyFill="1" applyBorder="1"/>
    <xf numFmtId="0" fontId="47" fillId="45" borderId="21" xfId="0" applyFont="1" applyFill="1" applyBorder="1"/>
    <xf numFmtId="186" fontId="0" fillId="45" borderId="0" xfId="0" applyNumberFormat="1" applyFill="1"/>
    <xf numFmtId="186" fontId="47" fillId="45" borderId="0" xfId="0" applyNumberFormat="1" applyFont="1" applyFill="1"/>
    <xf numFmtId="0" fontId="5" fillId="39" borderId="18" xfId="791" applyFill="1" applyBorder="1" applyAlignment="1">
      <alignment horizontal="center" vertical="center" wrapText="1"/>
    </xf>
    <xf numFmtId="0" fontId="3" fillId="28" borderId="19" xfId="800" applyFont="1" applyFill="1" applyBorder="1" applyAlignment="1">
      <alignment horizontal="center" vertical="center"/>
    </xf>
    <xf numFmtId="186" fontId="107" fillId="49" borderId="23" xfId="0" applyNumberFormat="1" applyFont="1" applyFill="1" applyBorder="1" applyAlignment="1">
      <alignment horizontal="center" vertical="center"/>
    </xf>
    <xf numFmtId="186" fontId="47" fillId="50" borderId="24" xfId="791" applyNumberFormat="1" applyFont="1" applyFill="1" applyBorder="1" applyAlignment="1">
      <alignment horizontal="center" vertical="center" wrapText="1"/>
    </xf>
    <xf numFmtId="0" fontId="107" fillId="49" borderId="23" xfId="800" applyFont="1" applyFill="1" applyBorder="1" applyAlignment="1">
      <alignment horizontal="center" vertical="center"/>
    </xf>
    <xf numFmtId="0" fontId="107" fillId="49" borderId="23" xfId="791" applyFont="1" applyFill="1" applyBorder="1" applyAlignment="1">
      <alignment horizontal="center" vertical="center"/>
    </xf>
    <xf numFmtId="0" fontId="107" fillId="49" borderId="23" xfId="800" applyFont="1" applyFill="1" applyBorder="1" applyAlignment="1">
      <alignment horizontal="center" vertical="center" wrapText="1"/>
    </xf>
    <xf numFmtId="0" fontId="47" fillId="50" borderId="24" xfId="791" applyFont="1" applyFill="1" applyBorder="1" applyAlignment="1">
      <alignment horizontal="center" vertical="center" wrapText="1"/>
    </xf>
    <xf numFmtId="2" fontId="5" fillId="43" borderId="21" xfId="0" applyNumberFormat="1" applyFont="1" applyFill="1" applyBorder="1"/>
    <xf numFmtId="0" fontId="0" fillId="0" borderId="21" xfId="0" applyBorder="1"/>
    <xf numFmtId="0" fontId="47" fillId="0" borderId="10" xfId="0" applyFont="1" applyBorder="1"/>
    <xf numFmtId="0" fontId="0" fillId="0" borderId="10" xfId="0" applyBorder="1"/>
    <xf numFmtId="0" fontId="5" fillId="0" borderId="10" xfId="0" applyFont="1" applyBorder="1"/>
    <xf numFmtId="0" fontId="58" fillId="0" borderId="10" xfId="0" applyFont="1" applyBorder="1" applyAlignment="1">
      <alignment horizontal="center" vertical="center" wrapText="1"/>
    </xf>
    <xf numFmtId="187" fontId="126" fillId="0" borderId="10" xfId="1244" applyNumberFormat="1" applyFont="1" applyBorder="1" applyAlignment="1">
      <alignment horizontal="center" vertical="center"/>
    </xf>
    <xf numFmtId="0" fontId="126" fillId="0" borderId="10" xfId="0" applyFont="1" applyBorder="1" applyAlignment="1">
      <alignment horizontal="center"/>
    </xf>
    <xf numFmtId="0" fontId="126" fillId="0" borderId="0" xfId="0" applyFont="1"/>
    <xf numFmtId="0" fontId="126" fillId="0" borderId="0" xfId="0" applyFont="1" applyAlignment="1">
      <alignment horizontal="center" vertical="center"/>
    </xf>
    <xf numFmtId="0" fontId="58" fillId="0" borderId="0" xfId="0" applyFont="1"/>
    <xf numFmtId="0" fontId="123" fillId="0" borderId="25" xfId="0" applyFont="1" applyBorder="1" applyAlignment="1">
      <alignment horizontal="left" vertical="center" wrapText="1"/>
    </xf>
    <xf numFmtId="0" fontId="123" fillId="0" borderId="26" xfId="0" applyFont="1" applyBorder="1" applyAlignment="1">
      <alignment horizontal="center" vertical="center" wrapText="1"/>
    </xf>
    <xf numFmtId="0" fontId="123" fillId="0" borderId="27" xfId="0" applyFont="1" applyBorder="1" applyAlignment="1">
      <alignment horizontal="center" vertical="center" wrapText="1"/>
    </xf>
    <xf numFmtId="0" fontId="123" fillId="0" borderId="28" xfId="0" applyFont="1" applyBorder="1" applyAlignment="1">
      <alignment horizontal="left" vertical="center" wrapText="1"/>
    </xf>
    <xf numFmtId="0" fontId="126" fillId="0" borderId="29" xfId="0" applyFont="1" applyBorder="1" applyAlignment="1">
      <alignment horizontal="center"/>
    </xf>
    <xf numFmtId="0" fontId="123" fillId="0" borderId="28" xfId="1245" applyFont="1" applyBorder="1" applyAlignment="1">
      <alignment horizontal="left" vertical="center"/>
    </xf>
    <xf numFmtId="187" fontId="126" fillId="0" borderId="29" xfId="1244" applyNumberFormat="1" applyFont="1" applyBorder="1" applyAlignment="1">
      <alignment horizontal="center" vertical="center"/>
    </xf>
    <xf numFmtId="0" fontId="123" fillId="0" borderId="28" xfId="0" applyFont="1" applyBorder="1" applyAlignment="1">
      <alignment horizontal="left"/>
    </xf>
    <xf numFmtId="0" fontId="123" fillId="0" borderId="30" xfId="0" applyFont="1" applyBorder="1" applyAlignment="1">
      <alignment horizontal="left"/>
    </xf>
    <xf numFmtId="187" fontId="126" fillId="0" borderId="11" xfId="1244" applyNumberFormat="1" applyFont="1" applyBorder="1" applyAlignment="1">
      <alignment horizontal="center" vertical="center"/>
    </xf>
    <xf numFmtId="187" fontId="123" fillId="0" borderId="11" xfId="1244" applyNumberFormat="1" applyFont="1" applyBorder="1" applyAlignment="1">
      <alignment horizontal="center" vertical="center"/>
    </xf>
    <xf numFmtId="187" fontId="126" fillId="0" borderId="31" xfId="1244" applyNumberFormat="1" applyFont="1" applyBorder="1" applyAlignment="1">
      <alignment horizontal="center" vertical="center"/>
    </xf>
    <xf numFmtId="0" fontId="123" fillId="0" borderId="25" xfId="0" applyFont="1" applyBorder="1" applyAlignment="1">
      <alignment horizontal="center" vertical="center"/>
    </xf>
    <xf numFmtId="0" fontId="123" fillId="0" borderId="27" xfId="0" applyFont="1" applyBorder="1" applyAlignment="1">
      <alignment horizontal="center" vertical="center"/>
    </xf>
    <xf numFmtId="0" fontId="126" fillId="0" borderId="28" xfId="0" applyFont="1" applyBorder="1"/>
    <xf numFmtId="169" fontId="126" fillId="0" borderId="29" xfId="0" applyNumberFormat="1" applyFont="1" applyBorder="1" applyAlignment="1">
      <alignment horizontal="center" vertical="center"/>
    </xf>
    <xf numFmtId="0" fontId="126" fillId="0" borderId="30" xfId="0" applyFont="1" applyBorder="1"/>
    <xf numFmtId="0" fontId="126" fillId="0" borderId="11" xfId="0" applyFont="1" applyBorder="1" applyAlignment="1">
      <alignment horizontal="center"/>
    </xf>
    <xf numFmtId="169" fontId="126" fillId="0" borderId="31" xfId="0" applyNumberFormat="1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188" fontId="126" fillId="0" borderId="10" xfId="1244" applyNumberFormat="1" applyFont="1" applyBorder="1" applyAlignment="1">
      <alignment horizontal="center" vertical="center"/>
    </xf>
    <xf numFmtId="169" fontId="47" fillId="45" borderId="21" xfId="0" applyNumberFormat="1" applyFont="1" applyFill="1" applyBorder="1"/>
    <xf numFmtId="188" fontId="47" fillId="0" borderId="0" xfId="1244" applyNumberFormat="1" applyFont="1" applyAlignment="1">
      <alignment horizontal="right" vertical="center"/>
    </xf>
    <xf numFmtId="169" fontId="127" fillId="43" borderId="0" xfId="0" applyNumberFormat="1" applyFont="1" applyFill="1"/>
    <xf numFmtId="2" fontId="127" fillId="43" borderId="0" xfId="0" applyNumberFormat="1" applyFont="1" applyFill="1"/>
    <xf numFmtId="0" fontId="127" fillId="43" borderId="0" xfId="0" applyFont="1" applyFill="1"/>
    <xf numFmtId="0" fontId="127" fillId="45" borderId="0" xfId="0" applyFont="1" applyFill="1"/>
    <xf numFmtId="169" fontId="127" fillId="45" borderId="0" xfId="0" applyNumberFormat="1" applyFont="1" applyFill="1"/>
    <xf numFmtId="186" fontId="0" fillId="47" borderId="0" xfId="0" applyNumberFormat="1" applyFill="1" applyAlignment="1">
      <alignment horizontal="left"/>
    </xf>
    <xf numFmtId="186" fontId="47" fillId="47" borderId="0" xfId="0" applyNumberFormat="1" applyFont="1" applyFill="1" applyAlignment="1">
      <alignment horizontal="left"/>
    </xf>
    <xf numFmtId="186" fontId="0" fillId="48" borderId="0" xfId="0" applyNumberFormat="1" applyFill="1" applyAlignment="1">
      <alignment horizontal="left"/>
    </xf>
    <xf numFmtId="186" fontId="47" fillId="48" borderId="0" xfId="0" applyNumberFormat="1" applyFont="1" applyFill="1" applyAlignment="1">
      <alignment horizontal="left"/>
    </xf>
    <xf numFmtId="186" fontId="0" fillId="48" borderId="22" xfId="0" applyNumberFormat="1" applyFill="1" applyBorder="1" applyAlignment="1">
      <alignment horizontal="left"/>
    </xf>
    <xf numFmtId="186" fontId="0" fillId="43" borderId="0" xfId="0" applyNumberFormat="1" applyFill="1" applyAlignment="1">
      <alignment horizontal="left"/>
    </xf>
    <xf numFmtId="186" fontId="0" fillId="45" borderId="0" xfId="0" applyNumberFormat="1" applyFill="1" applyAlignment="1">
      <alignment horizontal="left"/>
    </xf>
    <xf numFmtId="169" fontId="5" fillId="43" borderId="0" xfId="0" applyNumberFormat="1" applyFont="1" applyFill="1" applyAlignment="1">
      <alignment horizontal="right"/>
    </xf>
    <xf numFmtId="0" fontId="5" fillId="43" borderId="0" xfId="0" applyFont="1" applyFill="1" applyAlignment="1">
      <alignment horizontal="right"/>
    </xf>
    <xf numFmtId="2" fontId="5" fillId="43" borderId="0" xfId="0" applyNumberFormat="1" applyFont="1" applyFill="1" applyAlignment="1">
      <alignment horizontal="right"/>
    </xf>
    <xf numFmtId="169" fontId="0" fillId="45" borderId="21" xfId="0" applyNumberFormat="1" applyFill="1" applyBorder="1" applyAlignment="1">
      <alignment horizontal="right"/>
    </xf>
    <xf numFmtId="0" fontId="0" fillId="45" borderId="21" xfId="0" applyFill="1" applyBorder="1" applyAlignment="1">
      <alignment horizontal="right"/>
    </xf>
    <xf numFmtId="2" fontId="0" fillId="45" borderId="21" xfId="0" applyNumberFormat="1" applyFill="1" applyBorder="1" applyAlignment="1">
      <alignment horizontal="right"/>
    </xf>
    <xf numFmtId="0" fontId="5" fillId="43" borderId="0" xfId="0" applyFont="1" applyFill="1" applyAlignment="1">
      <alignment horizontal="left"/>
    </xf>
    <xf numFmtId="0" fontId="0" fillId="45" borderId="21" xfId="0" applyFill="1" applyBorder="1" applyAlignment="1">
      <alignment horizontal="left"/>
    </xf>
    <xf numFmtId="2" fontId="5" fillId="43" borderId="0" xfId="0" applyNumberFormat="1" applyFont="1" applyFill="1"/>
    <xf numFmtId="2" fontId="47" fillId="45" borderId="21" xfId="0" applyNumberFormat="1" applyFont="1" applyFill="1" applyBorder="1"/>
    <xf numFmtId="2" fontId="127" fillId="45" borderId="0" xfId="0" applyNumberFormat="1" applyFont="1" applyFill="1"/>
    <xf numFmtId="2" fontId="0" fillId="43" borderId="0" xfId="0" applyNumberFormat="1" applyFill="1"/>
    <xf numFmtId="169" fontId="5" fillId="43" borderId="21" xfId="0" applyNumberFormat="1" applyFon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103" fillId="43" borderId="0" xfId="0" applyNumberFormat="1" applyFont="1" applyFill="1" applyAlignment="1">
      <alignment horizontal="right"/>
    </xf>
    <xf numFmtId="2" fontId="103" fillId="45" borderId="0" xfId="0" applyNumberFormat="1" applyFont="1" applyFill="1" applyAlignment="1">
      <alignment horizontal="right"/>
    </xf>
    <xf numFmtId="2" fontId="103" fillId="43" borderId="21" xfId="0" applyNumberFormat="1" applyFont="1" applyFill="1" applyBorder="1" applyAlignment="1">
      <alignment horizontal="right"/>
    </xf>
    <xf numFmtId="0" fontId="0" fillId="43" borderId="21" xfId="0" applyFill="1" applyBorder="1" applyAlignment="1">
      <alignment horizontal="right"/>
    </xf>
    <xf numFmtId="2" fontId="127" fillId="43" borderId="21" xfId="0" applyNumberFormat="1" applyFont="1" applyFill="1" applyBorder="1"/>
    <xf numFmtId="0" fontId="108" fillId="0" borderId="0" xfId="0" applyFont="1" applyAlignment="1">
      <alignment horizontal="center"/>
    </xf>
    <xf numFmtId="0" fontId="32" fillId="0" borderId="0" xfId="796" applyFont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107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</cellXfs>
  <cellStyles count="124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 2" xfId="802" xr:uid="{00000000-0005-0000-0000-000021030000}"/>
    <cellStyle name="Normal 6 2" xfId="803" xr:uid="{00000000-0005-0000-0000-000022030000}"/>
    <cellStyle name="Normal 7 2" xfId="804" xr:uid="{00000000-0005-0000-0000-000023030000}"/>
    <cellStyle name="Normal GHG Textfiels Bold" xfId="805" xr:uid="{00000000-0005-0000-0000-000024030000}"/>
    <cellStyle name="Normal GHG-Shade" xfId="806" xr:uid="{00000000-0005-0000-0000-000025030000}"/>
    <cellStyle name="Normal GHG-Shade 2" xfId="807" xr:uid="{00000000-0005-0000-0000-000026030000}"/>
    <cellStyle name="Normale_B2020" xfId="808" xr:uid="{00000000-0005-0000-0000-000027030000}"/>
    <cellStyle name="Normalny 10" xfId="809" xr:uid="{00000000-0005-0000-0000-000029030000}"/>
    <cellStyle name="Normalny 10 2" xfId="810" xr:uid="{00000000-0005-0000-0000-00002A030000}"/>
    <cellStyle name="Normalny 10 2 2" xfId="811" xr:uid="{00000000-0005-0000-0000-00002B030000}"/>
    <cellStyle name="Normalny 10 2 3" xfId="812" xr:uid="{00000000-0005-0000-0000-00002C030000}"/>
    <cellStyle name="Normalny 10 2 4" xfId="813" xr:uid="{00000000-0005-0000-0000-00002D030000}"/>
    <cellStyle name="Normalny 10 3" xfId="814" xr:uid="{00000000-0005-0000-0000-00002E030000}"/>
    <cellStyle name="Normalny 10 3 2" xfId="815" xr:uid="{00000000-0005-0000-0000-00002F030000}"/>
    <cellStyle name="Normalny 10 3 3" xfId="816" xr:uid="{00000000-0005-0000-0000-000030030000}"/>
    <cellStyle name="Normalny 10 4" xfId="817" xr:uid="{00000000-0005-0000-0000-000031030000}"/>
    <cellStyle name="Normalny 11" xfId="818" xr:uid="{00000000-0005-0000-0000-000032030000}"/>
    <cellStyle name="Normalny 11 2" xfId="819" xr:uid="{00000000-0005-0000-0000-000033030000}"/>
    <cellStyle name="Normalny 11 2 2" xfId="820" xr:uid="{00000000-0005-0000-0000-000034030000}"/>
    <cellStyle name="Normalny 11 2 3" xfId="821" xr:uid="{00000000-0005-0000-0000-000035030000}"/>
    <cellStyle name="Normalny 11 3" xfId="822" xr:uid="{00000000-0005-0000-0000-000036030000}"/>
    <cellStyle name="Normalny 11 3 2" xfId="823" xr:uid="{00000000-0005-0000-0000-000037030000}"/>
    <cellStyle name="Normalny 11 3 2 2" xfId="824" xr:uid="{00000000-0005-0000-0000-000038030000}"/>
    <cellStyle name="Normalny 11 3 2 3" xfId="825" xr:uid="{00000000-0005-0000-0000-000039030000}"/>
    <cellStyle name="Normalny 11 3 3" xfId="826" xr:uid="{00000000-0005-0000-0000-00003A030000}"/>
    <cellStyle name="Normalny 11 4" xfId="827" xr:uid="{00000000-0005-0000-0000-00003B030000}"/>
    <cellStyle name="Normalny 11 4 2" xfId="828" xr:uid="{00000000-0005-0000-0000-00003C030000}"/>
    <cellStyle name="Normalny 11 4 3" xfId="829" xr:uid="{00000000-0005-0000-0000-00003D030000}"/>
    <cellStyle name="Normalny 11 5" xfId="830" xr:uid="{00000000-0005-0000-0000-00003E030000}"/>
    <cellStyle name="Normalny 11 5 2" xfId="831" xr:uid="{00000000-0005-0000-0000-00003F030000}"/>
    <cellStyle name="Normalny 11 5 3" xfId="832" xr:uid="{00000000-0005-0000-0000-000040030000}"/>
    <cellStyle name="Normalny 11 6" xfId="833" xr:uid="{00000000-0005-0000-0000-000041030000}"/>
    <cellStyle name="Normalny 11 7" xfId="834" xr:uid="{00000000-0005-0000-0000-000042030000}"/>
    <cellStyle name="Normalny 12" xfId="835" xr:uid="{00000000-0005-0000-0000-000043030000}"/>
    <cellStyle name="Normalny 13" xfId="836" xr:uid="{00000000-0005-0000-0000-000044030000}"/>
    <cellStyle name="Normalny 13 10" xfId="837" xr:uid="{00000000-0005-0000-0000-000045030000}"/>
    <cellStyle name="Normalny 13 2" xfId="838" xr:uid="{00000000-0005-0000-0000-000046030000}"/>
    <cellStyle name="Normalny 13 2 2" xfId="839" xr:uid="{00000000-0005-0000-0000-000047030000}"/>
    <cellStyle name="Normalny 13 2 2 2" xfId="840" xr:uid="{00000000-0005-0000-0000-000048030000}"/>
    <cellStyle name="Normalny 13 2 2 2 2" xfId="841" xr:uid="{00000000-0005-0000-0000-000049030000}"/>
    <cellStyle name="Normalny 13 2 2 2 2 2" xfId="842" xr:uid="{00000000-0005-0000-0000-00004A030000}"/>
    <cellStyle name="Normalny 13 2 2 2 3" xfId="843" xr:uid="{00000000-0005-0000-0000-00004B030000}"/>
    <cellStyle name="Normalny 13 2 2 2 3 2" xfId="844" xr:uid="{00000000-0005-0000-0000-00004C030000}"/>
    <cellStyle name="Normalny 13 2 2 2 4" xfId="845" xr:uid="{00000000-0005-0000-0000-00004D030000}"/>
    <cellStyle name="Normalny 13 2 2 2 5" xfId="846" xr:uid="{00000000-0005-0000-0000-00004E030000}"/>
    <cellStyle name="Normalny 13 2 2 3" xfId="847" xr:uid="{00000000-0005-0000-0000-00004F030000}"/>
    <cellStyle name="Normalny 13 2 2 3 2" xfId="848" xr:uid="{00000000-0005-0000-0000-000050030000}"/>
    <cellStyle name="Normalny 13 2 2 4" xfId="849" xr:uid="{00000000-0005-0000-0000-000051030000}"/>
    <cellStyle name="Normalny 13 2 2 4 2" xfId="850" xr:uid="{00000000-0005-0000-0000-000052030000}"/>
    <cellStyle name="Normalny 13 2 2 5" xfId="851" xr:uid="{00000000-0005-0000-0000-000053030000}"/>
    <cellStyle name="Normalny 13 2 2 6" xfId="852" xr:uid="{00000000-0005-0000-0000-000054030000}"/>
    <cellStyle name="Normalny 13 2 3" xfId="853" xr:uid="{00000000-0005-0000-0000-000055030000}"/>
    <cellStyle name="Normalny 13 2 3 2" xfId="854" xr:uid="{00000000-0005-0000-0000-000056030000}"/>
    <cellStyle name="Normalny 13 2 3 2 2" xfId="855" xr:uid="{00000000-0005-0000-0000-000057030000}"/>
    <cellStyle name="Normalny 13 2 3 3" xfId="856" xr:uid="{00000000-0005-0000-0000-000058030000}"/>
    <cellStyle name="Normalny 13 2 3 3 2" xfId="857" xr:uid="{00000000-0005-0000-0000-000059030000}"/>
    <cellStyle name="Normalny 13 2 3 4" xfId="858" xr:uid="{00000000-0005-0000-0000-00005A030000}"/>
    <cellStyle name="Normalny 13 2 3 5" xfId="859" xr:uid="{00000000-0005-0000-0000-00005B030000}"/>
    <cellStyle name="Normalny 13 2 4" xfId="860" xr:uid="{00000000-0005-0000-0000-00005C030000}"/>
    <cellStyle name="Normalny 13 2 4 2" xfId="861" xr:uid="{00000000-0005-0000-0000-00005D030000}"/>
    <cellStyle name="Normalny 13 2 5" xfId="862" xr:uid="{00000000-0005-0000-0000-00005E030000}"/>
    <cellStyle name="Normalny 13 2 5 2" xfId="863" xr:uid="{00000000-0005-0000-0000-00005F030000}"/>
    <cellStyle name="Normalny 13 2 6" xfId="864" xr:uid="{00000000-0005-0000-0000-000060030000}"/>
    <cellStyle name="Normalny 13 2 7" xfId="865" xr:uid="{00000000-0005-0000-0000-000061030000}"/>
    <cellStyle name="Normalny 13 3" xfId="866" xr:uid="{00000000-0005-0000-0000-000062030000}"/>
    <cellStyle name="Normalny 13 3 2" xfId="867" xr:uid="{00000000-0005-0000-0000-000063030000}"/>
    <cellStyle name="Normalny 13 3 2 2" xfId="868" xr:uid="{00000000-0005-0000-0000-000064030000}"/>
    <cellStyle name="Normalny 13 3 2 2 2" xfId="869" xr:uid="{00000000-0005-0000-0000-000065030000}"/>
    <cellStyle name="Normalny 13 3 2 2 3" xfId="870" xr:uid="{00000000-0005-0000-0000-000066030000}"/>
    <cellStyle name="Normalny 13 3 2 3" xfId="871" xr:uid="{00000000-0005-0000-0000-000067030000}"/>
    <cellStyle name="Normalny 13 3 2 4" xfId="872" xr:uid="{00000000-0005-0000-0000-000068030000}"/>
    <cellStyle name="Normalny 13 3 3" xfId="873" xr:uid="{00000000-0005-0000-0000-000069030000}"/>
    <cellStyle name="Normalny 13 3 4" xfId="874" xr:uid="{00000000-0005-0000-0000-00006A030000}"/>
    <cellStyle name="Normalny 13 3 5" xfId="875" xr:uid="{00000000-0005-0000-0000-00006B030000}"/>
    <cellStyle name="Normalny 13 3 6" xfId="876" xr:uid="{00000000-0005-0000-0000-00006C030000}"/>
    <cellStyle name="Normalny 13 4" xfId="877" xr:uid="{00000000-0005-0000-0000-00006D030000}"/>
    <cellStyle name="Normalny 13 4 2" xfId="878" xr:uid="{00000000-0005-0000-0000-00006E030000}"/>
    <cellStyle name="Normalny 13 4 3" xfId="879" xr:uid="{00000000-0005-0000-0000-00006F030000}"/>
    <cellStyle name="Normalny 13 5" xfId="880" xr:uid="{00000000-0005-0000-0000-000070030000}"/>
    <cellStyle name="Normalny 13 5 2" xfId="881" xr:uid="{00000000-0005-0000-0000-000071030000}"/>
    <cellStyle name="Normalny 13 5 3" xfId="882" xr:uid="{00000000-0005-0000-0000-000072030000}"/>
    <cellStyle name="Normalny 13 6" xfId="883" xr:uid="{00000000-0005-0000-0000-000073030000}"/>
    <cellStyle name="Normalny 13 6 2" xfId="884" xr:uid="{00000000-0005-0000-0000-000074030000}"/>
    <cellStyle name="Normalny 13 6 2 2" xfId="885" xr:uid="{00000000-0005-0000-0000-000075030000}"/>
    <cellStyle name="Normalny 13 6 3" xfId="886" xr:uid="{00000000-0005-0000-0000-000076030000}"/>
    <cellStyle name="Normalny 13 6 3 2" xfId="887" xr:uid="{00000000-0005-0000-0000-000077030000}"/>
    <cellStyle name="Normalny 13 6 4" xfId="888" xr:uid="{00000000-0005-0000-0000-000078030000}"/>
    <cellStyle name="Normalny 13 6 5" xfId="889" xr:uid="{00000000-0005-0000-0000-000079030000}"/>
    <cellStyle name="Normalny 13 7" xfId="890" xr:uid="{00000000-0005-0000-0000-00007A030000}"/>
    <cellStyle name="Normalny 13 7 2" xfId="891" xr:uid="{00000000-0005-0000-0000-00007B030000}"/>
    <cellStyle name="Normalny 13 8" xfId="892" xr:uid="{00000000-0005-0000-0000-00007C030000}"/>
    <cellStyle name="Normalny 13 8 2" xfId="893" xr:uid="{00000000-0005-0000-0000-00007D030000}"/>
    <cellStyle name="Normalny 13 9" xfId="894" xr:uid="{00000000-0005-0000-0000-00007E030000}"/>
    <cellStyle name="Normalny 14" xfId="895" xr:uid="{00000000-0005-0000-0000-00007F030000}"/>
    <cellStyle name="Normalny 14 2" xfId="896" xr:uid="{00000000-0005-0000-0000-000080030000}"/>
    <cellStyle name="Normalny 14 2 2" xfId="897" xr:uid="{00000000-0005-0000-0000-000081030000}"/>
    <cellStyle name="Normalny 14 2 2 2" xfId="898" xr:uid="{00000000-0005-0000-0000-000082030000}"/>
    <cellStyle name="Normalny 14 2 2 3" xfId="899" xr:uid="{00000000-0005-0000-0000-000083030000}"/>
    <cellStyle name="Normalny 14 2 3" xfId="900" xr:uid="{00000000-0005-0000-0000-000084030000}"/>
    <cellStyle name="Normalny 14 2 4" xfId="901" xr:uid="{00000000-0005-0000-0000-000085030000}"/>
    <cellStyle name="Normalny 14 3" xfId="902" xr:uid="{00000000-0005-0000-0000-000086030000}"/>
    <cellStyle name="Normalny 14 4" xfId="903" xr:uid="{00000000-0005-0000-0000-000087030000}"/>
    <cellStyle name="Normalny 14 5" xfId="904" xr:uid="{00000000-0005-0000-0000-000088030000}"/>
    <cellStyle name="Normalny 15" xfId="905" xr:uid="{00000000-0005-0000-0000-000089030000}"/>
    <cellStyle name="Normalny 15 2" xfId="906" xr:uid="{00000000-0005-0000-0000-00008A030000}"/>
    <cellStyle name="Normalny 16" xfId="907" xr:uid="{00000000-0005-0000-0000-00008B030000}"/>
    <cellStyle name="Normalny 16 2" xfId="908" xr:uid="{00000000-0005-0000-0000-00008C030000}"/>
    <cellStyle name="Normalny 16 3" xfId="909" xr:uid="{00000000-0005-0000-0000-00008D030000}"/>
    <cellStyle name="Normalny 17" xfId="910" xr:uid="{00000000-0005-0000-0000-00008E030000}"/>
    <cellStyle name="Normalny 18" xfId="911" xr:uid="{00000000-0005-0000-0000-00008F030000}"/>
    <cellStyle name="Normalny 19" xfId="912" xr:uid="{00000000-0005-0000-0000-000090030000}"/>
    <cellStyle name="Normalny 2" xfId="913" xr:uid="{00000000-0005-0000-0000-000091030000}"/>
    <cellStyle name="Normalny 2 2" xfId="914" xr:uid="{00000000-0005-0000-0000-000092030000}"/>
    <cellStyle name="Normalny 2 3" xfId="915" xr:uid="{00000000-0005-0000-0000-000093030000}"/>
    <cellStyle name="Normalny 20" xfId="916" xr:uid="{00000000-0005-0000-0000-000094030000}"/>
    <cellStyle name="Normalny 21" xfId="1243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4" xr:uid="{00000000-0005-0000-0000-00009D030000}"/>
    <cellStyle name="Normalny_T206" xfId="1245" xr:uid="{00000000-0005-0000-0000-00009E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6040000}"/>
    <cellStyle name="Warning Text 2" xfId="1220" xr:uid="{00000000-0005-0000-0000-0000C7040000}"/>
    <cellStyle name="Warning Text 3" xfId="1221" xr:uid="{00000000-0005-0000-0000-0000C8040000}"/>
    <cellStyle name="X10_Figs 21 dec" xfId="1222" xr:uid="{00000000-0005-0000-0000-0000C9040000}"/>
    <cellStyle name="Zelle überprüfen 2" xfId="1223" xr:uid="{00000000-0005-0000-0000-0000CA040000}"/>
    <cellStyle name="Złe" xfId="1224" xr:uid="{00000000-0005-0000-0000-0000CB040000}"/>
    <cellStyle name="Złe 10" xfId="1225" xr:uid="{00000000-0005-0000-0000-0000CC040000}"/>
    <cellStyle name="Złe 10 2" xfId="1226" xr:uid="{00000000-0005-0000-0000-0000CD040000}"/>
    <cellStyle name="Złe 10 3" xfId="1227" xr:uid="{00000000-0005-0000-0000-0000CE040000}"/>
    <cellStyle name="Złe 11" xfId="1228" xr:uid="{00000000-0005-0000-0000-0000CF040000}"/>
    <cellStyle name="Złe 12" xfId="1229" xr:uid="{00000000-0005-0000-0000-0000D0040000}"/>
    <cellStyle name="Złe 2" xfId="1230" xr:uid="{00000000-0005-0000-0000-0000D1040000}"/>
    <cellStyle name="Złe 3" xfId="1231" xr:uid="{00000000-0005-0000-0000-0000D2040000}"/>
    <cellStyle name="Złe 4" xfId="1232" xr:uid="{00000000-0005-0000-0000-0000D3040000}"/>
    <cellStyle name="Złe 5" xfId="1233" xr:uid="{00000000-0005-0000-0000-0000D4040000}"/>
    <cellStyle name="Złe 6" xfId="1234" xr:uid="{00000000-0005-0000-0000-0000D5040000}"/>
    <cellStyle name="Złe 7" xfId="1235" xr:uid="{00000000-0005-0000-0000-0000D6040000}"/>
    <cellStyle name="Złe 8" xfId="1236" xr:uid="{00000000-0005-0000-0000-0000D7040000}"/>
    <cellStyle name="Złe 9" xfId="1237" xr:uid="{00000000-0005-0000-0000-0000D8040000}"/>
    <cellStyle name="Złe 9 2" xfId="1238" xr:uid="{00000000-0005-0000-0000-0000D9040000}"/>
    <cellStyle name="Złe 9 3" xfId="1239" xr:uid="{00000000-0005-0000-0000-0000DA040000}"/>
    <cellStyle name="Złe_D_HEAT" xfId="1240" xr:uid="{00000000-0005-0000-0000-0000DB040000}"/>
    <cellStyle name="Обычный_2++_CRFReport-template" xfId="1241" xr:uid="{00000000-0005-0000-0000-0000DC040000}"/>
    <cellStyle name="已访问的超链接" xfId="1242" xr:uid="{00000000-0005-0000-0000-0000DD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3</xdr:row>
      <xdr:rowOff>142875</xdr:rowOff>
    </xdr:from>
    <xdr:to>
      <xdr:col>27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3</xdr:row>
      <xdr:rowOff>133350</xdr:rowOff>
    </xdr:from>
    <xdr:to>
      <xdr:col>28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47625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76200</xdr:colOff>
      <xdr:row>3</xdr:row>
      <xdr:rowOff>133350</xdr:rowOff>
    </xdr:from>
    <xdr:to>
      <xdr:col>31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38100</xdr:colOff>
      <xdr:row>3</xdr:row>
      <xdr:rowOff>123825</xdr:rowOff>
    </xdr:from>
    <xdr:to>
      <xdr:col>32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238125</xdr:colOff>
      <xdr:row>2</xdr:row>
      <xdr:rowOff>152400</xdr:rowOff>
    </xdr:from>
    <xdr:to>
      <xdr:col>31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114300</xdr:colOff>
      <xdr:row>3</xdr:row>
      <xdr:rowOff>114300</xdr:rowOff>
    </xdr:from>
    <xdr:to>
      <xdr:col>33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142875</xdr:colOff>
      <xdr:row>3</xdr:row>
      <xdr:rowOff>161925</xdr:rowOff>
    </xdr:from>
    <xdr:to>
      <xdr:col>25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38100</xdr:colOff>
      <xdr:row>3</xdr:row>
      <xdr:rowOff>190500</xdr:rowOff>
    </xdr:from>
    <xdr:to>
      <xdr:col>25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57150</xdr:colOff>
      <xdr:row>3</xdr:row>
      <xdr:rowOff>180975</xdr:rowOff>
    </xdr:from>
    <xdr:to>
      <xdr:col>27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228600</xdr:colOff>
      <xdr:row>3</xdr:row>
      <xdr:rowOff>161925</xdr:rowOff>
    </xdr:from>
    <xdr:to>
      <xdr:col>34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5" dT="2022-08-09T11:09:00.18" personId="{CF6847B2-AD86-423B-BF32-E5B6B4D71763}" id="{70911FE4-4C4E-4558-8CD0-C1439EB30AC1}">
    <text>Produkcja energii elektrycznej netto w pełnej kondensacji</text>
  </threadedComment>
  <threadedComment ref="AB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O36"/>
  <sheetViews>
    <sheetView workbookViewId="0">
      <selection activeCell="B5" sqref="B5"/>
    </sheetView>
  </sheetViews>
  <sheetFormatPr defaultRowHeight="13.2"/>
  <cols>
    <col min="1" max="1" width="2.88671875" customWidth="1"/>
    <col min="2" max="2" width="36.5546875" customWidth="1"/>
    <col min="3" max="3" width="14" customWidth="1"/>
    <col min="4" max="4" width="14.88671875" customWidth="1"/>
    <col min="5" max="5" width="10.6640625" customWidth="1"/>
    <col min="6" max="6" width="10" customWidth="1"/>
    <col min="7" max="7" width="12" customWidth="1"/>
    <col min="8" max="8" width="11" customWidth="1"/>
    <col min="9" max="9" width="10.5546875" customWidth="1"/>
  </cols>
  <sheetData>
    <row r="2" spans="2:9" ht="15">
      <c r="B2" s="51" t="s">
        <v>0</v>
      </c>
    </row>
    <row r="4" spans="2:9" ht="13.8" thickBot="1">
      <c r="B4" s="80" t="s">
        <v>1</v>
      </c>
    </row>
    <row r="5" spans="2:9" ht="52.8">
      <c r="B5" s="83" t="s">
        <v>2</v>
      </c>
      <c r="C5" s="84" t="s">
        <v>3</v>
      </c>
      <c r="D5" s="84" t="s">
        <v>4</v>
      </c>
      <c r="E5" s="84" t="s">
        <v>5</v>
      </c>
      <c r="F5" s="84" t="s">
        <v>6</v>
      </c>
      <c r="G5" s="84" t="s">
        <v>7</v>
      </c>
      <c r="H5" s="84" t="s">
        <v>6</v>
      </c>
      <c r="I5" s="85" t="s">
        <v>7</v>
      </c>
    </row>
    <row r="6" spans="2:9" ht="15.6">
      <c r="B6" s="86"/>
      <c r="C6" s="79" t="s">
        <v>8</v>
      </c>
      <c r="D6" s="79" t="s">
        <v>9</v>
      </c>
      <c r="E6" s="79" t="s">
        <v>10</v>
      </c>
      <c r="F6" s="79" t="s">
        <v>11</v>
      </c>
      <c r="G6" s="79" t="s">
        <v>12</v>
      </c>
      <c r="H6" s="79" t="s">
        <v>13</v>
      </c>
      <c r="I6" s="87" t="s">
        <v>14</v>
      </c>
    </row>
    <row r="7" spans="2:9" ht="15.6">
      <c r="B7" s="88" t="s">
        <v>15</v>
      </c>
      <c r="C7" s="78">
        <v>17023.8</v>
      </c>
      <c r="D7" s="78">
        <v>47860</v>
      </c>
      <c r="E7" s="78"/>
      <c r="F7" s="78">
        <v>20996.9</v>
      </c>
      <c r="G7" s="78">
        <v>21688.2</v>
      </c>
      <c r="H7" s="78"/>
      <c r="I7" s="89"/>
    </row>
    <row r="8" spans="2:9" ht="15.6">
      <c r="B8" s="88" t="s">
        <v>16</v>
      </c>
      <c r="C8" s="78">
        <v>7391.2</v>
      </c>
      <c r="D8" s="78">
        <v>34351.700000000004</v>
      </c>
      <c r="E8" s="78"/>
      <c r="F8" s="78">
        <v>45266.6</v>
      </c>
      <c r="G8" s="78">
        <v>7935.8</v>
      </c>
      <c r="H8" s="78"/>
      <c r="I8" s="89"/>
    </row>
    <row r="9" spans="2:9" ht="15.6">
      <c r="B9" s="88" t="s">
        <v>17</v>
      </c>
      <c r="C9" s="78">
        <v>4094.6000000000022</v>
      </c>
      <c r="D9" s="78">
        <v>16259.8</v>
      </c>
      <c r="E9" s="78">
        <v>137017.29999999999</v>
      </c>
      <c r="F9" s="78">
        <v>11204.8</v>
      </c>
      <c r="G9" s="78">
        <v>21089.599999999999</v>
      </c>
      <c r="H9" s="78"/>
      <c r="I9" s="89"/>
    </row>
    <row r="10" spans="2:9" ht="15.6">
      <c r="B10" s="88" t="s">
        <v>18</v>
      </c>
      <c r="C10" s="78">
        <v>1656.5</v>
      </c>
      <c r="D10" s="78">
        <v>7464.6</v>
      </c>
      <c r="E10" s="78">
        <v>17571.3</v>
      </c>
      <c r="F10" s="78"/>
      <c r="G10" s="78"/>
      <c r="H10" s="78">
        <v>2109.5030000000002</v>
      </c>
      <c r="I10" s="89">
        <v>32467</v>
      </c>
    </row>
    <row r="11" spans="2:9" ht="15.6">
      <c r="B11" s="88" t="s">
        <v>19</v>
      </c>
      <c r="C11" s="78">
        <v>6227.6934486274804</v>
      </c>
      <c r="D11" s="78">
        <v>15623.048922000018</v>
      </c>
      <c r="E11" s="78"/>
      <c r="F11" s="78"/>
      <c r="G11" s="78"/>
      <c r="H11" s="78"/>
      <c r="I11" s="89"/>
    </row>
    <row r="12" spans="2:9" ht="15.6">
      <c r="B12" s="88" t="s">
        <v>20</v>
      </c>
      <c r="C12" s="78">
        <v>3954.96</v>
      </c>
      <c r="D12" s="78">
        <v>1957.92</v>
      </c>
      <c r="E12" s="78"/>
      <c r="F12" s="78"/>
      <c r="G12" s="78"/>
      <c r="H12" s="78"/>
      <c r="I12" s="89"/>
    </row>
    <row r="13" spans="2:9" ht="15.6">
      <c r="B13" s="90" t="s">
        <v>21</v>
      </c>
      <c r="C13" s="103">
        <v>19.806000000000001</v>
      </c>
      <c r="D13" s="78"/>
      <c r="E13" s="78">
        <v>81695</v>
      </c>
      <c r="F13" s="78">
        <v>4227</v>
      </c>
      <c r="G13" s="78">
        <v>22840</v>
      </c>
      <c r="H13" s="78"/>
      <c r="I13" s="89"/>
    </row>
    <row r="14" spans="2:9" ht="13.8" thickBot="1">
      <c r="B14" s="91" t="s">
        <v>22</v>
      </c>
      <c r="C14" s="92"/>
      <c r="D14" s="93">
        <f>SUM(D7:D13)</f>
        <v>123517.06892200003</v>
      </c>
      <c r="E14" s="93">
        <f>SUM(E7:E13)</f>
        <v>236283.59999999998</v>
      </c>
      <c r="F14" s="92"/>
      <c r="G14" s="92"/>
      <c r="H14" s="92"/>
      <c r="I14" s="94"/>
    </row>
    <row r="15" spans="2:9" ht="15.6" customHeight="1">
      <c r="B15" s="82" t="s">
        <v>23</v>
      </c>
    </row>
    <row r="16" spans="2:9">
      <c r="B16" s="82" t="s">
        <v>24</v>
      </c>
    </row>
    <row r="17" spans="2:15">
      <c r="B17" s="82" t="s">
        <v>25</v>
      </c>
    </row>
    <row r="18" spans="2:15">
      <c r="B18" s="80"/>
      <c r="C18" s="80"/>
      <c r="D18" s="80"/>
      <c r="E18" s="80"/>
    </row>
    <row r="19" spans="2:15">
      <c r="B19" s="80"/>
      <c r="C19" s="80"/>
      <c r="D19" s="80"/>
      <c r="E19" s="80"/>
    </row>
    <row r="20" spans="2:15" ht="13.8" thickBot="1">
      <c r="B20" s="80" t="s">
        <v>26</v>
      </c>
      <c r="C20" s="80"/>
      <c r="D20" s="80"/>
      <c r="E20" s="80"/>
    </row>
    <row r="21" spans="2:15" ht="31.65" customHeight="1">
      <c r="B21" s="95" t="s">
        <v>27</v>
      </c>
      <c r="C21" s="84" t="s">
        <v>28</v>
      </c>
      <c r="D21" s="96" t="s">
        <v>29</v>
      </c>
      <c r="E21" s="80"/>
    </row>
    <row r="22" spans="2:15">
      <c r="B22" s="97" t="s">
        <v>30</v>
      </c>
      <c r="C22" s="79" t="s">
        <v>31</v>
      </c>
      <c r="D22" s="98">
        <v>0.95</v>
      </c>
      <c r="E22" s="80"/>
    </row>
    <row r="23" spans="2:15">
      <c r="B23" s="97" t="s">
        <v>32</v>
      </c>
      <c r="C23" s="79" t="s">
        <v>33</v>
      </c>
      <c r="D23" s="98">
        <v>0.95</v>
      </c>
      <c r="E23" s="80"/>
    </row>
    <row r="24" spans="2:15" ht="13.8" thickBot="1">
      <c r="B24" s="99" t="s">
        <v>34</v>
      </c>
      <c r="C24" s="100" t="s">
        <v>35</v>
      </c>
      <c r="D24" s="101">
        <v>0.85899999999999999</v>
      </c>
      <c r="E24" s="80"/>
    </row>
    <row r="25" spans="2:15">
      <c r="B25" s="80" t="s">
        <v>36</v>
      </c>
      <c r="C25" s="80"/>
      <c r="D25" s="81"/>
      <c r="E25" s="80"/>
      <c r="N25" s="3"/>
      <c r="O25" s="3"/>
    </row>
    <row r="26" spans="2:15">
      <c r="B26" s="80"/>
      <c r="C26" s="80"/>
      <c r="D26" s="81"/>
      <c r="E26" s="80"/>
    </row>
    <row r="27" spans="2:15">
      <c r="B27" s="80"/>
      <c r="C27" s="80"/>
      <c r="D27" s="81"/>
      <c r="E27" s="80"/>
    </row>
    <row r="28" spans="2:15" ht="13.8" thickBot="1">
      <c r="B28" s="80" t="s">
        <v>37</v>
      </c>
      <c r="C28" s="80"/>
      <c r="D28" s="81"/>
      <c r="E28" s="80"/>
    </row>
    <row r="29" spans="2:15" ht="24.75" customHeight="1">
      <c r="B29" s="95" t="s">
        <v>27</v>
      </c>
      <c r="C29" s="102" t="s">
        <v>38</v>
      </c>
      <c r="D29" s="85" t="s">
        <v>39</v>
      </c>
      <c r="E29" s="80"/>
    </row>
    <row r="30" spans="2:15">
      <c r="B30" s="97" t="s">
        <v>32</v>
      </c>
      <c r="C30" s="79" t="s">
        <v>40</v>
      </c>
      <c r="D30" s="98">
        <f>SUM(D7:D12)*D22/1000</f>
        <v>117.34121547590003</v>
      </c>
      <c r="E30" s="80"/>
    </row>
    <row r="31" spans="2:15" ht="13.8" thickBot="1">
      <c r="B31" s="99" t="s">
        <v>34</v>
      </c>
      <c r="C31" s="100" t="s">
        <v>41</v>
      </c>
      <c r="D31" s="101">
        <f>SUM(E7:E13)*D24/1000</f>
        <v>202.96761239999998</v>
      </c>
      <c r="E31" s="80"/>
    </row>
    <row r="32" spans="2:15">
      <c r="B32" s="80" t="s">
        <v>36</v>
      </c>
      <c r="C32" s="80"/>
      <c r="D32" s="80"/>
      <c r="E32" s="80"/>
    </row>
    <row r="33" spans="2:5">
      <c r="B33" s="80"/>
      <c r="C33" s="80"/>
      <c r="D33" s="80"/>
      <c r="E33" s="80"/>
    </row>
    <row r="36" spans="2:5">
      <c r="B36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19"/>
  <sheetViews>
    <sheetView tabSelected="1" zoomScaleNormal="100" workbookViewId="0">
      <selection activeCell="L6" sqref="L6"/>
    </sheetView>
  </sheetViews>
  <sheetFormatPr defaultRowHeight="13.2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1.44140625" bestFit="1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5">
      <c r="B2" s="15" t="s">
        <v>42</v>
      </c>
    </row>
    <row r="4" spans="2:9" ht="15">
      <c r="B4" s="51" t="s">
        <v>43</v>
      </c>
      <c r="C4" s="24"/>
      <c r="D4" s="25"/>
      <c r="E4" s="25"/>
      <c r="F4" s="25"/>
      <c r="G4" s="25"/>
      <c r="H4" s="25"/>
      <c r="I4" s="25"/>
    </row>
    <row r="5" spans="2:9" ht="17.399999999999999" customHeight="1">
      <c r="B5" s="26"/>
      <c r="C5" s="25"/>
      <c r="D5" s="25"/>
      <c r="E5" s="25"/>
      <c r="F5" s="25"/>
      <c r="G5" s="25"/>
      <c r="H5" s="25"/>
      <c r="I5" s="25"/>
    </row>
    <row r="6" spans="2:9" ht="17.399999999999999" customHeight="1">
      <c r="B6" s="26" t="s">
        <v>44</v>
      </c>
      <c r="C6" s="25"/>
      <c r="D6" s="25"/>
      <c r="E6" s="25"/>
      <c r="F6" s="25"/>
      <c r="G6" s="25"/>
      <c r="H6" s="25"/>
      <c r="I6" s="25"/>
    </row>
    <row r="7" spans="2:9" ht="15.75" customHeight="1">
      <c r="B7" s="66" t="s">
        <v>45</v>
      </c>
      <c r="C7" s="66" t="s">
        <v>46</v>
      </c>
      <c r="D7" s="66" t="s">
        <v>47</v>
      </c>
      <c r="E7" s="66" t="s">
        <v>48</v>
      </c>
      <c r="F7" s="66" t="s">
        <v>49</v>
      </c>
      <c r="G7" s="66" t="s">
        <v>50</v>
      </c>
      <c r="H7" s="66" t="s">
        <v>51</v>
      </c>
      <c r="I7" s="66" t="s">
        <v>52</v>
      </c>
    </row>
    <row r="8" spans="2:9" ht="39.75" customHeight="1" thickBot="1">
      <c r="B8" s="64" t="s">
        <v>53</v>
      </c>
      <c r="C8" s="67" t="s">
        <v>54</v>
      </c>
      <c r="D8" s="67" t="s">
        <v>55</v>
      </c>
      <c r="E8" s="67" t="s">
        <v>38</v>
      </c>
      <c r="F8" s="67" t="s">
        <v>56</v>
      </c>
      <c r="G8" s="67" t="s">
        <v>57</v>
      </c>
      <c r="H8" s="67" t="s">
        <v>58</v>
      </c>
      <c r="I8" s="67" t="s">
        <v>59</v>
      </c>
    </row>
    <row r="9" spans="2:9" ht="15.75" customHeight="1">
      <c r="B9" s="111" t="s">
        <v>60</v>
      </c>
      <c r="C9" s="112" t="s">
        <v>61</v>
      </c>
      <c r="D9" s="112" t="s">
        <v>62</v>
      </c>
      <c r="E9" s="111" t="s">
        <v>63</v>
      </c>
      <c r="F9" s="111"/>
      <c r="G9" s="111" t="s">
        <v>64</v>
      </c>
      <c r="H9" s="111" t="s">
        <v>65</v>
      </c>
      <c r="I9" s="111" t="s">
        <v>66</v>
      </c>
    </row>
    <row r="10" spans="2:9" ht="15.75" customHeight="1">
      <c r="B10" s="113" t="s">
        <v>60</v>
      </c>
      <c r="C10" s="114" t="s">
        <v>67</v>
      </c>
      <c r="D10" s="114" t="s">
        <v>68</v>
      </c>
      <c r="E10" s="113" t="s">
        <v>63</v>
      </c>
      <c r="F10" s="113"/>
      <c r="G10" s="113" t="s">
        <v>64</v>
      </c>
      <c r="H10" s="113" t="s">
        <v>65</v>
      </c>
      <c r="I10" s="113" t="s">
        <v>66</v>
      </c>
    </row>
    <row r="11" spans="2:9" ht="15.75" customHeight="1">
      <c r="B11" s="111" t="s">
        <v>60</v>
      </c>
      <c r="C11" s="112" t="s">
        <v>69</v>
      </c>
      <c r="D11" s="112" t="s">
        <v>70</v>
      </c>
      <c r="E11" s="111" t="s">
        <v>63</v>
      </c>
      <c r="F11" s="111"/>
      <c r="G11" s="111" t="s">
        <v>64</v>
      </c>
      <c r="H11" s="111" t="s">
        <v>65</v>
      </c>
      <c r="I11" s="111" t="s">
        <v>66</v>
      </c>
    </row>
    <row r="12" spans="2:9" ht="15.75" customHeight="1">
      <c r="B12" s="113" t="s">
        <v>60</v>
      </c>
      <c r="C12" s="114" t="s">
        <v>71</v>
      </c>
      <c r="D12" s="114" t="s">
        <v>72</v>
      </c>
      <c r="E12" s="113" t="s">
        <v>63</v>
      </c>
      <c r="F12" s="113"/>
      <c r="G12" s="113" t="s">
        <v>64</v>
      </c>
      <c r="H12" s="113" t="s">
        <v>65</v>
      </c>
      <c r="I12" s="113"/>
    </row>
    <row r="13" spans="2:9" ht="15.75" customHeight="1">
      <c r="B13" s="111" t="s">
        <v>60</v>
      </c>
      <c r="C13" s="112" t="s">
        <v>73</v>
      </c>
      <c r="D13" s="112" t="s">
        <v>74</v>
      </c>
      <c r="E13" s="111" t="s">
        <v>63</v>
      </c>
      <c r="F13" s="111"/>
      <c r="G13" s="111" t="s">
        <v>64</v>
      </c>
      <c r="H13" s="111" t="s">
        <v>65</v>
      </c>
      <c r="I13" s="111"/>
    </row>
    <row r="14" spans="2:9" ht="15.75" customHeight="1" thickBot="1">
      <c r="B14" s="115" t="s">
        <v>75</v>
      </c>
      <c r="C14" s="115" t="s">
        <v>76</v>
      </c>
      <c r="D14" s="115" t="s">
        <v>77</v>
      </c>
      <c r="E14" s="115" t="s">
        <v>78</v>
      </c>
      <c r="F14" s="115"/>
      <c r="G14" s="115"/>
      <c r="H14" s="115"/>
      <c r="I14" s="115"/>
    </row>
    <row r="19" spans="2:2">
      <c r="B19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0"/>
  <sheetViews>
    <sheetView showFormulas="1" zoomScaleNormal="100" workbookViewId="0">
      <selection activeCell="J19" sqref="J9:J19"/>
    </sheetView>
  </sheetViews>
  <sheetFormatPr defaultRowHeight="13.2"/>
  <cols>
    <col min="1" max="1" width="1.44140625" customWidth="1"/>
    <col min="2" max="2" width="7.5546875" customWidth="1"/>
    <col min="3" max="3" width="6.88671875" customWidth="1"/>
    <col min="4" max="4" width="14.33203125" customWidth="1"/>
    <col min="5" max="5" width="38.44140625" customWidth="1"/>
    <col min="6" max="10" width="6.88671875" customWidth="1"/>
    <col min="12" max="12" width="13.5546875" customWidth="1"/>
  </cols>
  <sheetData>
    <row r="1" spans="1:10" ht="12.75" customHeight="1">
      <c r="A1" s="14"/>
      <c r="B1" s="15"/>
    </row>
    <row r="2" spans="1:10" ht="15">
      <c r="B2" s="139" t="s">
        <v>79</v>
      </c>
      <c r="C2" s="139"/>
      <c r="D2" s="139"/>
    </row>
    <row r="3" spans="1:10" ht="12.75" customHeight="1">
      <c r="B3" s="39"/>
      <c r="C3" s="39"/>
      <c r="D3" s="39"/>
    </row>
    <row r="4" spans="1:10" ht="17.7" customHeight="1">
      <c r="A4" s="13"/>
      <c r="B4" s="51" t="s">
        <v>80</v>
      </c>
      <c r="C4" s="23"/>
      <c r="D4" s="27"/>
      <c r="E4" s="27"/>
      <c r="F4" s="27"/>
      <c r="G4" s="27"/>
      <c r="H4" s="27"/>
      <c r="I4" s="27"/>
      <c r="J4" s="27"/>
    </row>
    <row r="5" spans="1:10" ht="12.75" customHeight="1"/>
    <row r="6" spans="1:10" ht="18" customHeight="1">
      <c r="B6" s="26" t="s">
        <v>81</v>
      </c>
      <c r="C6" s="26"/>
      <c r="D6" s="27"/>
      <c r="E6" s="27"/>
      <c r="F6" s="27"/>
      <c r="G6" s="27"/>
      <c r="H6" s="27"/>
      <c r="I6" s="27"/>
      <c r="J6" s="27"/>
    </row>
    <row r="7" spans="1:10" ht="15.75" customHeight="1">
      <c r="B7" s="66" t="s">
        <v>82</v>
      </c>
      <c r="C7" s="66" t="s">
        <v>83</v>
      </c>
      <c r="D7" s="66" t="s">
        <v>84</v>
      </c>
      <c r="E7" s="66" t="s">
        <v>85</v>
      </c>
      <c r="F7" s="66" t="s">
        <v>86</v>
      </c>
      <c r="G7" s="66" t="s">
        <v>87</v>
      </c>
      <c r="H7" s="66" t="s">
        <v>88</v>
      </c>
      <c r="I7" s="66" t="s">
        <v>89</v>
      </c>
      <c r="J7" s="66" t="s">
        <v>90</v>
      </c>
    </row>
    <row r="8" spans="1:10" ht="47.25" customHeight="1" thickBot="1">
      <c r="B8" s="67" t="s">
        <v>91</v>
      </c>
      <c r="C8" s="67" t="s">
        <v>92</v>
      </c>
      <c r="D8" s="67" t="s">
        <v>93</v>
      </c>
      <c r="E8" s="67" t="s">
        <v>94</v>
      </c>
      <c r="F8" s="67" t="s">
        <v>95</v>
      </c>
      <c r="G8" s="67" t="s">
        <v>96</v>
      </c>
      <c r="H8" s="67" t="s">
        <v>97</v>
      </c>
      <c r="I8" s="67" t="s">
        <v>98</v>
      </c>
      <c r="J8" s="67" t="s">
        <v>99</v>
      </c>
    </row>
    <row r="9" spans="1:10" ht="15.75" customHeight="1">
      <c r="B9" s="116" t="s">
        <v>100</v>
      </c>
      <c r="C9" s="34" t="s">
        <v>101</v>
      </c>
      <c r="D9" s="35" t="s">
        <v>102</v>
      </c>
      <c r="E9" s="35" t="s">
        <v>103</v>
      </c>
      <c r="F9" s="34" t="s">
        <v>63</v>
      </c>
      <c r="G9" s="34" t="s">
        <v>104</v>
      </c>
      <c r="H9" s="34" t="s">
        <v>64</v>
      </c>
      <c r="I9" s="34"/>
      <c r="J9" s="34" t="s">
        <v>105</v>
      </c>
    </row>
    <row r="10" spans="1:10" ht="15.75" customHeight="1">
      <c r="B10" s="117" t="s">
        <v>100</v>
      </c>
      <c r="C10" s="62" t="s">
        <v>101</v>
      </c>
      <c r="D10" s="63" t="s">
        <v>106</v>
      </c>
      <c r="E10" s="63" t="s">
        <v>107</v>
      </c>
      <c r="F10" s="62" t="s">
        <v>63</v>
      </c>
      <c r="G10" s="62" t="s">
        <v>104</v>
      </c>
      <c r="H10" s="62" t="s">
        <v>64</v>
      </c>
      <c r="I10" s="62"/>
      <c r="J10" s="62" t="s">
        <v>105</v>
      </c>
    </row>
    <row r="11" spans="1:10" ht="15.75" customHeight="1">
      <c r="B11" s="116" t="s">
        <v>100</v>
      </c>
      <c r="C11" s="34" t="s">
        <v>101</v>
      </c>
      <c r="D11" s="35" t="s">
        <v>108</v>
      </c>
      <c r="E11" s="34" t="s">
        <v>109</v>
      </c>
      <c r="F11" s="34" t="s">
        <v>63</v>
      </c>
      <c r="G11" s="34" t="s">
        <v>104</v>
      </c>
      <c r="H11" s="34" t="s">
        <v>64</v>
      </c>
      <c r="I11" s="34"/>
      <c r="J11" s="34" t="s">
        <v>105</v>
      </c>
    </row>
    <row r="12" spans="1:10" ht="15.75" customHeight="1">
      <c r="B12" s="117" t="s">
        <v>100</v>
      </c>
      <c r="C12" s="62" t="s">
        <v>101</v>
      </c>
      <c r="D12" s="63" t="s">
        <v>110</v>
      </c>
      <c r="E12" s="62" t="s">
        <v>111</v>
      </c>
      <c r="F12" s="62" t="s">
        <v>63</v>
      </c>
      <c r="G12" s="62" t="s">
        <v>104</v>
      </c>
      <c r="H12" s="62" t="s">
        <v>64</v>
      </c>
      <c r="I12" s="62"/>
      <c r="J12" s="62" t="s">
        <v>105</v>
      </c>
    </row>
    <row r="13" spans="1:10" ht="15.75" customHeight="1">
      <c r="B13" s="116" t="s">
        <v>112</v>
      </c>
      <c r="C13" s="34" t="s">
        <v>101</v>
      </c>
      <c r="D13" s="35" t="s">
        <v>113</v>
      </c>
      <c r="E13" s="35" t="s">
        <v>114</v>
      </c>
      <c r="F13" s="34" t="s">
        <v>63</v>
      </c>
      <c r="G13" s="34" t="s">
        <v>104</v>
      </c>
      <c r="H13" s="34" t="s">
        <v>64</v>
      </c>
      <c r="I13" s="34"/>
      <c r="J13" s="34" t="s">
        <v>105</v>
      </c>
    </row>
    <row r="14" spans="1:10" ht="15.75" customHeight="1">
      <c r="B14" s="117" t="s">
        <v>112</v>
      </c>
      <c r="C14" s="62" t="s">
        <v>101</v>
      </c>
      <c r="D14" s="63" t="s">
        <v>115</v>
      </c>
      <c r="E14" s="63" t="s">
        <v>116</v>
      </c>
      <c r="F14" s="62" t="s">
        <v>63</v>
      </c>
      <c r="G14" s="62" t="s">
        <v>104</v>
      </c>
      <c r="H14" s="62" t="s">
        <v>64</v>
      </c>
      <c r="I14" s="62"/>
      <c r="J14" s="62" t="s">
        <v>105</v>
      </c>
    </row>
    <row r="15" spans="1:10" ht="15.75" customHeight="1">
      <c r="B15" s="116" t="s">
        <v>117</v>
      </c>
      <c r="C15" s="34" t="s">
        <v>101</v>
      </c>
      <c r="D15" s="35" t="s">
        <v>118</v>
      </c>
      <c r="E15" s="34" t="s">
        <v>119</v>
      </c>
      <c r="F15" s="34" t="s">
        <v>63</v>
      </c>
      <c r="G15" s="34" t="s">
        <v>104</v>
      </c>
      <c r="H15" s="34" t="s">
        <v>64</v>
      </c>
      <c r="I15" s="34"/>
      <c r="J15" s="34" t="s">
        <v>105</v>
      </c>
    </row>
    <row r="16" spans="1:10" ht="15.75" customHeight="1">
      <c r="B16" s="117" t="s">
        <v>120</v>
      </c>
      <c r="C16" s="62" t="s">
        <v>101</v>
      </c>
      <c r="D16" s="63" t="s">
        <v>121</v>
      </c>
      <c r="E16" s="62" t="s">
        <v>122</v>
      </c>
      <c r="F16" s="62" t="s">
        <v>63</v>
      </c>
      <c r="G16" s="62" t="s">
        <v>63</v>
      </c>
      <c r="H16" s="62" t="s">
        <v>64</v>
      </c>
      <c r="I16" s="62"/>
      <c r="J16" s="62" t="s">
        <v>105</v>
      </c>
    </row>
    <row r="17" spans="2:10" ht="15.75" customHeight="1">
      <c r="B17" s="116" t="s">
        <v>120</v>
      </c>
      <c r="C17" s="34" t="s">
        <v>101</v>
      </c>
      <c r="D17" s="35" t="s">
        <v>123</v>
      </c>
      <c r="E17" s="34" t="s">
        <v>124</v>
      </c>
      <c r="F17" s="34" t="s">
        <v>63</v>
      </c>
      <c r="G17" s="34" t="s">
        <v>63</v>
      </c>
      <c r="H17" s="34" t="s">
        <v>64</v>
      </c>
      <c r="I17" s="34"/>
      <c r="J17" s="34" t="s">
        <v>105</v>
      </c>
    </row>
    <row r="18" spans="2:10" ht="15.75" customHeight="1">
      <c r="B18" s="115" t="s">
        <v>120</v>
      </c>
      <c r="C18" s="115" t="s">
        <v>101</v>
      </c>
      <c r="D18" s="115" t="s">
        <v>125</v>
      </c>
      <c r="E18" s="115" t="s">
        <v>126</v>
      </c>
      <c r="F18" s="115" t="s">
        <v>63</v>
      </c>
      <c r="G18" s="115" t="s">
        <v>63</v>
      </c>
      <c r="H18" s="115" t="s">
        <v>64</v>
      </c>
      <c r="I18" s="115"/>
      <c r="J18" s="115" t="s">
        <v>105</v>
      </c>
    </row>
    <row r="19" spans="2:10" ht="15">
      <c r="B19" s="2"/>
    </row>
    <row r="20" spans="2:10" ht="15.6">
      <c r="F20" s="138"/>
      <c r="G20" s="138"/>
    </row>
  </sheetData>
  <mergeCells count="2">
    <mergeCell ref="F20:G20"/>
    <mergeCell ref="B2:D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Y30"/>
  <sheetViews>
    <sheetView topLeftCell="C1" zoomScaleNormal="100" workbookViewId="0">
      <selection activeCell="G5" sqref="G5:G8"/>
    </sheetView>
  </sheetViews>
  <sheetFormatPr defaultRowHeight="13.2"/>
  <cols>
    <col min="1" max="1" width="2.88671875" customWidth="1"/>
    <col min="2" max="2" width="12.88671875" customWidth="1"/>
    <col min="3" max="3" width="44.33203125" customWidth="1"/>
    <col min="4" max="4" width="9.109375" customWidth="1"/>
    <col min="5" max="5" width="10.5546875" customWidth="1"/>
    <col min="6" max="6" width="11" customWidth="1"/>
    <col min="7" max="7" width="10.88671875" customWidth="1"/>
    <col min="8" max="8" width="11.5546875" customWidth="1"/>
    <col min="9" max="9" width="12.5546875" customWidth="1"/>
    <col min="10" max="10" width="11.5546875" customWidth="1"/>
    <col min="11" max="11" width="14.6640625" customWidth="1"/>
    <col min="12" max="12" width="15" customWidth="1"/>
    <col min="13" max="14" width="13" customWidth="1"/>
    <col min="15" max="15" width="15" customWidth="1"/>
    <col min="16" max="16" width="15.33203125" customWidth="1"/>
    <col min="19" max="19" width="12.5546875" bestFit="1" customWidth="1"/>
  </cols>
  <sheetData>
    <row r="2" spans="2:25" ht="16.5" customHeight="1">
      <c r="B2" s="51" t="s">
        <v>127</v>
      </c>
      <c r="E2" s="6"/>
      <c r="H2" s="9"/>
      <c r="I2" s="1"/>
      <c r="J2" s="10"/>
      <c r="K2" s="10"/>
      <c r="L2" s="12"/>
      <c r="M2" s="7"/>
      <c r="N2" s="8"/>
    </row>
    <row r="3" spans="2:25">
      <c r="B3" s="11"/>
      <c r="C3" s="5"/>
      <c r="E3" s="6"/>
      <c r="H3" s="9"/>
      <c r="I3" s="9"/>
      <c r="J3" s="10"/>
      <c r="K3" s="10"/>
      <c r="L3" s="12"/>
      <c r="M3" s="7"/>
      <c r="N3" s="8"/>
    </row>
    <row r="4" spans="2:25" ht="15.75" customHeight="1">
      <c r="E4" s="18" t="s">
        <v>128</v>
      </c>
      <c r="F4" s="16"/>
      <c r="G4" s="16"/>
      <c r="H4" s="16"/>
      <c r="I4" s="16"/>
      <c r="J4" s="19"/>
      <c r="K4" s="19"/>
      <c r="L4" s="17"/>
      <c r="M4" s="17"/>
      <c r="N4" s="17"/>
    </row>
    <row r="5" spans="2:25" s="4" customFormat="1" ht="23.25" customHeight="1">
      <c r="B5" s="68" t="s">
        <v>84</v>
      </c>
      <c r="C5" s="69" t="s">
        <v>129</v>
      </c>
      <c r="D5" s="68" t="s">
        <v>130</v>
      </c>
      <c r="E5" s="68" t="s">
        <v>131</v>
      </c>
      <c r="F5" s="70" t="s">
        <v>132</v>
      </c>
      <c r="G5" s="70" t="s">
        <v>133</v>
      </c>
      <c r="H5" s="70" t="s">
        <v>134</v>
      </c>
      <c r="I5" s="70" t="s">
        <v>135</v>
      </c>
      <c r="J5" s="70" t="s">
        <v>136</v>
      </c>
      <c r="K5" s="70" t="s">
        <v>137</v>
      </c>
      <c r="L5" s="70" t="s">
        <v>138</v>
      </c>
      <c r="M5" s="70" t="s">
        <v>139</v>
      </c>
      <c r="N5" s="70" t="s">
        <v>140</v>
      </c>
      <c r="R5"/>
      <c r="S5"/>
    </row>
    <row r="6" spans="2:25" ht="53.1" customHeight="1" thickBot="1">
      <c r="B6" s="71" t="s">
        <v>141</v>
      </c>
      <c r="C6" s="71" t="s">
        <v>94</v>
      </c>
      <c r="D6" s="71" t="s">
        <v>142</v>
      </c>
      <c r="E6" s="71" t="s">
        <v>143</v>
      </c>
      <c r="F6" s="71" t="s">
        <v>144</v>
      </c>
      <c r="G6" s="71" t="s">
        <v>145</v>
      </c>
      <c r="H6" s="71" t="s">
        <v>146</v>
      </c>
      <c r="I6" s="71" t="s">
        <v>146</v>
      </c>
      <c r="J6" s="71" t="s">
        <v>147</v>
      </c>
      <c r="K6" s="71" t="s">
        <v>148</v>
      </c>
      <c r="L6" s="71" t="s">
        <v>149</v>
      </c>
      <c r="M6" s="71" t="s">
        <v>150</v>
      </c>
      <c r="N6" s="71" t="s">
        <v>151</v>
      </c>
      <c r="T6" s="44"/>
      <c r="U6" s="3"/>
    </row>
    <row r="7" spans="2:25" ht="15.75" customHeight="1">
      <c r="B7" s="30" t="str">
        <f>SEC_Processes!D11</f>
        <v>EL_WK</v>
      </c>
      <c r="C7" s="30" t="str">
        <f>SEC_Processes!E11</f>
        <v>Elektrownie zawodowe opalane weglem kamiennym</v>
      </c>
      <c r="D7" s="124" t="s">
        <v>152</v>
      </c>
      <c r="E7" s="124" t="str">
        <f>SEC_Comm!C9</f>
        <v>ELE_WN</v>
      </c>
      <c r="F7" s="118">
        <f>(BILANS!D7*3.6/10^3)/(BILANS!F7*BILANS!G7/10^6)</f>
        <v>0.37835241091502259</v>
      </c>
      <c r="G7" s="119">
        <v>31.536000000000001</v>
      </c>
      <c r="H7" s="118">
        <f>BILANS!C7/1000</f>
        <v>17.023799999999998</v>
      </c>
      <c r="I7" s="118">
        <f>H7</f>
        <v>17.023799999999998</v>
      </c>
      <c r="J7" s="120">
        <v>1</v>
      </c>
      <c r="K7" s="120">
        <f>BILANS!D7/BILANS!C7*1000/8760</f>
        <v>0.32093130321283753</v>
      </c>
      <c r="L7" s="119">
        <v>0.85</v>
      </c>
      <c r="M7" s="120">
        <f>44*4.5</f>
        <v>198</v>
      </c>
      <c r="N7" s="119">
        <f>3.4/3.6*4.5</f>
        <v>4.25</v>
      </c>
    </row>
    <row r="8" spans="2:25" ht="15.75" customHeight="1" thickBot="1">
      <c r="B8" s="59" t="str">
        <f>SEC_Processes!D12</f>
        <v>EL_WB</v>
      </c>
      <c r="C8" s="59" t="str">
        <f>SEC_Processes!E12</f>
        <v>Elektrownie zawodowe opalane weglem brunatnym</v>
      </c>
      <c r="D8" s="125" t="s">
        <v>153</v>
      </c>
      <c r="E8" s="125" t="str">
        <f>SEC_Comm!C9</f>
        <v>ELE_WN</v>
      </c>
      <c r="F8" s="121">
        <f>(BILANS!D8*3.6/10^3)/(BILANS!F8*BILANS!G8/10^6)</f>
        <v>0.34425649711369494</v>
      </c>
      <c r="G8" s="122">
        <v>31.536000000000001</v>
      </c>
      <c r="H8" s="121">
        <f>BILANS!C8/1000</f>
        <v>7.3911999999999995</v>
      </c>
      <c r="I8" s="121">
        <f>H8</f>
        <v>7.3911999999999995</v>
      </c>
      <c r="J8" s="123">
        <v>1</v>
      </c>
      <c r="K8" s="123">
        <f>BILANS!D8/BILANS!C8*1000/8760</f>
        <v>0.530553488018085</v>
      </c>
      <c r="L8" s="122">
        <v>0.85</v>
      </c>
      <c r="M8" s="123">
        <f>49*4.5</f>
        <v>220.5</v>
      </c>
      <c r="N8" s="123">
        <f>3.2/3.6*4.5</f>
        <v>4</v>
      </c>
    </row>
    <row r="12" spans="2:25">
      <c r="P12" s="42"/>
      <c r="Q12" s="43"/>
      <c r="T12" s="43"/>
      <c r="U12" s="43"/>
      <c r="V12" s="43"/>
      <c r="W12" s="43"/>
      <c r="X12" s="43"/>
      <c r="Y12" s="43"/>
    </row>
    <row r="13" spans="2:25">
      <c r="I13" s="37"/>
      <c r="Q13" s="44"/>
      <c r="T13" s="44"/>
      <c r="U13" s="44"/>
      <c r="V13" s="44"/>
      <c r="W13" s="44"/>
      <c r="X13" s="44"/>
      <c r="Y13" s="44"/>
    </row>
    <row r="14" spans="2:25">
      <c r="O14" s="3"/>
      <c r="P14" s="3"/>
      <c r="Q14" s="105"/>
      <c r="T14" s="45"/>
      <c r="U14" s="45"/>
      <c r="V14" s="46"/>
      <c r="W14" s="3"/>
      <c r="X14" s="3"/>
      <c r="Y14" s="47"/>
    </row>
    <row r="15" spans="2:25">
      <c r="O15" s="3"/>
      <c r="P15" s="3"/>
      <c r="Q15" s="45"/>
      <c r="T15" s="45"/>
      <c r="U15" s="45"/>
      <c r="V15" s="46"/>
      <c r="W15" s="3"/>
      <c r="X15" s="3"/>
      <c r="Y15" s="47"/>
    </row>
    <row r="16" spans="2:25">
      <c r="O16" s="3"/>
      <c r="P16" s="3"/>
      <c r="T16" s="45"/>
      <c r="U16" s="45"/>
      <c r="Y16" s="48"/>
    </row>
    <row r="17" spans="8:25">
      <c r="P17" s="3"/>
      <c r="T17" s="45"/>
      <c r="U17" s="45"/>
      <c r="Y17" s="48"/>
    </row>
    <row r="20" spans="8:25">
      <c r="I20" s="37"/>
    </row>
    <row r="24" spans="8:25">
      <c r="I24" s="37"/>
    </row>
    <row r="28" spans="8:25">
      <c r="H28" s="3"/>
    </row>
    <row r="30" spans="8:25">
      <c r="H30" s="3"/>
      <c r="I30" s="37"/>
    </row>
  </sheetData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M8"/>
  <sheetViews>
    <sheetView zoomScaleNormal="100" workbookViewId="0">
      <selection activeCell="I7" sqref="I7"/>
    </sheetView>
  </sheetViews>
  <sheetFormatPr defaultRowHeight="13.2"/>
  <cols>
    <col min="1" max="1" width="2.88671875" customWidth="1"/>
    <col min="2" max="2" width="12.88671875" customWidth="1"/>
    <col min="3" max="3" width="26.44140625" customWidth="1"/>
    <col min="4" max="5" width="11.44140625" customWidth="1"/>
    <col min="6" max="6" width="10.33203125" customWidth="1"/>
    <col min="7" max="7" width="11.44140625" customWidth="1"/>
    <col min="8" max="8" width="11.109375" customWidth="1"/>
    <col min="9" max="9" width="13.88671875" customWidth="1"/>
    <col min="10" max="10" width="15.44140625" customWidth="1"/>
    <col min="11" max="12" width="11.44140625" customWidth="1"/>
  </cols>
  <sheetData>
    <row r="2" spans="2:13" ht="17.399999999999999">
      <c r="B2" s="51" t="s">
        <v>154</v>
      </c>
      <c r="C2" s="23"/>
      <c r="E2" s="6"/>
      <c r="H2" s="9"/>
      <c r="I2" s="10"/>
      <c r="J2" s="12"/>
      <c r="K2" s="7"/>
      <c r="L2" s="8"/>
    </row>
    <row r="3" spans="2:13">
      <c r="B3" s="11"/>
      <c r="C3" s="5"/>
      <c r="E3" s="6"/>
      <c r="H3" s="9"/>
      <c r="I3" s="10"/>
      <c r="J3" s="12"/>
      <c r="K3" s="7"/>
      <c r="L3" s="8"/>
    </row>
    <row r="4" spans="2:13" ht="15.75" customHeight="1">
      <c r="E4" s="18" t="s">
        <v>128</v>
      </c>
      <c r="F4" s="16"/>
      <c r="G4" s="16"/>
      <c r="H4" s="16"/>
      <c r="I4" s="19"/>
      <c r="J4" s="17"/>
      <c r="K4" s="17"/>
      <c r="L4" s="17"/>
    </row>
    <row r="5" spans="2:13" s="4" customFormat="1" ht="16.5" customHeight="1">
      <c r="B5" s="68" t="s">
        <v>84</v>
      </c>
      <c r="C5" s="69" t="s">
        <v>129</v>
      </c>
      <c r="D5" s="68" t="s">
        <v>130</v>
      </c>
      <c r="E5" s="68" t="s">
        <v>131</v>
      </c>
      <c r="F5" s="70" t="s">
        <v>132</v>
      </c>
      <c r="G5" s="70" t="s">
        <v>133</v>
      </c>
      <c r="H5" s="70" t="s">
        <v>134</v>
      </c>
      <c r="I5" s="70" t="s">
        <v>136</v>
      </c>
      <c r="J5" s="70" t="s">
        <v>138</v>
      </c>
      <c r="K5" s="70" t="s">
        <v>139</v>
      </c>
      <c r="L5" s="70" t="s">
        <v>140</v>
      </c>
      <c r="M5" s="70" t="s">
        <v>155</v>
      </c>
    </row>
    <row r="6" spans="2:13" ht="63.75" customHeight="1" thickBot="1">
      <c r="B6" s="71" t="s">
        <v>141</v>
      </c>
      <c r="C6" s="71" t="s">
        <v>94</v>
      </c>
      <c r="D6" s="71" t="s">
        <v>142</v>
      </c>
      <c r="E6" s="71" t="s">
        <v>143</v>
      </c>
      <c r="F6" s="71" t="s">
        <v>144</v>
      </c>
      <c r="G6" s="71" t="s">
        <v>145</v>
      </c>
      <c r="H6" s="71" t="s">
        <v>146</v>
      </c>
      <c r="I6" s="71" t="s">
        <v>156</v>
      </c>
      <c r="J6" s="71" t="s">
        <v>149</v>
      </c>
      <c r="K6" s="71" t="s">
        <v>150</v>
      </c>
      <c r="L6" s="71" t="s">
        <v>151</v>
      </c>
      <c r="M6" s="71" t="s">
        <v>157</v>
      </c>
    </row>
    <row r="7" spans="2:13" ht="15.75" customHeight="1">
      <c r="B7" s="29" t="str">
        <f>SEC_Processes!D9</f>
        <v>EL_WIATR</v>
      </c>
      <c r="C7" s="30" t="str">
        <f>SEC_Processes!E9</f>
        <v>Elektrownie wiatrowe na ladzie</v>
      </c>
      <c r="D7" s="30" t="s">
        <v>158</v>
      </c>
      <c r="E7" s="30" t="str">
        <f>SEC_Comm!C10</f>
        <v>ELE_SN</v>
      </c>
      <c r="F7" s="32">
        <v>1</v>
      </c>
      <c r="G7" s="30">
        <v>31.536000000000001</v>
      </c>
      <c r="H7" s="32">
        <f>BILANS!C11/1000</f>
        <v>6.2276934486274804</v>
      </c>
      <c r="I7" s="126">
        <v>0.2</v>
      </c>
      <c r="J7" s="126">
        <f>BILANS!D11/BILANS!C11*1000/8760</f>
        <v>0.28637457639806085</v>
      </c>
      <c r="K7" s="126">
        <f>50*4.5</f>
        <v>225</v>
      </c>
      <c r="L7" s="126">
        <v>0</v>
      </c>
      <c r="M7" s="30">
        <v>30</v>
      </c>
    </row>
    <row r="8" spans="2:13" ht="15.75" customHeight="1" thickBot="1">
      <c r="B8" s="61" t="str">
        <f>SEC_Processes!D10</f>
        <v>EL_SLONCE</v>
      </c>
      <c r="C8" s="61" t="str">
        <f>SEC_Processes!E10</f>
        <v>Elektrownie fotowoltaiczne</v>
      </c>
      <c r="D8" s="61" t="s">
        <v>159</v>
      </c>
      <c r="E8" s="61" t="str">
        <f>SEC_Comm!C10</f>
        <v>ELE_SN</v>
      </c>
      <c r="F8" s="104">
        <v>1</v>
      </c>
      <c r="G8" s="61">
        <v>31.536000000000001</v>
      </c>
      <c r="H8" s="104">
        <f>BILANS!C12/1000</f>
        <v>3.9549600000000003</v>
      </c>
      <c r="I8" s="127">
        <v>0.2</v>
      </c>
      <c r="J8" s="127">
        <f>BILANS!D12/BILANS!C12*1000/8760</f>
        <v>5.6513049263473843E-2</v>
      </c>
      <c r="K8" s="127">
        <f>16*4.5</f>
        <v>72</v>
      </c>
      <c r="L8" s="127">
        <v>0</v>
      </c>
      <c r="M8" s="61">
        <v>30</v>
      </c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I23"/>
  <sheetViews>
    <sheetView zoomScaleNormal="100" workbookViewId="0">
      <selection activeCell="B2" sqref="B2"/>
    </sheetView>
  </sheetViews>
  <sheetFormatPr defaultRowHeight="13.2"/>
  <cols>
    <col min="1" max="1" width="2.88671875" customWidth="1"/>
    <col min="2" max="2" width="11.44140625" customWidth="1"/>
    <col min="3" max="3" width="32" customWidth="1"/>
    <col min="4" max="5" width="11.44140625" customWidth="1"/>
    <col min="6" max="6" width="10.33203125" customWidth="1"/>
    <col min="7" max="7" width="11.44140625" customWidth="1"/>
    <col min="8" max="10" width="15.6640625" customWidth="1"/>
    <col min="11" max="11" width="22.5546875" customWidth="1"/>
    <col min="12" max="12" width="13" customWidth="1"/>
    <col min="13" max="13" width="10.44140625" bestFit="1" customWidth="1"/>
    <col min="14" max="14" width="16" customWidth="1"/>
    <col min="15" max="15" width="15" customWidth="1"/>
    <col min="16" max="16" width="13.33203125" customWidth="1"/>
    <col min="17" max="17" width="13.6640625" customWidth="1"/>
    <col min="19" max="19" width="14.44140625" customWidth="1"/>
    <col min="22" max="22" width="10.88671875" customWidth="1"/>
    <col min="23" max="23" width="29.6640625" customWidth="1"/>
    <col min="24" max="24" width="11.109375" customWidth="1"/>
    <col min="25" max="25" width="16.6640625" customWidth="1"/>
    <col min="26" max="27" width="13.88671875" customWidth="1"/>
    <col min="28" max="28" width="11.6640625" customWidth="1"/>
    <col min="29" max="29" width="11.88671875" customWidth="1"/>
    <col min="30" max="30" width="16.6640625" customWidth="1"/>
    <col min="31" max="32" width="14.5546875" customWidth="1"/>
    <col min="33" max="33" width="13" customWidth="1"/>
    <col min="34" max="34" width="13.88671875" customWidth="1"/>
    <col min="35" max="35" width="12.6640625" customWidth="1"/>
  </cols>
  <sheetData>
    <row r="2" spans="2:35" ht="17.399999999999999">
      <c r="B2" s="51" t="s">
        <v>160</v>
      </c>
      <c r="C2" s="23"/>
      <c r="E2" s="6"/>
      <c r="F2" s="6"/>
      <c r="M2" s="31"/>
      <c r="N2" s="10"/>
      <c r="O2" s="12"/>
      <c r="P2" s="7"/>
      <c r="Q2" s="8"/>
      <c r="R2" s="8"/>
    </row>
    <row r="3" spans="2:35" ht="15">
      <c r="B3" s="11"/>
      <c r="C3" s="5"/>
      <c r="E3" s="6"/>
      <c r="F3" s="6"/>
      <c r="M3" s="9"/>
      <c r="N3" s="10"/>
      <c r="O3" s="12"/>
      <c r="P3" s="7"/>
      <c r="Q3" s="8"/>
      <c r="R3" s="8"/>
      <c r="X3" s="51" t="s">
        <v>161</v>
      </c>
      <c r="Y3" s="51"/>
    </row>
    <row r="4" spans="2:35" ht="15.75" customHeight="1">
      <c r="E4" s="18" t="s">
        <v>128</v>
      </c>
      <c r="F4" s="18"/>
      <c r="G4" s="16"/>
      <c r="H4" s="16"/>
      <c r="I4" s="16"/>
      <c r="J4" s="16"/>
      <c r="K4" s="16"/>
      <c r="L4" s="16"/>
      <c r="M4" s="16"/>
      <c r="N4" s="19"/>
      <c r="O4" s="17"/>
      <c r="P4" s="17"/>
      <c r="Q4" s="17"/>
      <c r="R4" s="8"/>
    </row>
    <row r="5" spans="2:35" s="4" customFormat="1" ht="19.5" customHeight="1">
      <c r="B5" s="68" t="s">
        <v>84</v>
      </c>
      <c r="C5" s="69" t="s">
        <v>129</v>
      </c>
      <c r="D5" s="68" t="s">
        <v>130</v>
      </c>
      <c r="E5" s="68" t="s">
        <v>131</v>
      </c>
      <c r="F5" s="68" t="s">
        <v>162</v>
      </c>
      <c r="G5" s="70" t="s">
        <v>132</v>
      </c>
      <c r="H5" s="70" t="s">
        <v>163</v>
      </c>
      <c r="I5" s="70" t="s">
        <v>164</v>
      </c>
      <c r="J5" s="70" t="s">
        <v>165</v>
      </c>
      <c r="K5" s="70" t="s">
        <v>166</v>
      </c>
      <c r="L5" s="70" t="s">
        <v>133</v>
      </c>
      <c r="M5" s="70" t="s">
        <v>134</v>
      </c>
      <c r="N5" s="70" t="s">
        <v>136</v>
      </c>
      <c r="O5" s="70" t="s">
        <v>138</v>
      </c>
      <c r="P5" s="70" t="s">
        <v>139</v>
      </c>
      <c r="Q5" s="70" t="s">
        <v>140</v>
      </c>
      <c r="R5" s="70" t="s">
        <v>155</v>
      </c>
      <c r="S5" s="70" t="s">
        <v>167</v>
      </c>
      <c r="X5" s="74" t="s">
        <v>168</v>
      </c>
      <c r="Y5" s="75"/>
      <c r="Z5" s="75"/>
      <c r="AA5" s="75"/>
      <c r="AB5" s="75"/>
      <c r="AC5" s="74"/>
      <c r="AD5" s="75"/>
      <c r="AE5" s="75"/>
      <c r="AF5" s="75"/>
      <c r="AG5" s="76"/>
      <c r="AH5" s="76"/>
      <c r="AI5" s="75"/>
    </row>
    <row r="6" spans="2:35" ht="42" customHeight="1" thickBot="1">
      <c r="B6" s="71" t="s">
        <v>141</v>
      </c>
      <c r="C6" s="71" t="s">
        <v>94</v>
      </c>
      <c r="D6" s="71" t="s">
        <v>142</v>
      </c>
      <c r="E6" s="71" t="s">
        <v>143</v>
      </c>
      <c r="F6" s="71" t="s">
        <v>169</v>
      </c>
      <c r="G6" s="71" t="s">
        <v>144</v>
      </c>
      <c r="H6" s="71" t="s">
        <v>170</v>
      </c>
      <c r="I6" s="71" t="s">
        <v>171</v>
      </c>
      <c r="J6" s="71" t="s">
        <v>172</v>
      </c>
      <c r="K6" s="71" t="s">
        <v>173</v>
      </c>
      <c r="L6" s="71" t="s">
        <v>145</v>
      </c>
      <c r="M6" s="71" t="s">
        <v>146</v>
      </c>
      <c r="N6" s="71" t="s">
        <v>174</v>
      </c>
      <c r="O6" s="71" t="s">
        <v>149</v>
      </c>
      <c r="P6" s="71" t="s">
        <v>175</v>
      </c>
      <c r="Q6" s="71" t="s">
        <v>151</v>
      </c>
      <c r="R6" s="71" t="s">
        <v>157</v>
      </c>
      <c r="S6" s="71"/>
      <c r="X6" s="77" t="s">
        <v>176</v>
      </c>
      <c r="Y6" s="77" t="s">
        <v>177</v>
      </c>
      <c r="Z6" s="77" t="s">
        <v>178</v>
      </c>
      <c r="AA6" s="77" t="s">
        <v>179</v>
      </c>
      <c r="AB6" s="77" t="s">
        <v>40</v>
      </c>
      <c r="AC6" s="77" t="s">
        <v>180</v>
      </c>
      <c r="AD6" s="77" t="s">
        <v>181</v>
      </c>
      <c r="AE6" s="77" t="s">
        <v>182</v>
      </c>
      <c r="AF6" s="77" t="s">
        <v>183</v>
      </c>
      <c r="AG6" s="77" t="s">
        <v>184</v>
      </c>
      <c r="AH6" s="77" t="s">
        <v>185</v>
      </c>
      <c r="AI6" s="77" t="s">
        <v>186</v>
      </c>
    </row>
    <row r="7" spans="2:35" ht="15" customHeight="1">
      <c r="B7" s="30" t="str">
        <f>SEC_Processes!D13</f>
        <v>EC_WK</v>
      </c>
      <c r="C7" s="30" t="str">
        <f>SEC_Processes!E13</f>
        <v>Elektrocieplownie z turbinami przeciwpreznymi</v>
      </c>
      <c r="D7" s="30" t="s">
        <v>152</v>
      </c>
      <c r="E7" s="30"/>
      <c r="F7" s="30"/>
      <c r="G7" s="106">
        <f>(M7*L7*O7)/(BILANS!F9*BILANS!G9/10^6)</f>
        <v>0.24771097483306254</v>
      </c>
      <c r="H7" s="107">
        <f>BILANS!E9/(3.6*BILANS!D9)</f>
        <v>2.3407644073796177</v>
      </c>
      <c r="I7" s="108"/>
      <c r="J7" s="108"/>
      <c r="K7" s="108"/>
      <c r="L7" s="108">
        <v>31.536000000000001</v>
      </c>
      <c r="M7" s="106">
        <f>BILANS!C9/1000</f>
        <v>4.0946000000000025</v>
      </c>
      <c r="N7" s="107">
        <v>1</v>
      </c>
      <c r="O7" s="107">
        <f>BILANS!D9/BILANS!C9*1000/8760</f>
        <v>0.45331450019816694</v>
      </c>
      <c r="P7" s="107">
        <f>48*4.5</f>
        <v>216</v>
      </c>
      <c r="Q7" s="107">
        <f>3.2/3.6*4.5</f>
        <v>4</v>
      </c>
      <c r="R7" s="108">
        <v>30</v>
      </c>
      <c r="S7" s="29"/>
      <c r="V7" s="140" t="str">
        <f>SEC_Processes!D13</f>
        <v>EC_WK</v>
      </c>
      <c r="W7" s="142" t="str">
        <f>SEC_Processes!E13</f>
        <v>Elektrocieplownie z turbinami przeciwpreznymi</v>
      </c>
      <c r="X7" s="140">
        <f>M7*L7*O7</f>
        <v>58.53528</v>
      </c>
      <c r="Y7" s="140"/>
      <c r="Z7" s="141">
        <f>M7*L7*O7/3.6</f>
        <v>16.259799999999998</v>
      </c>
      <c r="AA7" s="140">
        <f>Z7*3.6</f>
        <v>58.535279999999993</v>
      </c>
      <c r="AB7" s="140"/>
      <c r="AC7" s="140"/>
      <c r="AD7" s="141">
        <f>AA7*H7</f>
        <v>137.01729999999998</v>
      </c>
      <c r="AE7" s="140">
        <f>AA7+AD7</f>
        <v>195.55257999999998</v>
      </c>
      <c r="AF7" s="140">
        <f>AA7/AD7</f>
        <v>0.42721087045212541</v>
      </c>
      <c r="AG7" s="140">
        <f>X7/G7</f>
        <v>236.30475007999996</v>
      </c>
      <c r="AH7" s="140">
        <f>AG7*10^6/(BILANS!G9/1000)/1000</f>
        <v>11204.8</v>
      </c>
      <c r="AI7" s="140">
        <f>AE7/AG7</f>
        <v>0.82754400803960348</v>
      </c>
    </row>
    <row r="8" spans="2:35" ht="15" customHeight="1">
      <c r="B8" s="29"/>
      <c r="C8" s="29"/>
      <c r="D8" s="29"/>
      <c r="E8" s="30" t="str">
        <f>SEC_Comm!C9</f>
        <v>ELE_WN</v>
      </c>
      <c r="F8" s="29"/>
      <c r="G8" s="41"/>
      <c r="H8" s="41"/>
      <c r="I8" s="41"/>
      <c r="J8" s="41"/>
      <c r="K8" s="41"/>
      <c r="L8" s="29"/>
      <c r="M8" s="49"/>
      <c r="N8" s="129"/>
      <c r="O8" s="129"/>
      <c r="P8" s="129"/>
      <c r="Q8" s="129"/>
      <c r="R8" s="29"/>
      <c r="S8" s="29"/>
      <c r="V8" s="140"/>
      <c r="W8" s="142"/>
      <c r="X8" s="140"/>
      <c r="Y8" s="140"/>
      <c r="Z8" s="141"/>
      <c r="AA8" s="140"/>
      <c r="AB8" s="140"/>
      <c r="AC8" s="140"/>
      <c r="AD8" s="141"/>
      <c r="AE8" s="140"/>
      <c r="AF8" s="140"/>
      <c r="AG8" s="140"/>
      <c r="AH8" s="140"/>
      <c r="AI8" s="140"/>
    </row>
    <row r="9" spans="2:35" ht="15" customHeight="1">
      <c r="B9" s="29"/>
      <c r="C9" s="29"/>
      <c r="D9" s="29"/>
      <c r="E9" s="30" t="str">
        <f>SEC_Comm!C12</f>
        <v>CIEP_WT</v>
      </c>
      <c r="F9" s="29"/>
      <c r="G9" s="41"/>
      <c r="H9" s="41"/>
      <c r="I9" s="41"/>
      <c r="J9" s="41"/>
      <c r="K9" s="41"/>
      <c r="L9" s="29"/>
      <c r="M9" s="49"/>
      <c r="N9" s="129"/>
      <c r="O9" s="129"/>
      <c r="P9" s="129"/>
      <c r="Q9" s="129"/>
      <c r="R9" s="29"/>
      <c r="S9" s="29"/>
      <c r="V9" s="140"/>
      <c r="W9" s="142"/>
      <c r="X9" s="140"/>
      <c r="Y9" s="140"/>
      <c r="Z9" s="141"/>
      <c r="AA9" s="140"/>
      <c r="AB9" s="140"/>
      <c r="AC9" s="140"/>
      <c r="AD9" s="141"/>
      <c r="AE9" s="140"/>
      <c r="AF9" s="140"/>
      <c r="AG9" s="140"/>
      <c r="AH9" s="140"/>
      <c r="AI9" s="140"/>
    </row>
    <row r="10" spans="2:35" ht="15" customHeight="1">
      <c r="B10" s="53" t="str">
        <f>SEC_Processes!D14</f>
        <v>EC_GAZ</v>
      </c>
      <c r="C10" s="53" t="str">
        <f>SEC_Processes!E14</f>
        <v>Elektrocieplownie z turbinami upustowo-kondensacyjnymi</v>
      </c>
      <c r="D10" s="53" t="s">
        <v>187</v>
      </c>
      <c r="E10" s="53"/>
      <c r="F10" s="53"/>
      <c r="G10" s="110">
        <v>0.55000000000000004</v>
      </c>
      <c r="H10" s="109"/>
      <c r="I10" s="128">
        <v>0.2</v>
      </c>
      <c r="J10" s="128">
        <v>0.7</v>
      </c>
      <c r="K10" s="109">
        <v>0.25</v>
      </c>
      <c r="L10" s="109">
        <v>31.536000000000001</v>
      </c>
      <c r="M10" s="110">
        <f>BILANS!C10/1000</f>
        <v>1.6565000000000001</v>
      </c>
      <c r="N10" s="128">
        <v>1</v>
      </c>
      <c r="O10" s="128">
        <v>0.59850000000000003</v>
      </c>
      <c r="P10" s="128">
        <v>97.199999999999989</v>
      </c>
      <c r="Q10" s="128">
        <v>2.6999999999999997</v>
      </c>
      <c r="R10" s="109">
        <v>30</v>
      </c>
      <c r="S10" s="55"/>
      <c r="V10" s="140" t="str">
        <f>SEC_Processes!D14</f>
        <v>EC_GAZ</v>
      </c>
      <c r="W10" s="142" t="str">
        <f>SEC_Processes!E14</f>
        <v>Elektrocieplownie z turbinami upustowo-kondensacyjnymi</v>
      </c>
      <c r="X10" s="140">
        <f>M10*L10*O10</f>
        <v>31.265271324000008</v>
      </c>
      <c r="Y10" s="140">
        <f>M10*L10*O10/3.6</f>
        <v>8.6847975900000023</v>
      </c>
      <c r="Z10" s="141">
        <f>BILANS!D10/1000</f>
        <v>7.4646000000000008</v>
      </c>
      <c r="AA10" s="140">
        <f>Z10*3.6</f>
        <v>26.872560000000004</v>
      </c>
      <c r="AB10" s="140">
        <f>Y10-Z10</f>
        <v>1.2201975900000015</v>
      </c>
      <c r="AC10" s="140">
        <f>AB10*3.6</f>
        <v>4.3927113240000057</v>
      </c>
      <c r="AD10" s="141">
        <f>AC10/K10</f>
        <v>17.570845296000023</v>
      </c>
      <c r="AE10" s="140">
        <f>AA10+AD10</f>
        <v>44.443405296000023</v>
      </c>
      <c r="AF10" s="140">
        <f>AA10/AD10</f>
        <v>1.5293834501017149</v>
      </c>
      <c r="AG10" s="140">
        <f>X10/G10</f>
        <v>56.845947861818189</v>
      </c>
      <c r="AH10" s="140">
        <f>AG10*10^6/(BILANS!I10/1000)/1000</f>
        <v>1750.8839086401019</v>
      </c>
      <c r="AI10" s="140">
        <f>AE10/AG10</f>
        <v>0.78182187064649855</v>
      </c>
    </row>
    <row r="11" spans="2:35" ht="15" customHeight="1">
      <c r="B11" s="55"/>
      <c r="C11" s="55"/>
      <c r="D11" s="55"/>
      <c r="E11" s="53" t="str">
        <f>SEC_Comm!C9</f>
        <v>ELE_WN</v>
      </c>
      <c r="F11" s="55"/>
      <c r="G11" s="56"/>
      <c r="H11" s="56"/>
      <c r="I11" s="56"/>
      <c r="J11" s="56"/>
      <c r="K11" s="56"/>
      <c r="L11" s="55"/>
      <c r="M11" s="57"/>
      <c r="N11" s="55"/>
      <c r="O11" s="55"/>
      <c r="P11" s="55"/>
      <c r="Q11" s="55"/>
      <c r="R11" s="55"/>
      <c r="S11" s="55"/>
      <c r="V11" s="140"/>
      <c r="W11" s="142"/>
      <c r="X11" s="140"/>
      <c r="Y11" s="140"/>
      <c r="Z11" s="141"/>
      <c r="AA11" s="140"/>
      <c r="AB11" s="140"/>
      <c r="AC11" s="140"/>
      <c r="AD11" s="141"/>
      <c r="AE11" s="140"/>
      <c r="AF11" s="140"/>
      <c r="AG11" s="140"/>
      <c r="AH11" s="140"/>
      <c r="AI11" s="140"/>
    </row>
    <row r="12" spans="2:35" ht="15" customHeight="1" thickBot="1">
      <c r="B12" s="58"/>
      <c r="C12" s="58"/>
      <c r="D12" s="58"/>
      <c r="E12" s="59" t="str">
        <f>SEC_Comm!C12</f>
        <v>CIEP_WT</v>
      </c>
      <c r="F12" s="58"/>
      <c r="G12" s="60"/>
      <c r="H12" s="60"/>
      <c r="I12" s="60"/>
      <c r="J12" s="60"/>
      <c r="K12" s="60"/>
      <c r="L12" s="58"/>
      <c r="M12" s="58"/>
      <c r="N12" s="58"/>
      <c r="O12" s="58"/>
      <c r="P12" s="58"/>
      <c r="Q12" s="58"/>
      <c r="R12" s="58"/>
      <c r="S12" s="58"/>
      <c r="V12" s="140"/>
      <c r="W12" s="142"/>
      <c r="X12" s="140"/>
      <c r="Y12" s="140"/>
      <c r="Z12" s="141"/>
      <c r="AA12" s="140"/>
      <c r="AB12" s="140"/>
      <c r="AC12" s="140"/>
      <c r="AD12" s="141"/>
      <c r="AE12" s="140"/>
      <c r="AF12" s="140"/>
      <c r="AG12" s="140"/>
      <c r="AH12" s="140"/>
      <c r="AI12" s="140"/>
    </row>
    <row r="17" spans="30:35">
      <c r="AD17" s="3"/>
      <c r="AE17" s="3"/>
      <c r="AF17" s="3"/>
      <c r="AG17" s="45"/>
      <c r="AH17" s="45"/>
      <c r="AI17" s="45"/>
    </row>
    <row r="18" spans="30:35">
      <c r="AD18" s="3"/>
      <c r="AE18" s="3"/>
      <c r="AF18" s="3"/>
      <c r="AG18" s="45"/>
      <c r="AH18" s="45"/>
      <c r="AI18" s="45"/>
    </row>
    <row r="19" spans="30:35">
      <c r="AD19" s="3"/>
      <c r="AE19" s="3"/>
      <c r="AF19" s="3"/>
      <c r="AI19" s="45"/>
    </row>
    <row r="20" spans="30:35">
      <c r="AE20" s="3"/>
      <c r="AF20" s="3"/>
      <c r="AH20" s="45"/>
      <c r="AI20" s="45"/>
    </row>
    <row r="23" spans="30:35">
      <c r="AI23" s="50"/>
    </row>
  </sheetData>
  <mergeCells count="28">
    <mergeCell ref="V10:V12"/>
    <mergeCell ref="W10:W12"/>
    <mergeCell ref="X7:X9"/>
    <mergeCell ref="Y7:Y9"/>
    <mergeCell ref="Z7:Z9"/>
    <mergeCell ref="V7:V9"/>
    <mergeCell ref="W7:W9"/>
    <mergeCell ref="X10:X12"/>
    <mergeCell ref="Y10:Y12"/>
    <mergeCell ref="Z10:Z12"/>
    <mergeCell ref="AI7:AI9"/>
    <mergeCell ref="AI10:AI12"/>
    <mergeCell ref="AF7:AF9"/>
    <mergeCell ref="AG7:AG9"/>
    <mergeCell ref="AH7:AH9"/>
    <mergeCell ref="AH10:AH12"/>
    <mergeCell ref="AE10:AE12"/>
    <mergeCell ref="AF10:AF12"/>
    <mergeCell ref="AG10:AG12"/>
    <mergeCell ref="AA7:AA9"/>
    <mergeCell ref="AB7:AB9"/>
    <mergeCell ref="AC7:AC9"/>
    <mergeCell ref="AD7:AD9"/>
    <mergeCell ref="AE7:AE9"/>
    <mergeCell ref="AA10:AA12"/>
    <mergeCell ref="AB10:AB12"/>
    <mergeCell ref="AC10:AC12"/>
    <mergeCell ref="AD10:AD12"/>
  </mergeCells>
  <pageMargins left="0.75" right="0.75" top="1" bottom="1" header="0.5" footer="0.5"/>
  <pageSetup orientation="portrait" horizontalDpi="4294967292" r:id="rId1"/>
  <headerFooter alignWithMargins="0"/>
  <ignoredErrors>
    <ignoredError sqref="AB10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7"/>
  <sheetViews>
    <sheetView zoomScaleNormal="100" workbookViewId="0">
      <selection activeCell="B2" sqref="B2"/>
    </sheetView>
  </sheetViews>
  <sheetFormatPr defaultRowHeight="13.2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1.441406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>
      <c r="I1" s="1"/>
      <c r="L1" s="1"/>
    </row>
    <row r="2" spans="2:13" ht="17.399999999999999">
      <c r="B2" s="51" t="s">
        <v>188</v>
      </c>
      <c r="C2" s="23"/>
      <c r="E2" s="6"/>
      <c r="H2" s="9"/>
      <c r="I2" s="9"/>
      <c r="J2" s="10"/>
      <c r="K2" s="12"/>
      <c r="L2" s="7"/>
      <c r="M2" s="8"/>
    </row>
    <row r="3" spans="2:13">
      <c r="B3" s="11"/>
      <c r="C3" s="5"/>
      <c r="E3" s="6"/>
      <c r="H3" s="9"/>
      <c r="I3" s="9"/>
      <c r="J3" s="10"/>
      <c r="K3" s="12"/>
      <c r="L3" s="7"/>
      <c r="M3" s="8"/>
    </row>
    <row r="4" spans="2:13" ht="15.75" customHeight="1">
      <c r="E4" s="18" t="s">
        <v>128</v>
      </c>
      <c r="F4" s="16"/>
      <c r="G4" s="16"/>
      <c r="H4" s="16"/>
      <c r="I4" s="16"/>
      <c r="J4" s="19"/>
      <c r="K4" s="17"/>
      <c r="L4" s="17"/>
      <c r="M4" s="17"/>
    </row>
    <row r="5" spans="2:13" ht="15.75" customHeight="1">
      <c r="B5" s="68" t="s">
        <v>84</v>
      </c>
      <c r="C5" s="69" t="s">
        <v>129</v>
      </c>
      <c r="D5" s="68" t="s">
        <v>130</v>
      </c>
      <c r="E5" s="68" t="s">
        <v>131</v>
      </c>
      <c r="F5" s="70" t="s">
        <v>132</v>
      </c>
      <c r="G5" s="70" t="s">
        <v>133</v>
      </c>
      <c r="H5" s="70" t="s">
        <v>134</v>
      </c>
      <c r="I5" s="70" t="s">
        <v>135</v>
      </c>
      <c r="J5" s="70" t="s">
        <v>136</v>
      </c>
      <c r="K5" s="70" t="s">
        <v>138</v>
      </c>
      <c r="L5" s="70" t="s">
        <v>139</v>
      </c>
      <c r="M5" s="70" t="s">
        <v>140</v>
      </c>
    </row>
    <row r="6" spans="2:13" ht="45" customHeight="1" thickBot="1">
      <c r="B6" s="71" t="s">
        <v>141</v>
      </c>
      <c r="C6" s="71" t="s">
        <v>94</v>
      </c>
      <c r="D6" s="71" t="s">
        <v>142</v>
      </c>
      <c r="E6" s="71" t="s">
        <v>143</v>
      </c>
      <c r="F6" s="71" t="s">
        <v>189</v>
      </c>
      <c r="G6" s="71" t="s">
        <v>145</v>
      </c>
      <c r="H6" s="71" t="s">
        <v>190</v>
      </c>
      <c r="I6" s="71" t="s">
        <v>190</v>
      </c>
      <c r="J6" s="71" t="s">
        <v>174</v>
      </c>
      <c r="K6" s="71" t="s">
        <v>149</v>
      </c>
      <c r="L6" s="71" t="s">
        <v>150</v>
      </c>
      <c r="M6" s="71" t="s">
        <v>151</v>
      </c>
    </row>
    <row r="7" spans="2:13" ht="15.75" customHeight="1" thickBot="1">
      <c r="B7" s="36" t="str">
        <f>SEC_Processes!D15</f>
        <v>CP_WK</v>
      </c>
      <c r="C7" s="36" t="str">
        <f>SEC_Processes!E15</f>
        <v>Cieplownie opalane weglem kamiennym</v>
      </c>
      <c r="D7" s="36" t="s">
        <v>152</v>
      </c>
      <c r="E7" s="36" t="str">
        <f>SEC_Comm!C12</f>
        <v>CIEP_WT</v>
      </c>
      <c r="F7" s="130">
        <f>(H7*G7*K7)/(BILANS!F13*BILANS!G13/10^6)</f>
        <v>0.84618852121111177</v>
      </c>
      <c r="G7" s="73">
        <v>31.536000000000001</v>
      </c>
      <c r="H7" s="36">
        <f>BILANS!C13</f>
        <v>19.806000000000001</v>
      </c>
      <c r="I7" s="36">
        <f>H7</f>
        <v>19.806000000000001</v>
      </c>
      <c r="J7" s="72">
        <v>1</v>
      </c>
      <c r="K7" s="72">
        <f>(BILANS!E13/1000)/(H7*G7)</f>
        <v>0.13079528709045984</v>
      </c>
      <c r="L7" s="137">
        <v>14.323</v>
      </c>
      <c r="M7" s="137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9"/>
  <sheetViews>
    <sheetView zoomScaleNormal="100" workbookViewId="0">
      <selection activeCell="B2" sqref="B2"/>
    </sheetView>
  </sheetViews>
  <sheetFormatPr defaultRowHeight="13.2"/>
  <cols>
    <col min="1" max="1" width="2.88671875" customWidth="1"/>
    <col min="2" max="2" width="12.88671875" customWidth="1"/>
    <col min="3" max="3" width="55.55468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>
      <c r="B2" s="51" t="s">
        <v>191</v>
      </c>
      <c r="C2" s="23"/>
      <c r="E2" s="6"/>
    </row>
    <row r="3" spans="2:9">
      <c r="B3" s="11"/>
      <c r="C3" s="5"/>
      <c r="E3" s="6"/>
    </row>
    <row r="4" spans="2:9" ht="15.75" customHeight="1">
      <c r="E4" s="18" t="s">
        <v>128</v>
      </c>
      <c r="F4" s="16"/>
    </row>
    <row r="5" spans="2:9" ht="15.75" customHeight="1">
      <c r="B5" s="68" t="s">
        <v>84</v>
      </c>
      <c r="C5" s="69" t="s">
        <v>129</v>
      </c>
      <c r="D5" s="68" t="s">
        <v>130</v>
      </c>
      <c r="E5" s="68" t="s">
        <v>131</v>
      </c>
      <c r="F5" s="70" t="s">
        <v>132</v>
      </c>
      <c r="I5" s="28"/>
    </row>
    <row r="6" spans="2:9" ht="31.65" customHeight="1" thickBot="1">
      <c r="B6" s="71" t="s">
        <v>141</v>
      </c>
      <c r="C6" s="71" t="s">
        <v>94</v>
      </c>
      <c r="D6" s="71" t="s">
        <v>142</v>
      </c>
      <c r="E6" s="71" t="s">
        <v>143</v>
      </c>
      <c r="F6" s="71" t="s">
        <v>192</v>
      </c>
    </row>
    <row r="7" spans="2:9" ht="15.75" customHeight="1">
      <c r="B7" s="29" t="str">
        <f>SEC_Processes!D16</f>
        <v>ELE_SN_nn</v>
      </c>
      <c r="C7" s="29" t="str">
        <f>SEC_Processes!E16</f>
        <v>Przesyl SN, transformacja SN na nn, dystrybucja nn</v>
      </c>
      <c r="D7" s="30" t="str">
        <f>SEC_Comm!C10</f>
        <v>ELE_SN</v>
      </c>
      <c r="E7" s="30" t="str">
        <f>SEC_Comm!C11</f>
        <v>ELE_nn</v>
      </c>
      <c r="F7" s="32">
        <f>BILANS!D22</f>
        <v>0.95</v>
      </c>
    </row>
    <row r="8" spans="2:9" ht="15.75" customHeight="1">
      <c r="B8" s="55" t="str">
        <f>SEC_Processes!D17</f>
        <v>ELE_WN_nn</v>
      </c>
      <c r="C8" s="55" t="str">
        <f>SEC_Processes!E17</f>
        <v>Przesyl NN oraz WN, transformacja NN-WN na nn, dystrybucja nn</v>
      </c>
      <c r="D8" s="55" t="str">
        <f>SEC_Comm!C9</f>
        <v>ELE_WN</v>
      </c>
      <c r="E8" s="55" t="str">
        <f>SEC_Comm!C11</f>
        <v>ELE_nn</v>
      </c>
      <c r="F8" s="131">
        <f>BILANS!D23</f>
        <v>0.95</v>
      </c>
    </row>
    <row r="9" spans="2:9" ht="15.75" customHeight="1" thickBot="1">
      <c r="B9" s="36" t="str">
        <f>SEC_Processes!D18</f>
        <v>CIEP_WT_NT</v>
      </c>
      <c r="C9" s="36" t="str">
        <f>SEC_Processes!E18</f>
        <v xml:space="preserve">Przesyl, dystrybucja oraz transformacja ciepla sieciowego </v>
      </c>
      <c r="D9" s="40" t="str">
        <f>SEC_Comm!C12</f>
        <v>CIEP_WT</v>
      </c>
      <c r="E9" s="40" t="str">
        <f>SEC_Comm!C13</f>
        <v>CIEP_NT</v>
      </c>
      <c r="F9" s="132">
        <f>BILANS!D24</f>
        <v>0.85899999999999999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1"/>
  <sheetViews>
    <sheetView zoomScale="115" zoomScaleNormal="115" workbookViewId="0">
      <selection activeCell="B2" sqref="B2"/>
    </sheetView>
  </sheetViews>
  <sheetFormatPr defaultRowHeight="13.2"/>
  <cols>
    <col min="1" max="1" width="2.88671875" customWidth="1"/>
    <col min="2" max="2" width="11.44140625" customWidth="1"/>
    <col min="3" max="3" width="13.88671875" customWidth="1"/>
  </cols>
  <sheetData>
    <row r="2" spans="2:8" ht="15">
      <c r="B2" s="51" t="s">
        <v>193</v>
      </c>
      <c r="C2" s="21"/>
      <c r="D2" s="21"/>
      <c r="E2" s="21"/>
      <c r="F2" s="21"/>
      <c r="G2" s="21"/>
      <c r="H2" s="21"/>
    </row>
    <row r="3" spans="2:8">
      <c r="B3" s="52"/>
      <c r="C3" s="52"/>
      <c r="D3" s="52"/>
      <c r="E3" s="52"/>
      <c r="F3" s="22"/>
      <c r="G3" s="22"/>
      <c r="H3" s="22"/>
    </row>
    <row r="4" spans="2:8" ht="15.75" customHeight="1">
      <c r="B4" s="20"/>
      <c r="C4" s="18" t="s">
        <v>194</v>
      </c>
      <c r="D4" s="22"/>
      <c r="E4" s="22"/>
    </row>
    <row r="5" spans="2:8" ht="15.75" customHeight="1">
      <c r="B5" s="65" t="s">
        <v>84</v>
      </c>
      <c r="C5" s="65" t="s">
        <v>46</v>
      </c>
      <c r="D5" s="65" t="s">
        <v>152</v>
      </c>
      <c r="E5" s="65" t="s">
        <v>153</v>
      </c>
      <c r="F5" s="65" t="s">
        <v>187</v>
      </c>
    </row>
    <row r="6" spans="2:8" ht="31.65" customHeight="1" thickBot="1">
      <c r="B6" s="64" t="s">
        <v>141</v>
      </c>
      <c r="C6" s="64" t="s">
        <v>195</v>
      </c>
      <c r="D6" s="143" t="s">
        <v>196</v>
      </c>
      <c r="E6" s="143"/>
      <c r="F6" s="143"/>
    </row>
    <row r="7" spans="2:8" ht="15.75" customHeight="1">
      <c r="B7" s="30" t="str">
        <f>SEC_Processes!D11</f>
        <v>EL_WK</v>
      </c>
      <c r="C7" s="33" t="s">
        <v>76</v>
      </c>
      <c r="D7" s="133">
        <v>94.19</v>
      </c>
      <c r="E7" s="133"/>
      <c r="F7" s="133"/>
    </row>
    <row r="8" spans="2:8" ht="15.75" customHeight="1">
      <c r="B8" s="53" t="str">
        <f>SEC_Processes!D12</f>
        <v>EL_WB</v>
      </c>
      <c r="C8" s="54" t="s">
        <v>76</v>
      </c>
      <c r="D8" s="134"/>
      <c r="E8" s="134">
        <v>109.08</v>
      </c>
      <c r="F8" s="134"/>
    </row>
    <row r="9" spans="2:8" ht="15.75" customHeight="1">
      <c r="B9" s="30" t="str">
        <f>SEC_Processes!D13</f>
        <v>EC_WK</v>
      </c>
      <c r="C9" s="33" t="s">
        <v>76</v>
      </c>
      <c r="D9" s="133">
        <v>94.19</v>
      </c>
      <c r="E9" s="133"/>
      <c r="F9" s="133"/>
    </row>
    <row r="10" spans="2:8">
      <c r="B10" s="53" t="str">
        <f>SEC_Processes!D14</f>
        <v>EC_GAZ</v>
      </c>
      <c r="C10" s="54" t="s">
        <v>76</v>
      </c>
      <c r="D10" s="134"/>
      <c r="E10" s="134"/>
      <c r="F10" s="134">
        <v>55.82</v>
      </c>
    </row>
    <row r="11" spans="2:8" ht="13.8" thickBot="1">
      <c r="B11" s="36" t="str">
        <f>SEC_Processes!D15</f>
        <v>CP_WK</v>
      </c>
      <c r="C11" s="38" t="s">
        <v>76</v>
      </c>
      <c r="D11" s="135">
        <v>94.19</v>
      </c>
      <c r="E11" s="136"/>
      <c r="F11" s="136"/>
      <c r="H11" s="3"/>
    </row>
  </sheetData>
  <mergeCells count="1">
    <mergeCell ref="D6:F6"/>
  </mergeCells>
  <phoneticPr fontId="5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1741D6F-9288-4CDD-9DBC-7001928397F6}"/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BILANS</vt:lpstr>
      <vt:lpstr>SEC_Comm</vt:lpstr>
      <vt:lpstr>SEC_Processes</vt:lpstr>
      <vt:lpstr>ELEKTROWNIE</vt:lpstr>
      <vt:lpstr>OZE</vt:lpstr>
      <vt:lpstr>CHP</vt:lpstr>
      <vt:lpstr>CIEPLOWNIE</vt:lpstr>
      <vt:lpstr>PRZESYL</vt:lpstr>
      <vt:lpstr>EMISJE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2022-09-27T10:51:01Z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128536403179168</vt:r8>
  </property>
</Properties>
</file>