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FE6B640-CC3D-43DE-9DA4-54455BE1FE9F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AF4" i="1" s="1"/>
  <c r="AG4" i="1" s="1"/>
  <c r="P12" i="1"/>
  <c r="AF12" i="1" s="1"/>
  <c r="AG12" i="1" s="1"/>
  <c r="P19" i="1"/>
  <c r="AF19" i="1" s="1"/>
  <c r="AG19" i="1" s="1"/>
  <c r="P20" i="1"/>
  <c r="N69" i="1" s="1"/>
  <c r="O69" i="1" s="1"/>
  <c r="N68" i="1"/>
  <c r="O68" i="1" s="1"/>
  <c r="I2" i="1"/>
  <c r="J2" i="1"/>
  <c r="K2" i="1"/>
  <c r="L2" i="1"/>
  <c r="M2" i="1"/>
  <c r="N2" i="1" s="1"/>
  <c r="P2" i="1" s="1"/>
  <c r="AF2" i="1" s="1"/>
  <c r="AG2" i="1" s="1"/>
  <c r="I3" i="1"/>
  <c r="J3" i="1"/>
  <c r="K3" i="1"/>
  <c r="L3" i="1"/>
  <c r="M3" i="1"/>
  <c r="N3" i="1"/>
  <c r="R3" i="1" s="1"/>
  <c r="I4" i="1"/>
  <c r="J4" i="1"/>
  <c r="K4" i="1"/>
  <c r="L4" i="1"/>
  <c r="M4" i="1"/>
  <c r="N4" i="1"/>
  <c r="AC4" i="1" s="1"/>
  <c r="AD4" i="1" s="1"/>
  <c r="AE4" i="1" s="1"/>
  <c r="I5" i="1"/>
  <c r="J5" i="1"/>
  <c r="K5" i="1"/>
  <c r="L5" i="1"/>
  <c r="M5" i="1"/>
  <c r="N5" i="1" s="1"/>
  <c r="P5" i="1" s="1"/>
  <c r="AF5" i="1" s="1"/>
  <c r="AG5" i="1" s="1"/>
  <c r="I6" i="1"/>
  <c r="J6" i="1"/>
  <c r="K6" i="1"/>
  <c r="L6" i="1"/>
  <c r="M6" i="1"/>
  <c r="N6" i="1" s="1"/>
  <c r="I7" i="1"/>
  <c r="J7" i="1"/>
  <c r="K7" i="1"/>
  <c r="L7" i="1"/>
  <c r="M7" i="1"/>
  <c r="N7" i="1"/>
  <c r="R7" i="1" s="1"/>
  <c r="I19" i="1"/>
  <c r="J19" i="1"/>
  <c r="K19" i="1"/>
  <c r="L19" i="1"/>
  <c r="M19" i="1"/>
  <c r="N19" i="1"/>
  <c r="AC19" i="1" s="1"/>
  <c r="AD19" i="1" s="1"/>
  <c r="AE19" i="1" s="1"/>
  <c r="I20" i="1"/>
  <c r="J20" i="1"/>
  <c r="K20" i="1"/>
  <c r="L20" i="1"/>
  <c r="M20" i="1"/>
  <c r="N20" i="1" s="1"/>
  <c r="AC20" i="1" s="1"/>
  <c r="AD20" i="1" s="1"/>
  <c r="AE20" i="1" s="1"/>
  <c r="I21" i="1"/>
  <c r="J21" i="1"/>
  <c r="K21" i="1"/>
  <c r="L21" i="1"/>
  <c r="M21" i="1"/>
  <c r="N21" i="1" s="1"/>
  <c r="P21" i="1" s="1"/>
  <c r="AF21" i="1" s="1"/>
  <c r="AG21" i="1" s="1"/>
  <c r="I22" i="1"/>
  <c r="J22" i="1"/>
  <c r="K22" i="1"/>
  <c r="L22" i="1"/>
  <c r="M22" i="1"/>
  <c r="N22" i="1" s="1"/>
  <c r="P22" i="1" s="1"/>
  <c r="N71" i="1" s="1"/>
  <c r="O71" i="1" s="1"/>
  <c r="I23" i="1"/>
  <c r="J23" i="1"/>
  <c r="K23" i="1"/>
  <c r="L23" i="1"/>
  <c r="M23" i="1"/>
  <c r="N23" i="1"/>
  <c r="P23" i="1" s="1"/>
  <c r="AC23" i="1" s="1"/>
  <c r="AD23" i="1" s="1"/>
  <c r="AE23" i="1" s="1"/>
  <c r="I24" i="1"/>
  <c r="J24" i="1"/>
  <c r="K24" i="1"/>
  <c r="L24" i="1"/>
  <c r="M24" i="1"/>
  <c r="N24" i="1"/>
  <c r="P24" i="1" s="1"/>
  <c r="N73" i="1" s="1"/>
  <c r="O73" i="1" s="1"/>
  <c r="F19" i="1"/>
  <c r="F20" i="1"/>
  <c r="F21" i="1"/>
  <c r="F22" i="1"/>
  <c r="F23" i="1"/>
  <c r="F24" i="1"/>
  <c r="F2" i="1"/>
  <c r="F3" i="1"/>
  <c r="F4" i="1"/>
  <c r="F5" i="1"/>
  <c r="F6" i="1"/>
  <c r="F7" i="1"/>
  <c r="M18" i="1"/>
  <c r="N18" i="1" s="1"/>
  <c r="P18" i="1" s="1"/>
  <c r="AC18" i="1" s="1"/>
  <c r="AD18" i="1" s="1"/>
  <c r="AE18" i="1" s="1"/>
  <c r="L18" i="1"/>
  <c r="K18" i="1"/>
  <c r="J18" i="1"/>
  <c r="I18" i="1"/>
  <c r="F18" i="1"/>
  <c r="M17" i="1"/>
  <c r="N17" i="1" s="1"/>
  <c r="P17" i="1" s="1"/>
  <c r="AF17" i="1" s="1"/>
  <c r="AG17" i="1" s="1"/>
  <c r="L17" i="1"/>
  <c r="K17" i="1"/>
  <c r="J17" i="1"/>
  <c r="I17" i="1"/>
  <c r="F17" i="1"/>
  <c r="M16" i="1"/>
  <c r="N16" i="1" s="1"/>
  <c r="P16" i="1" s="1"/>
  <c r="AF16" i="1" s="1"/>
  <c r="AG16" i="1" s="1"/>
  <c r="L16" i="1"/>
  <c r="K16" i="1"/>
  <c r="J16" i="1"/>
  <c r="I16" i="1"/>
  <c r="F16" i="1"/>
  <c r="M15" i="1"/>
  <c r="N15" i="1" s="1"/>
  <c r="R15" i="1" s="1"/>
  <c r="L15" i="1"/>
  <c r="K15" i="1"/>
  <c r="J15" i="1"/>
  <c r="I15" i="1"/>
  <c r="F15" i="1"/>
  <c r="M14" i="1"/>
  <c r="N14" i="1" s="1"/>
  <c r="P14" i="1" s="1"/>
  <c r="AF14" i="1" s="1"/>
  <c r="AG14" i="1" s="1"/>
  <c r="L14" i="1"/>
  <c r="K14" i="1"/>
  <c r="J14" i="1"/>
  <c r="I14" i="1"/>
  <c r="F14" i="1"/>
  <c r="M13" i="1"/>
  <c r="N13" i="1" s="1"/>
  <c r="P13" i="1" s="1"/>
  <c r="AF13" i="1" s="1"/>
  <c r="AG13" i="1" s="1"/>
  <c r="L13" i="1"/>
  <c r="K13" i="1"/>
  <c r="J13" i="1"/>
  <c r="I13" i="1"/>
  <c r="F13" i="1"/>
  <c r="M12" i="1"/>
  <c r="N12" i="1" s="1"/>
  <c r="L12" i="1"/>
  <c r="K12" i="1"/>
  <c r="J12" i="1"/>
  <c r="I12" i="1"/>
  <c r="F12" i="1"/>
  <c r="M11" i="1"/>
  <c r="N11" i="1" s="1"/>
  <c r="P11" i="1" s="1"/>
  <c r="AF11" i="1" s="1"/>
  <c r="AG11" i="1" s="1"/>
  <c r="L11" i="1"/>
  <c r="K11" i="1"/>
  <c r="J11" i="1"/>
  <c r="I11" i="1"/>
  <c r="F11" i="1"/>
  <c r="M10" i="1"/>
  <c r="N10" i="1" s="1"/>
  <c r="P10" i="1" s="1"/>
  <c r="AF10" i="1" s="1"/>
  <c r="AG10" i="1" s="1"/>
  <c r="L10" i="1"/>
  <c r="K10" i="1"/>
  <c r="J10" i="1"/>
  <c r="I10" i="1"/>
  <c r="F10" i="1"/>
  <c r="M9" i="1"/>
  <c r="N9" i="1" s="1"/>
  <c r="P9" i="1" s="1"/>
  <c r="AF9" i="1" s="1"/>
  <c r="AG9" i="1" s="1"/>
  <c r="L9" i="1"/>
  <c r="K9" i="1"/>
  <c r="J9" i="1"/>
  <c r="I9" i="1"/>
  <c r="F9" i="1"/>
  <c r="M8" i="1"/>
  <c r="N8" i="1" s="1"/>
  <c r="P8" i="1" s="1"/>
  <c r="AF8" i="1" s="1"/>
  <c r="AG8" i="1" s="1"/>
  <c r="L8" i="1"/>
  <c r="K8" i="1"/>
  <c r="J8" i="1"/>
  <c r="I8" i="1"/>
  <c r="F8" i="1"/>
  <c r="P6" i="1" l="1"/>
  <c r="AC6" i="1" s="1"/>
  <c r="AD6" i="1" s="1"/>
  <c r="AE6" i="1" s="1"/>
  <c r="AC12" i="1"/>
  <c r="AD12" i="1" s="1"/>
  <c r="AE12" i="1" s="1"/>
  <c r="AC11" i="1"/>
  <c r="AD11" i="1" s="1"/>
  <c r="AE11" i="1" s="1"/>
  <c r="AC8" i="1"/>
  <c r="AD8" i="1" s="1"/>
  <c r="AE8" i="1" s="1"/>
  <c r="AF20" i="1"/>
  <c r="AG20" i="1" s="1"/>
  <c r="P3" i="1"/>
  <c r="AC7" i="1"/>
  <c r="AD7" i="1" s="1"/>
  <c r="AE7" i="1" s="1"/>
  <c r="AC15" i="1"/>
  <c r="AD15" i="1" s="1"/>
  <c r="AE15" i="1" s="1"/>
  <c r="AC5" i="1"/>
  <c r="AD5" i="1" s="1"/>
  <c r="AE5" i="1" s="1"/>
  <c r="AC14" i="1"/>
  <c r="AD14" i="1" s="1"/>
  <c r="AE14" i="1" s="1"/>
  <c r="P15" i="1"/>
  <c r="AF15" i="1" s="1"/>
  <c r="AG15" i="1" s="1"/>
  <c r="P7" i="1"/>
  <c r="S7" i="1" s="1"/>
  <c r="AA7" i="1" s="1"/>
  <c r="AC21" i="1"/>
  <c r="AD21" i="1" s="1"/>
  <c r="AE21" i="1" s="1"/>
  <c r="U19" i="1"/>
  <c r="AC3" i="1"/>
  <c r="AD3" i="1" s="1"/>
  <c r="AE3" i="1" s="1"/>
  <c r="AH15" i="1"/>
  <c r="AH8" i="1"/>
  <c r="N72" i="1"/>
  <c r="O72" i="1" s="1"/>
  <c r="AF24" i="1"/>
  <c r="AC16" i="1"/>
  <c r="AD16" i="1" s="1"/>
  <c r="AE16" i="1" s="1"/>
  <c r="AF23" i="1"/>
  <c r="AG23" i="1" s="1"/>
  <c r="AH17" i="1"/>
  <c r="AH9" i="1"/>
  <c r="AH16" i="1"/>
  <c r="AH4" i="1"/>
  <c r="AC9" i="1"/>
  <c r="AD9" i="1" s="1"/>
  <c r="AE9" i="1" s="1"/>
  <c r="AC24" i="1"/>
  <c r="AD24" i="1" s="1"/>
  <c r="AE24" i="1" s="1"/>
  <c r="AH12" i="1"/>
  <c r="AH20" i="1"/>
  <c r="AH14" i="1"/>
  <c r="AH21" i="1"/>
  <c r="AH13" i="1"/>
  <c r="AH5" i="1"/>
  <c r="AH10" i="1"/>
  <c r="AH11" i="1"/>
  <c r="AH19" i="1"/>
  <c r="AH23" i="1"/>
  <c r="AC17" i="1"/>
  <c r="AD17" i="1" s="1"/>
  <c r="AE17" i="1" s="1"/>
  <c r="AC10" i="1"/>
  <c r="AD10" i="1" s="1"/>
  <c r="AE10" i="1" s="1"/>
  <c r="AF22" i="1"/>
  <c r="AG22" i="1" s="1"/>
  <c r="AC22" i="1"/>
  <c r="AD22" i="1" s="1"/>
  <c r="AE22" i="1" s="1"/>
  <c r="Q19" i="1"/>
  <c r="Q68" i="1" s="1"/>
  <c r="R68" i="1" s="1"/>
  <c r="AC13" i="1"/>
  <c r="AD13" i="1" s="1"/>
  <c r="AE13" i="1" s="1"/>
  <c r="AF18" i="1"/>
  <c r="AG18" i="1" s="1"/>
  <c r="N54" i="1"/>
  <c r="O54" i="1" s="1"/>
  <c r="N70" i="1"/>
  <c r="O70" i="1" s="1"/>
  <c r="N53" i="1"/>
  <c r="O53" i="1" s="1"/>
  <c r="AH2" i="1"/>
  <c r="N51" i="1"/>
  <c r="O51" i="1" s="1"/>
  <c r="AC2" i="1"/>
  <c r="AD2" i="1" s="1"/>
  <c r="AE2" i="1" s="1"/>
  <c r="Q24" i="1"/>
  <c r="Q73" i="1" s="1"/>
  <c r="R73" i="1" s="1"/>
  <c r="Q23" i="1"/>
  <c r="Q72" i="1" s="1"/>
  <c r="R72" i="1" s="1"/>
  <c r="Q20" i="1"/>
  <c r="Q69" i="1" s="1"/>
  <c r="R69" i="1" s="1"/>
  <c r="R2" i="1"/>
  <c r="U6" i="1"/>
  <c r="U24" i="1"/>
  <c r="U23" i="1"/>
  <c r="R23" i="1"/>
  <c r="U20" i="1"/>
  <c r="R6" i="1"/>
  <c r="U2" i="1"/>
  <c r="R19" i="1"/>
  <c r="V4" i="1"/>
  <c r="U5" i="1"/>
  <c r="R5" i="1"/>
  <c r="S6" i="1"/>
  <c r="V2" i="1"/>
  <c r="S2" i="1"/>
  <c r="V7" i="1"/>
  <c r="V3" i="1"/>
  <c r="R4" i="1"/>
  <c r="S4" i="1" s="1"/>
  <c r="U4" i="1"/>
  <c r="U7" i="1"/>
  <c r="U3" i="1"/>
  <c r="U22" i="1"/>
  <c r="Q22" i="1"/>
  <c r="Q71" i="1" s="1"/>
  <c r="R71" i="1" s="1"/>
  <c r="R22" i="1"/>
  <c r="Q21" i="1"/>
  <c r="Q70" i="1" s="1"/>
  <c r="R70" i="1" s="1"/>
  <c r="R21" i="1"/>
  <c r="U21" i="1"/>
  <c r="V20" i="1"/>
  <c r="R24" i="1"/>
  <c r="S24" i="1" s="1"/>
  <c r="R20" i="1"/>
  <c r="S20" i="1" s="1"/>
  <c r="U8" i="1"/>
  <c r="U13" i="1"/>
  <c r="R14" i="1"/>
  <c r="U15" i="1"/>
  <c r="R18" i="1"/>
  <c r="U11" i="1"/>
  <c r="U10" i="1"/>
  <c r="R13" i="1"/>
  <c r="U9" i="1"/>
  <c r="R16" i="1"/>
  <c r="R8" i="1"/>
  <c r="R12" i="1"/>
  <c r="R10" i="1"/>
  <c r="R9" i="1"/>
  <c r="U14" i="1"/>
  <c r="U18" i="1"/>
  <c r="U16" i="1"/>
  <c r="U17" i="1"/>
  <c r="U12" i="1"/>
  <c r="BS15" i="1"/>
  <c r="R11" i="1"/>
  <c r="R17" i="1"/>
  <c r="N52" i="1" l="1"/>
  <c r="S3" i="1"/>
  <c r="AF3" i="1"/>
  <c r="AG3" i="1" s="1"/>
  <c r="AH3" i="1" s="1"/>
  <c r="AG24" i="1"/>
  <c r="AH24" i="1" s="1"/>
  <c r="AF7" i="1"/>
  <c r="AG7" i="1" s="1"/>
  <c r="AH7" i="1" s="1"/>
  <c r="N56" i="1"/>
  <c r="V6" i="1"/>
  <c r="N64" i="1"/>
  <c r="O64" i="1" s="1"/>
  <c r="N55" i="1"/>
  <c r="AF6" i="1"/>
  <c r="AG6" i="1" s="1"/>
  <c r="AH6" i="1" s="1"/>
  <c r="AH22" i="1"/>
  <c r="AH18" i="1"/>
  <c r="Q5" i="1"/>
  <c r="Q54" i="1" s="1"/>
  <c r="R54" i="1" s="1"/>
  <c r="Q4" i="1"/>
  <c r="Q53" i="1" s="1"/>
  <c r="R53" i="1" s="1"/>
  <c r="Q2" i="1"/>
  <c r="Q51" i="1" s="1"/>
  <c r="R51" i="1" s="1"/>
  <c r="V24" i="1"/>
  <c r="T7" i="1"/>
  <c r="W7" i="1" s="1"/>
  <c r="Z7" i="1" s="1"/>
  <c r="T2" i="1"/>
  <c r="Y2" i="1" s="1"/>
  <c r="AA2" i="1"/>
  <c r="AA4" i="1"/>
  <c r="T4" i="1"/>
  <c r="Y4" i="1" s="1"/>
  <c r="T6" i="1"/>
  <c r="Y6" i="1" s="1"/>
  <c r="AA6" i="1"/>
  <c r="V5" i="1"/>
  <c r="S5" i="1"/>
  <c r="AA20" i="1"/>
  <c r="T20" i="1"/>
  <c r="Y20" i="1" s="1"/>
  <c r="AA24" i="1"/>
  <c r="T24" i="1"/>
  <c r="Y24" i="1" s="1"/>
  <c r="V22" i="1"/>
  <c r="S22" i="1"/>
  <c r="S21" i="1"/>
  <c r="V21" i="1"/>
  <c r="S19" i="1"/>
  <c r="V19" i="1"/>
  <c r="S23" i="1"/>
  <c r="V23" i="1"/>
  <c r="S15" i="1"/>
  <c r="AA15" i="1" s="1"/>
  <c r="V15" i="1"/>
  <c r="N63" i="1"/>
  <c r="V14" i="1"/>
  <c r="S14" i="1"/>
  <c r="N67" i="1"/>
  <c r="S18" i="1"/>
  <c r="V18" i="1"/>
  <c r="BT15" i="1"/>
  <c r="N61" i="1"/>
  <c r="V12" i="1"/>
  <c r="S12" i="1"/>
  <c r="N59" i="1"/>
  <c r="S10" i="1"/>
  <c r="V10" i="1"/>
  <c r="N66" i="1"/>
  <c r="V17" i="1"/>
  <c r="S17" i="1"/>
  <c r="BT14" i="1"/>
  <c r="N65" i="1"/>
  <c r="S16" i="1"/>
  <c r="V16" i="1"/>
  <c r="N57" i="1"/>
  <c r="V8" i="1"/>
  <c r="S8" i="1"/>
  <c r="N60" i="1"/>
  <c r="S11" i="1"/>
  <c r="V11" i="1"/>
  <c r="BT16" i="1"/>
  <c r="N58" i="1"/>
  <c r="S9" i="1"/>
  <c r="V9" i="1"/>
  <c r="BP15" i="1"/>
  <c r="N62" i="1"/>
  <c r="V13" i="1"/>
  <c r="S13" i="1"/>
  <c r="BO15" i="1"/>
  <c r="T3" i="1" l="1"/>
  <c r="Y3" i="1" s="1"/>
  <c r="AA3" i="1"/>
  <c r="O56" i="1"/>
  <c r="Q7" i="1"/>
  <c r="Q56" i="1" s="1"/>
  <c r="R56" i="1" s="1"/>
  <c r="O55" i="1"/>
  <c r="Q6" i="1"/>
  <c r="Q55" i="1" s="1"/>
  <c r="R55" i="1" s="1"/>
  <c r="O52" i="1"/>
  <c r="Q3" i="1"/>
  <c r="Q52" i="1" s="1"/>
  <c r="R52" i="1" s="1"/>
  <c r="Q15" i="1"/>
  <c r="Q64" i="1" s="1"/>
  <c r="R64" i="1" s="1"/>
  <c r="BQ13" i="1" s="1"/>
  <c r="Y7" i="1"/>
  <c r="AB7" i="1" s="1"/>
  <c r="W4" i="1"/>
  <c r="Z4" i="1" s="1"/>
  <c r="AB4" i="1" s="1"/>
  <c r="W24" i="1"/>
  <c r="Z24" i="1" s="1"/>
  <c r="AB24" i="1" s="1"/>
  <c r="W6" i="1"/>
  <c r="Z6" i="1" s="1"/>
  <c r="AB6" i="1" s="1"/>
  <c r="AA5" i="1"/>
  <c r="T5" i="1"/>
  <c r="Y5" i="1" s="1"/>
  <c r="W2" i="1"/>
  <c r="Z2" i="1" s="1"/>
  <c r="AB2" i="1" s="1"/>
  <c r="AA21" i="1"/>
  <c r="T21" i="1"/>
  <c r="Y21" i="1" s="1"/>
  <c r="AA22" i="1"/>
  <c r="T22" i="1"/>
  <c r="Y22" i="1" s="1"/>
  <c r="T23" i="1"/>
  <c r="Y23" i="1" s="1"/>
  <c r="AA23" i="1"/>
  <c r="T19" i="1"/>
  <c r="Y19" i="1" s="1"/>
  <c r="AA19" i="1"/>
  <c r="W20" i="1"/>
  <c r="Z20" i="1" s="1"/>
  <c r="AB20" i="1" s="1"/>
  <c r="T15" i="1"/>
  <c r="Y15" i="1" s="1"/>
  <c r="BP16" i="1"/>
  <c r="O66" i="1"/>
  <c r="Q17" i="1"/>
  <c r="Q66" i="1" s="1"/>
  <c r="R66" i="1" s="1"/>
  <c r="BS13" i="1" s="1"/>
  <c r="BR15" i="1"/>
  <c r="T16" i="1"/>
  <c r="Y16" i="1" s="1"/>
  <c r="AA16" i="1"/>
  <c r="BO16" i="1"/>
  <c r="T9" i="1"/>
  <c r="Y9" i="1" s="1"/>
  <c r="AA9" i="1"/>
  <c r="BS16" i="1"/>
  <c r="O61" i="1"/>
  <c r="Q12" i="1"/>
  <c r="Q61" i="1" s="1"/>
  <c r="R61" i="1" s="1"/>
  <c r="O63" i="1"/>
  <c r="Q14" i="1"/>
  <c r="Q63" i="1" s="1"/>
  <c r="R63" i="1" s="1"/>
  <c r="BP13" i="1" s="1"/>
  <c r="O57" i="1"/>
  <c r="Q8" i="1"/>
  <c r="Q57" i="1" s="1"/>
  <c r="R57" i="1" s="1"/>
  <c r="BS14" i="1"/>
  <c r="T12" i="1"/>
  <c r="Y12" i="1" s="1"/>
  <c r="AA12" i="1"/>
  <c r="BP14" i="1"/>
  <c r="O65" i="1"/>
  <c r="Q16" i="1"/>
  <c r="Q65" i="1" s="1"/>
  <c r="R65" i="1" s="1"/>
  <c r="BR13" i="1" s="1"/>
  <c r="T13" i="1"/>
  <c r="Y13" i="1" s="1"/>
  <c r="AA13" i="1"/>
  <c r="BQ16" i="1"/>
  <c r="O58" i="1"/>
  <c r="Q9" i="1"/>
  <c r="Q58" i="1" s="1"/>
  <c r="R58" i="1" s="1"/>
  <c r="BR16" i="1"/>
  <c r="AA11" i="1"/>
  <c r="T11" i="1"/>
  <c r="Y11" i="1" s="1"/>
  <c r="BO14" i="1"/>
  <c r="BR14" i="1"/>
  <c r="O62" i="1"/>
  <c r="Q13" i="1"/>
  <c r="Q62" i="1" s="1"/>
  <c r="R62" i="1" s="1"/>
  <c r="BO13" i="1" s="1"/>
  <c r="O60" i="1"/>
  <c r="Q11" i="1"/>
  <c r="Q60" i="1" s="1"/>
  <c r="R60" i="1" s="1"/>
  <c r="AA17" i="1"/>
  <c r="T17" i="1"/>
  <c r="Y17" i="1" s="1"/>
  <c r="BQ15" i="1"/>
  <c r="BQ14" i="1"/>
  <c r="T8" i="1"/>
  <c r="Y8" i="1" s="1"/>
  <c r="AA8" i="1"/>
  <c r="AA10" i="1"/>
  <c r="T10" i="1"/>
  <c r="Y10" i="1" s="1"/>
  <c r="T18" i="1"/>
  <c r="Y18" i="1" s="1"/>
  <c r="AA18" i="1"/>
  <c r="O59" i="1"/>
  <c r="Q10" i="1"/>
  <c r="Q59" i="1" s="1"/>
  <c r="R59" i="1" s="1"/>
  <c r="O67" i="1"/>
  <c r="Q18" i="1"/>
  <c r="Q67" i="1" s="1"/>
  <c r="R67" i="1" s="1"/>
  <c r="BT13" i="1" s="1"/>
  <c r="AA14" i="1"/>
  <c r="T14" i="1"/>
  <c r="Y14" i="1" s="1"/>
  <c r="W3" i="1" l="1"/>
  <c r="Z3" i="1" s="1"/>
  <c r="AB3" i="1" s="1"/>
  <c r="W23" i="1"/>
  <c r="Z23" i="1" s="1"/>
  <c r="AB23" i="1" s="1"/>
  <c r="W19" i="1"/>
  <c r="Z19" i="1" s="1"/>
  <c r="W22" i="1"/>
  <c r="Z22" i="1" s="1"/>
  <c r="AB22" i="1" s="1"/>
  <c r="W21" i="1"/>
  <c r="Z21" i="1" s="1"/>
  <c r="AB21" i="1" s="1"/>
  <c r="W5" i="1"/>
  <c r="Z5" i="1" s="1"/>
  <c r="AB5" i="1" s="1"/>
  <c r="W8" i="1"/>
  <c r="Z8" i="1" s="1"/>
  <c r="AB8" i="1" s="1"/>
  <c r="W15" i="1"/>
  <c r="Z15" i="1" s="1"/>
  <c r="W12" i="1"/>
  <c r="Z12" i="1" s="1"/>
  <c r="W9" i="1"/>
  <c r="Z9" i="1" s="1"/>
  <c r="W13" i="1"/>
  <c r="Z13" i="1" s="1"/>
  <c r="W18" i="1"/>
  <c r="Z18" i="1" s="1"/>
  <c r="W11" i="1"/>
  <c r="Z11" i="1" s="1"/>
  <c r="W16" i="1"/>
  <c r="Z16" i="1" s="1"/>
  <c r="W14" i="1"/>
  <c r="Z14" i="1" s="1"/>
  <c r="W17" i="1"/>
  <c r="Z17" i="1" s="1"/>
  <c r="W10" i="1"/>
  <c r="Z10" i="1" s="1"/>
  <c r="AB19" i="1" l="1"/>
  <c r="AB13" i="1"/>
  <c r="AB9" i="1"/>
  <c r="AB17" i="1"/>
  <c r="AB18" i="1"/>
  <c r="AB15" i="1"/>
  <c r="AB12" i="1"/>
  <c r="AB10" i="1"/>
  <c r="AB14" i="1"/>
  <c r="AB16" i="1"/>
  <c r="AB11" i="1"/>
</calcChain>
</file>

<file path=xl/sharedStrings.xml><?xml version="1.0" encoding="utf-8"?>
<sst xmlns="http://schemas.openxmlformats.org/spreadsheetml/2006/main" count="51" uniqueCount="49">
  <si>
    <t>//ψ = fi</t>
  </si>
  <si>
    <t>ISC</t>
    <phoneticPr fontId="1" type="noConversion"/>
  </si>
  <si>
    <t>n</t>
    <phoneticPr fontId="1" type="noConversion"/>
  </si>
  <si>
    <t>om(deg)</t>
    <phoneticPr fontId="1" type="noConversion"/>
  </si>
  <si>
    <t>om(rad)</t>
    <phoneticPr fontId="1" type="noConversion"/>
  </si>
  <si>
    <t>R(deg)</t>
    <phoneticPr fontId="1" type="noConversion"/>
  </si>
  <si>
    <t>B(deg)</t>
    <phoneticPr fontId="1" type="noConversion"/>
  </si>
  <si>
    <t>R(rad)</t>
    <phoneticPr fontId="1" type="noConversion"/>
  </si>
  <si>
    <t>B(rad)</t>
    <phoneticPr fontId="1" type="noConversion"/>
  </si>
  <si>
    <t>phi</t>
    <phoneticPr fontId="1" type="noConversion"/>
  </si>
  <si>
    <t>lam</t>
    <phoneticPr fontId="1" type="noConversion"/>
  </si>
  <si>
    <t>X</t>
    <phoneticPr fontId="1" type="noConversion"/>
  </si>
  <si>
    <t>del</t>
    <phoneticPr fontId="1" type="noConversion"/>
  </si>
  <si>
    <t>sin_H</t>
    <phoneticPr fontId="1" type="noConversion"/>
  </si>
  <si>
    <t>sin_fi</t>
    <phoneticPr fontId="1" type="noConversion"/>
  </si>
  <si>
    <t>sin_H0</t>
    <phoneticPr fontId="1" type="noConversion"/>
  </si>
  <si>
    <t>I</t>
    <phoneticPr fontId="1" type="noConversion"/>
  </si>
  <si>
    <t>IDN</t>
    <phoneticPr fontId="1" type="noConversion"/>
  </si>
  <si>
    <t>cos_si</t>
    <phoneticPr fontId="1" type="noConversion"/>
  </si>
  <si>
    <t>IoH</t>
    <phoneticPr fontId="1" type="noConversion"/>
  </si>
  <si>
    <t>ISH</t>
    <phoneticPr fontId="1" type="noConversion"/>
  </si>
  <si>
    <t>ro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</si>
  <si>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</si>
  <si>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</si>
  <si>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</si>
  <si>
    <t>IBR</t>
    <phoneticPr fontId="1" type="noConversion"/>
  </si>
  <si>
    <t>//δ = del</t>
  </si>
  <si>
    <t>//ω = om</t>
  </si>
  <si>
    <t>//φ = phi 緯度</t>
  </si>
  <si>
    <t>//e = E</t>
  </si>
  <si>
    <t>//χ = X</t>
  </si>
  <si>
    <t>//n = N</t>
  </si>
  <si>
    <t>//λ = lam 經度</t>
  </si>
  <si>
    <t>//ρ = ro</t>
  </si>
  <si>
    <t>//β = B 太陽能板的傾斜角</t>
  </si>
  <si>
    <t>//γ = R 太陽能板的方位角</t>
  </si>
  <si>
    <t>//θ = si</t>
  </si>
  <si>
    <t>fi</t>
    <phoneticPr fontId="1" type="noConversion"/>
  </si>
  <si>
    <t>ISC = 1.382</t>
    <phoneticPr fontId="1" type="noConversion"/>
  </si>
  <si>
    <t>B = 0 四季照射量曲線</t>
    <phoneticPr fontId="1" type="noConversion"/>
  </si>
  <si>
    <t>B = 45 四季照射量曲線</t>
    <phoneticPr fontId="1" type="noConversion"/>
  </si>
  <si>
    <t>B = 0 一年總照射量</t>
    <phoneticPr fontId="1" type="noConversion"/>
  </si>
  <si>
    <t>B = 45 N = 113 Ib,Ir,Is 比例曲線</t>
    <phoneticPr fontId="1" type="noConversion"/>
  </si>
  <si>
    <t>H(rad)</t>
    <phoneticPr fontId="1" type="noConversion"/>
  </si>
  <si>
    <t>H(deg)</t>
    <phoneticPr fontId="1" type="noConversion"/>
  </si>
  <si>
    <t>fi(rad)</t>
    <phoneticPr fontId="1" type="noConversion"/>
  </si>
  <si>
    <t>fi(deg)</t>
    <phoneticPr fontId="1" type="noConversion"/>
  </si>
  <si>
    <t>cos_fi</t>
    <phoneticPr fontId="1" type="noConversion"/>
  </si>
  <si>
    <t>sin_om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</si>
</sst>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IrBR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 = 45 四季照射曲線'!$AT$7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四季照射曲線'!$AU$7:$BE$7</c:f>
              <c:numCache>
                <c:formatCode>General</c:formatCode>
                <c:ptCount val="11"/>
                <c:pt idx="0">
                  <c:v>1.7698622446330404E-2</c:v>
                </c:pt>
                <c:pt idx="1">
                  <c:v>3.4641375414225788E-2</c:v>
                </c:pt>
                <c:pt idx="2">
                  <c:v>5.0330839509165774E-2</c:v>
                </c:pt>
                <c:pt idx="3">
                  <c:v>6.2078219177145483E-2</c:v>
                </c:pt>
                <c:pt idx="4">
                  <c:v>6.8990182133947184E-2</c:v>
                </c:pt>
                <c:pt idx="5">
                  <c:v>7.1226172080569847E-2</c:v>
                </c:pt>
                <c:pt idx="6">
                  <c:v>6.8990182133947184E-2</c:v>
                </c:pt>
                <c:pt idx="7">
                  <c:v>6.2078219177145483E-2</c:v>
                </c:pt>
                <c:pt idx="8">
                  <c:v>5.0330839509165774E-2</c:v>
                </c:pt>
                <c:pt idx="9">
                  <c:v>3.4641375414225788E-2</c:v>
                </c:pt>
                <c:pt idx="10">
                  <c:v>1.7698622446330404E-2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B-4716-BAB2-B439FA418BB6}"/>
            </c:ext>
          </c:extLst>
        </c:ser>
        <c:ser>
          <c:idx val="1"/>
          <c:order val="1"/>
          <c:tx>
            <c:strRef>
              <c:f>'[1]B = 45 四季照射曲線'!$AT$8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四季照射曲線'!$AU$8:$BE$8</c:f>
              <c:numCache>
                <c:formatCode>General</c:formatCode>
                <c:ptCount val="11"/>
                <c:pt idx="0">
                  <c:v>2.2092827903004639E-2</c:v>
                </c:pt>
                <c:pt idx="1">
                  <c:v>3.8375420628591769E-2</c:v>
                </c:pt>
                <c:pt idx="2">
                  <c:v>5.3049156823924332E-2</c:v>
                </c:pt>
                <c:pt idx="3">
                  <c:v>6.395307804129674E-2</c:v>
                </c:pt>
                <c:pt idx="4">
                  <c:v>7.0380407313534649E-2</c:v>
                </c:pt>
                <c:pt idx="5">
                  <c:v>7.246736643373089E-2</c:v>
                </c:pt>
                <c:pt idx="6">
                  <c:v>7.0380407313534649E-2</c:v>
                </c:pt>
                <c:pt idx="7">
                  <c:v>6.395307804129674E-2</c:v>
                </c:pt>
                <c:pt idx="8">
                  <c:v>5.3049156823924332E-2</c:v>
                </c:pt>
                <c:pt idx="9">
                  <c:v>3.8375420628591769E-2</c:v>
                </c:pt>
                <c:pt idx="10">
                  <c:v>2.2092827903004639E-2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B-4716-BAB2-B439FA418BB6}"/>
            </c:ext>
          </c:extLst>
        </c:ser>
        <c:ser>
          <c:idx val="2"/>
          <c:order val="2"/>
          <c:tx>
            <c:strRef>
              <c:f>'[1]B = 45 四季照射曲線'!$AT$9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四季照射曲線'!$AU$9:$BE$9</c:f>
              <c:numCache>
                <c:formatCode>General</c:formatCode>
                <c:ptCount val="11"/>
                <c:pt idx="0">
                  <c:v>1.2149826545780012E-2</c:v>
                </c:pt>
                <c:pt idx="1">
                  <c:v>2.9031916713099661E-2</c:v>
                </c:pt>
                <c:pt idx="2">
                  <c:v>4.5361295146005537E-2</c:v>
                </c:pt>
                <c:pt idx="3">
                  <c:v>5.7737204901351959E-2</c:v>
                </c:pt>
                <c:pt idx="4">
                  <c:v>6.5004423931715377E-2</c:v>
                </c:pt>
                <c:pt idx="5">
                  <c:v>6.7343341290837161E-2</c:v>
                </c:pt>
                <c:pt idx="6">
                  <c:v>6.5004423931715377E-2</c:v>
                </c:pt>
                <c:pt idx="7">
                  <c:v>5.7737204901351959E-2</c:v>
                </c:pt>
                <c:pt idx="8">
                  <c:v>4.5361295146005537E-2</c:v>
                </c:pt>
                <c:pt idx="9">
                  <c:v>2.9031916713099661E-2</c:v>
                </c:pt>
                <c:pt idx="10">
                  <c:v>1.2149826545780012E-2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B-4716-BAB2-B439FA418BB6}"/>
            </c:ext>
          </c:extLst>
        </c:ser>
        <c:ser>
          <c:idx val="3"/>
          <c:order val="3"/>
          <c:tx>
            <c:strRef>
              <c:f>'[1]B = 45 四季照射曲線'!$AT$10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四季照射曲線'!$AU$10:$BE$10</c:f>
              <c:numCache>
                <c:formatCode>General</c:formatCode>
                <c:ptCount val="11"/>
                <c:pt idx="0">
                  <c:v>1.959409924112926E-3</c:v>
                </c:pt>
                <c:pt idx="1">
                  <c:v>1.5340524156958904E-2</c:v>
                </c:pt>
                <c:pt idx="2">
                  <c:v>3.0861178062753587E-2</c:v>
                </c:pt>
                <c:pt idx="3">
                  <c:v>4.3207887799734571E-2</c:v>
                </c:pt>
                <c:pt idx="4">
                  <c:v>5.0451691525337031E-2</c:v>
                </c:pt>
                <c:pt idx="5">
                  <c:v>5.2751993054462737E-2</c:v>
                </c:pt>
                <c:pt idx="6">
                  <c:v>5.0451691525337031E-2</c:v>
                </c:pt>
                <c:pt idx="7">
                  <c:v>4.3207887799734571E-2</c:v>
                </c:pt>
                <c:pt idx="8">
                  <c:v>3.0861178062753587E-2</c:v>
                </c:pt>
                <c:pt idx="9">
                  <c:v>1.5340524156958904E-2</c:v>
                </c:pt>
                <c:pt idx="10">
                  <c:v>1.959409924112926E-3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B-4716-BAB2-B439FA418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99856"/>
        <c:axId val="619650000"/>
      </c:lineChart>
      <c:catAx>
        <c:axId val="6304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650000"/>
        <c:crosses val="autoZero"/>
        <c:auto val="1"/>
        <c:lblAlgn val="ctr"/>
        <c:lblOffset val="100"/>
        <c:noMultiLvlLbl val="0"/>
      </c:catAx>
      <c:valAx>
        <c:axId val="6196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04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四季中，每日太陽高度角隨時間之變化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 = 45 四季照射曲線'!$AT$13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四季照射曲線'!$AU$13:$BE$13</c:f>
              <c:numCache>
                <c:formatCode>General</c:formatCode>
                <c:ptCount val="11"/>
                <c:pt idx="0">
                  <c:v>18.668211148018521</c:v>
                </c:pt>
                <c:pt idx="1">
                  <c:v>32.245057369501453</c:v>
                </c:pt>
                <c:pt idx="2">
                  <c:v>45.794097944388326</c:v>
                </c:pt>
                <c:pt idx="3">
                  <c:v>59.035661664198216</c:v>
                </c:pt>
                <c:pt idx="4">
                  <c:v>71.067823810926114</c:v>
                </c:pt>
                <c:pt idx="5">
                  <c:v>77.437735027199878</c:v>
                </c:pt>
                <c:pt idx="6">
                  <c:v>71.067823810926114</c:v>
                </c:pt>
                <c:pt idx="7">
                  <c:v>59.035661664198216</c:v>
                </c:pt>
                <c:pt idx="8">
                  <c:v>45.794097944388326</c:v>
                </c:pt>
                <c:pt idx="9">
                  <c:v>32.245057369501453</c:v>
                </c:pt>
                <c:pt idx="10">
                  <c:v>18.668211148018521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F-4088-BE7E-3E34F6AE8EBB}"/>
            </c:ext>
          </c:extLst>
        </c:ser>
        <c:ser>
          <c:idx val="1"/>
          <c:order val="1"/>
          <c:tx>
            <c:strRef>
              <c:f>'[1]B = 45 四季照射曲線'!$AT$14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四季照射曲線'!$AU$14:$BE$14</c:f>
              <c:numCache>
                <c:formatCode>General</c:formatCode>
                <c:ptCount val="11"/>
                <c:pt idx="0">
                  <c:v>22.487398381395931</c:v>
                </c:pt>
                <c:pt idx="1">
                  <c:v>35.6811783159662</c:v>
                </c:pt>
                <c:pt idx="2">
                  <c:v>49.086596859154042</c:v>
                </c:pt>
                <c:pt idx="3">
                  <c:v>62.623905065090561</c:v>
                </c:pt>
                <c:pt idx="4">
                  <c:v>76.210742989115673</c:v>
                </c:pt>
                <c:pt idx="5">
                  <c:v>88.275907569548053</c:v>
                </c:pt>
                <c:pt idx="6">
                  <c:v>76.210742989115673</c:v>
                </c:pt>
                <c:pt idx="7">
                  <c:v>62.623905065090561</c:v>
                </c:pt>
                <c:pt idx="8">
                  <c:v>49.086596859154042</c:v>
                </c:pt>
                <c:pt idx="9">
                  <c:v>35.6811783159662</c:v>
                </c:pt>
                <c:pt idx="10">
                  <c:v>22.487398381395931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F-4088-BE7E-3E34F6AE8EBB}"/>
            </c:ext>
          </c:extLst>
        </c:ser>
        <c:ser>
          <c:idx val="2"/>
          <c:order val="2"/>
          <c:tx>
            <c:strRef>
              <c:f>'[1]B = 45 四季照射曲線'!$AT$15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四季照射曲線'!$AU$15:$BE$15</c:f>
              <c:numCache>
                <c:formatCode>General</c:formatCode>
                <c:ptCount val="11"/>
                <c:pt idx="0">
                  <c:v>13.497412099466679</c:v>
                </c:pt>
                <c:pt idx="1">
                  <c:v>26.871097356998835</c:v>
                </c:pt>
                <c:pt idx="2">
                  <c:v>39.768451057603215</c:v>
                </c:pt>
                <c:pt idx="3">
                  <c:v>51.602005254518858</c:v>
                </c:pt>
                <c:pt idx="4">
                  <c:v>60.95697239008684</c:v>
                </c:pt>
                <c:pt idx="5">
                  <c:v>64.841734583625993</c:v>
                </c:pt>
                <c:pt idx="6">
                  <c:v>60.95697239008684</c:v>
                </c:pt>
                <c:pt idx="7">
                  <c:v>51.602005254518858</c:v>
                </c:pt>
                <c:pt idx="8">
                  <c:v>39.768451057603215</c:v>
                </c:pt>
                <c:pt idx="9">
                  <c:v>26.871097356998835</c:v>
                </c:pt>
                <c:pt idx="10">
                  <c:v>13.497412099466679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F-4088-BE7E-3E34F6AE8EBB}"/>
            </c:ext>
          </c:extLst>
        </c:ser>
        <c:ser>
          <c:idx val="3"/>
          <c:order val="3"/>
          <c:tx>
            <c:strRef>
              <c:f>'[1]B = 45 四季照射曲線'!$AT$16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四季照射曲線'!$AU$16:$BE$16</c:f>
              <c:numCache>
                <c:formatCode>General</c:formatCode>
                <c:ptCount val="11"/>
                <c:pt idx="0">
                  <c:v>2.7919452750084761</c:v>
                </c:pt>
                <c:pt idx="1">
                  <c:v>14.450602205140894</c:v>
                </c:pt>
                <c:pt idx="2">
                  <c:v>24.961355438046791</c:v>
                </c:pt>
                <c:pt idx="3">
                  <c:v>33.66536223501739</c:v>
                </c:pt>
                <c:pt idx="4">
                  <c:v>39.607906648852442</c:v>
                </c:pt>
                <c:pt idx="5">
                  <c:v>41.751754389640894</c:v>
                </c:pt>
                <c:pt idx="6">
                  <c:v>39.607906648852442</c:v>
                </c:pt>
                <c:pt idx="7">
                  <c:v>33.66536223501739</c:v>
                </c:pt>
                <c:pt idx="8">
                  <c:v>24.961355438046791</c:v>
                </c:pt>
                <c:pt idx="9">
                  <c:v>14.450602205140894</c:v>
                </c:pt>
                <c:pt idx="10">
                  <c:v>2.7919452750084761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CF-4088-BE7E-3E34F6AE8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502000"/>
        <c:axId val="865117776"/>
      </c:lineChart>
      <c:catAx>
        <c:axId val="86650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117776"/>
        <c:crosses val="autoZero"/>
        <c:auto val="1"/>
        <c:lblAlgn val="ctr"/>
        <c:lblOffset val="100"/>
        <c:noMultiLvlLbl val="0"/>
      </c:catAx>
      <c:valAx>
        <c:axId val="8651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65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四季中，每日太陽對地球方位角隨時間之變化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 = 45 四季照射曲線'!$BI$13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四季照射曲線'!$BJ$13:$BT$13</c:f>
              <c:numCache>
                <c:formatCode>General</c:formatCode>
                <c:ptCount val="11"/>
                <c:pt idx="0">
                  <c:v>-84.646919246315122</c:v>
                </c:pt>
                <c:pt idx="1">
                  <c:v>-89.244595214168129</c:v>
                </c:pt>
                <c:pt idx="2">
                  <c:v>-82.034302830740089</c:v>
                </c:pt>
                <c:pt idx="3">
                  <c:v>-71.622726240962393</c:v>
                </c:pt>
                <c:pt idx="4">
                  <c:v>-51.168885997772051</c:v>
                </c:pt>
                <c:pt idx="5">
                  <c:v>0</c:v>
                </c:pt>
                <c:pt idx="6">
                  <c:v>51.168885997772051</c:v>
                </c:pt>
                <c:pt idx="7">
                  <c:v>71.622726240962379</c:v>
                </c:pt>
                <c:pt idx="8">
                  <c:v>82.034302830740089</c:v>
                </c:pt>
                <c:pt idx="9">
                  <c:v>89.244595214168129</c:v>
                </c:pt>
                <c:pt idx="10">
                  <c:v>84.646919246315122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E-4D1B-A602-D816ACD1DE6C}"/>
            </c:ext>
          </c:extLst>
        </c:ser>
        <c:ser>
          <c:idx val="1"/>
          <c:order val="1"/>
          <c:tx>
            <c:strRef>
              <c:f>'[1]B = 45 四季照射曲線'!$BI$14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四季照射曲線'!$BJ$14:$BT$14</c:f>
              <c:numCache>
                <c:formatCode>General</c:formatCode>
                <c:ptCount val="11"/>
                <c:pt idx="0">
                  <c:v>-73.807819582323717</c:v>
                </c:pt>
                <c:pt idx="1">
                  <c:v>-78.350015910510677</c:v>
                </c:pt>
                <c:pt idx="2">
                  <c:v>-82.664336482504282</c:v>
                </c:pt>
                <c:pt idx="3">
                  <c:v>-87.267009052551231</c:v>
                </c:pt>
                <c:pt idx="4">
                  <c:v>-85.944180131280945</c:v>
                </c:pt>
                <c:pt idx="5">
                  <c:v>0</c:v>
                </c:pt>
                <c:pt idx="6">
                  <c:v>85.944180131280859</c:v>
                </c:pt>
                <c:pt idx="7">
                  <c:v>87.267009052551231</c:v>
                </c:pt>
                <c:pt idx="8">
                  <c:v>82.664336482504226</c:v>
                </c:pt>
                <c:pt idx="9">
                  <c:v>78.35001591051072</c:v>
                </c:pt>
                <c:pt idx="10">
                  <c:v>73.807819582323688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E-4D1B-A602-D816ACD1DE6C}"/>
            </c:ext>
          </c:extLst>
        </c:ser>
        <c:ser>
          <c:idx val="2"/>
          <c:order val="2"/>
          <c:tx>
            <c:strRef>
              <c:f>'[1]B = 45 四季照射曲線'!$BI$15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四季照射曲線'!$BJ$15:$BT$15</c:f>
              <c:numCache>
                <c:formatCode>General</c:formatCode>
                <c:ptCount val="11"/>
                <c:pt idx="0">
                  <c:v>-83.392760637282166</c:v>
                </c:pt>
                <c:pt idx="1">
                  <c:v>-76.13161340023413</c:v>
                </c:pt>
                <c:pt idx="2">
                  <c:v>-66.918300415129025</c:v>
                </c:pt>
                <c:pt idx="3">
                  <c:v>-53.609665904512511</c:v>
                </c:pt>
                <c:pt idx="4">
                  <c:v>-32.217377888831486</c:v>
                </c:pt>
                <c:pt idx="5">
                  <c:v>0</c:v>
                </c:pt>
                <c:pt idx="6">
                  <c:v>32.217377888831486</c:v>
                </c:pt>
                <c:pt idx="7">
                  <c:v>53.609665904512518</c:v>
                </c:pt>
                <c:pt idx="8">
                  <c:v>66.918300415129025</c:v>
                </c:pt>
                <c:pt idx="9">
                  <c:v>76.13161340023413</c:v>
                </c:pt>
                <c:pt idx="10">
                  <c:v>83.392760637282166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E-4D1B-A602-D816ACD1DE6C}"/>
            </c:ext>
          </c:extLst>
        </c:ser>
        <c:ser>
          <c:idx val="3"/>
          <c:order val="3"/>
          <c:tx>
            <c:strRef>
              <c:f>'[1]B = 45 四季照射曲線'!$BI$16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四季照射曲線'!$BJ$16:$BT$16</c:f>
              <c:numCache>
                <c:formatCode>General</c:formatCode>
                <c:ptCount val="11"/>
                <c:pt idx="0">
                  <c:v>-62.691670698765314</c:v>
                </c:pt>
                <c:pt idx="1">
                  <c:v>-55.255645416356039</c:v>
                </c:pt>
                <c:pt idx="2">
                  <c:v>-45.776994789041069</c:v>
                </c:pt>
                <c:pt idx="3">
                  <c:v>-33.502505359601898</c:v>
                </c:pt>
                <c:pt idx="4">
                  <c:v>-17.978832746706225</c:v>
                </c:pt>
                <c:pt idx="5">
                  <c:v>0</c:v>
                </c:pt>
                <c:pt idx="6">
                  <c:v>17.978832746706225</c:v>
                </c:pt>
                <c:pt idx="7">
                  <c:v>33.502505359601898</c:v>
                </c:pt>
                <c:pt idx="8">
                  <c:v>45.776994789041069</c:v>
                </c:pt>
                <c:pt idx="9">
                  <c:v>55.255645416356039</c:v>
                </c:pt>
                <c:pt idx="10">
                  <c:v>62.691670698765336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5E-4D1B-A602-D816ACD1D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27440"/>
        <c:axId val="1030343232"/>
      </c:lineChart>
      <c:catAx>
        <c:axId val="102822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0343232"/>
        <c:crosses val="autoZero"/>
        <c:auto val="1"/>
        <c:lblAlgn val="ctr"/>
        <c:lblOffset val="100"/>
        <c:noMultiLvlLbl val="0"/>
      </c:catAx>
      <c:valAx>
        <c:axId val="10303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82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工作表1!$R$51:$R$73</c:f>
              <c:numCache>
                <c:formatCode>General</c:formatCode>
                <c:ptCount val="23"/>
                <c:pt idx="0">
                  <c:v>-14.784712672643215</c:v>
                </c:pt>
                <c:pt idx="1">
                  <c:v>-41.462720846785217</c:v>
                </c:pt>
                <c:pt idx="2">
                  <c:v>-54.804447372469859</c:v>
                </c:pt>
                <c:pt idx="3">
                  <c:v>-64.601049235397937</c:v>
                </c:pt>
                <c:pt idx="4">
                  <c:v>-72.245863105040158</c:v>
                </c:pt>
                <c:pt idx="5">
                  <c:v>-78.696098589527821</c:v>
                </c:pt>
                <c:pt idx="6">
                  <c:v>-84.646919246315122</c:v>
                </c:pt>
                <c:pt idx="7">
                  <c:v>-89.244595214168129</c:v>
                </c:pt>
                <c:pt idx="8">
                  <c:v>-82.034302830740089</c:v>
                </c:pt>
                <c:pt idx="9">
                  <c:v>-71.622726240962393</c:v>
                </c:pt>
                <c:pt idx="10">
                  <c:v>-51.168885997772051</c:v>
                </c:pt>
                <c:pt idx="11">
                  <c:v>0</c:v>
                </c:pt>
                <c:pt idx="12">
                  <c:v>51.168885997772051</c:v>
                </c:pt>
                <c:pt idx="13">
                  <c:v>71.622726240962379</c:v>
                </c:pt>
                <c:pt idx="14">
                  <c:v>82.034302830740089</c:v>
                </c:pt>
                <c:pt idx="15">
                  <c:v>89.244595214168129</c:v>
                </c:pt>
                <c:pt idx="16">
                  <c:v>84.646919246315122</c:v>
                </c:pt>
                <c:pt idx="17">
                  <c:v>78.696098589527821</c:v>
                </c:pt>
                <c:pt idx="18">
                  <c:v>72.245863105040129</c:v>
                </c:pt>
                <c:pt idx="19">
                  <c:v>64.601049235397952</c:v>
                </c:pt>
                <c:pt idx="20">
                  <c:v>54.804447372469859</c:v>
                </c:pt>
                <c:pt idx="21">
                  <c:v>41.462720846785217</c:v>
                </c:pt>
                <c:pt idx="22">
                  <c:v>23.055249882052706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E-485F-BC5F-82F2CC0AF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948399"/>
        <c:axId val="1699718175"/>
      </c:lineChart>
      <c:catAx>
        <c:axId val="134594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9718175"/>
        <c:crosses val="autoZero"/>
        <c:auto val="1"/>
        <c:lblAlgn val="ctr"/>
        <c:lblOffset val="100"/>
        <c:noMultiLvlLbl val="0"/>
      </c:catAx>
      <c:valAx>
        <c:axId val="169971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594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338137</xdr:colOff>
      <xdr:row>17</xdr:row>
      <xdr:rowOff>109537</xdr:rowOff>
    </xdr:from>
    <xdr:to>
      <xdr:col>56</xdr:col>
      <xdr:colOff>33337</xdr:colOff>
      <xdr:row>31</xdr:row>
      <xdr:rowOff>52387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09B04F7-5F20-43FC-9D93-416675DA4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419100</xdr:colOff>
      <xdr:row>32</xdr:row>
      <xdr:rowOff>42862</xdr:rowOff>
    </xdr:from>
    <xdr:to>
      <xdr:col>56</xdr:col>
      <xdr:colOff>114300</xdr:colOff>
      <xdr:row>45</xdr:row>
      <xdr:rowOff>185737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26FEB30-2E5A-4145-A826-47FA8A666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185737</xdr:colOff>
      <xdr:row>19</xdr:row>
      <xdr:rowOff>185737</xdr:rowOff>
    </xdr:from>
    <xdr:to>
      <xdr:col>69</xdr:col>
      <xdr:colOff>123825</xdr:colOff>
      <xdr:row>34</xdr:row>
      <xdr:rowOff>76200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7E7602B-F64C-4AD6-A954-74E0A60C8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552450</xdr:colOff>
      <xdr:row>38</xdr:row>
      <xdr:rowOff>147637</xdr:rowOff>
    </xdr:from>
    <xdr:to>
      <xdr:col>26</xdr:col>
      <xdr:colOff>247650</xdr:colOff>
      <xdr:row>52</xdr:row>
      <xdr:rowOff>90487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27A5685-68BA-4EE3-B4E9-1E81EB50A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488;&#2127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B = 0 四季照射曲線"/>
      <sheetName val="B = 45 四季照射曲線"/>
      <sheetName val="B = 45 N = 113 Ib,Ir,Is 比例曲線"/>
      <sheetName val="R = 0 ,變B一年總照射量"/>
      <sheetName val="B = 0,變R一年總照射量"/>
    </sheetNames>
    <sheetDataSet>
      <sheetData sheetId="0"/>
      <sheetData sheetId="1"/>
      <sheetData sheetId="2">
        <row r="6">
          <cell r="AF6">
            <v>7</v>
          </cell>
          <cell r="AG6">
            <v>8</v>
          </cell>
          <cell r="AH6">
            <v>9</v>
          </cell>
          <cell r="AI6">
            <v>10</v>
          </cell>
          <cell r="AJ6">
            <v>11</v>
          </cell>
          <cell r="AK6">
            <v>12</v>
          </cell>
          <cell r="AL6">
            <v>13</v>
          </cell>
          <cell r="AM6">
            <v>14</v>
          </cell>
          <cell r="AN6">
            <v>15</v>
          </cell>
          <cell r="AO6">
            <v>16</v>
          </cell>
          <cell r="AP6">
            <v>17</v>
          </cell>
          <cell r="AU6">
            <v>7</v>
          </cell>
          <cell r="AV6">
            <v>8</v>
          </cell>
          <cell r="AW6">
            <v>9</v>
          </cell>
          <cell r="AX6">
            <v>10</v>
          </cell>
          <cell r="AY6">
            <v>11</v>
          </cell>
          <cell r="AZ6">
            <v>12</v>
          </cell>
          <cell r="BA6">
            <v>13</v>
          </cell>
          <cell r="BB6">
            <v>14</v>
          </cell>
          <cell r="BC6">
            <v>15</v>
          </cell>
          <cell r="BD6">
            <v>16</v>
          </cell>
          <cell r="BE6">
            <v>17</v>
          </cell>
        </row>
        <row r="7">
          <cell r="AE7" t="str">
            <v>春</v>
          </cell>
          <cell r="AF7">
            <v>5.9246494781806394E-2</v>
          </cell>
          <cell r="AG7">
            <v>0.20022708295204111</v>
          </cell>
          <cell r="AH7">
            <v>0.34895870315678224</v>
          </cell>
          <cell r="AI7">
            <v>0.46328604863034323</v>
          </cell>
          <cell r="AJ7">
            <v>0.52940089172821281</v>
          </cell>
          <cell r="AK7">
            <v>0.55028686109228697</v>
          </cell>
          <cell r="AL7">
            <v>0.52940089172821281</v>
          </cell>
          <cell r="AM7">
            <v>0.46328604863034323</v>
          </cell>
          <cell r="AN7">
            <v>0.34895870315678224</v>
          </cell>
          <cell r="AO7">
            <v>0.20022708295204111</v>
          </cell>
          <cell r="AP7">
            <v>5.9246494781806394E-2</v>
          </cell>
          <cell r="AT7" t="str">
            <v>春</v>
          </cell>
          <cell r="AU7">
            <v>1.7698622446330404E-2</v>
          </cell>
          <cell r="AV7">
            <v>3.4641375414225788E-2</v>
          </cell>
          <cell r="AW7">
            <v>5.0330839509165774E-2</v>
          </cell>
          <cell r="AX7">
            <v>6.2078219177145483E-2</v>
          </cell>
          <cell r="AY7">
            <v>6.8990182133947184E-2</v>
          </cell>
          <cell r="AZ7">
            <v>7.1226172080569847E-2</v>
          </cell>
          <cell r="BA7">
            <v>6.8990182133947184E-2</v>
          </cell>
          <cell r="BB7">
            <v>6.2078219177145483E-2</v>
          </cell>
          <cell r="BC7">
            <v>5.0330839509165774E-2</v>
          </cell>
          <cell r="BD7">
            <v>3.4641375414225788E-2</v>
          </cell>
          <cell r="BE7">
            <v>1.7698622446330404E-2</v>
          </cell>
        </row>
        <row r="8">
          <cell r="AE8" t="str">
            <v>夏</v>
          </cell>
          <cell r="AF8">
            <v>3.5496846482523103E-2</v>
          </cell>
          <cell r="AG8">
            <v>0.15833102172111729</v>
          </cell>
          <cell r="AH8">
            <v>0.28820248427784767</v>
          </cell>
          <cell r="AI8">
            <v>0.38970254526753906</v>
          </cell>
          <cell r="AJ8">
            <v>0.44974619409840766</v>
          </cell>
          <cell r="AK8">
            <v>0.46905315176152651</v>
          </cell>
          <cell r="AL8">
            <v>0.44974619409840766</v>
          </cell>
          <cell r="AM8">
            <v>0.38970254526753906</v>
          </cell>
          <cell r="AN8">
            <v>0.28820248427784767</v>
          </cell>
          <cell r="AO8">
            <v>0.15833102172111729</v>
          </cell>
          <cell r="AP8">
            <v>3.5496846482523103E-2</v>
          </cell>
          <cell r="AT8" t="str">
            <v>夏</v>
          </cell>
          <cell r="AU8">
            <v>2.2092827903004639E-2</v>
          </cell>
          <cell r="AV8">
            <v>3.8375420628591769E-2</v>
          </cell>
          <cell r="AW8">
            <v>5.3049156823924332E-2</v>
          </cell>
          <cell r="AX8">
            <v>6.395307804129674E-2</v>
          </cell>
          <cell r="AY8">
            <v>7.0380407313534649E-2</v>
          </cell>
          <cell r="AZ8">
            <v>7.246736643373089E-2</v>
          </cell>
          <cell r="BA8">
            <v>7.0380407313534649E-2</v>
          </cell>
          <cell r="BB8">
            <v>6.395307804129674E-2</v>
          </cell>
          <cell r="BC8">
            <v>5.3049156823924332E-2</v>
          </cell>
          <cell r="BD8">
            <v>3.8375420628591769E-2</v>
          </cell>
          <cell r="BE8">
            <v>2.2092827903004639E-2</v>
          </cell>
        </row>
        <row r="9">
          <cell r="AE9" t="str">
            <v>秋</v>
          </cell>
          <cell r="AF9">
            <v>7.5305920193280682E-2</v>
          </cell>
          <cell r="AG9">
            <v>0.23936900666681496</v>
          </cell>
          <cell r="AH9">
            <v>0.41132619538359161</v>
          </cell>
          <cell r="AI9">
            <v>0.54056605628184573</v>
          </cell>
          <cell r="AJ9">
            <v>0.61304250102162094</v>
          </cell>
          <cell r="AK9">
            <v>0.63537549937330462</v>
          </cell>
          <cell r="AL9">
            <v>0.61304250102162094</v>
          </cell>
          <cell r="AM9">
            <v>0.54056605628184573</v>
          </cell>
          <cell r="AN9">
            <v>0.41132619538359161</v>
          </cell>
          <cell r="AO9">
            <v>0.23936900666681496</v>
          </cell>
          <cell r="AP9">
            <v>7.5305920193280682E-2</v>
          </cell>
          <cell r="AT9" t="str">
            <v>秋</v>
          </cell>
          <cell r="AU9">
            <v>1.2149826545780012E-2</v>
          </cell>
          <cell r="AV9">
            <v>2.9031916713099661E-2</v>
          </cell>
          <cell r="AW9">
            <v>4.5361295146005537E-2</v>
          </cell>
          <cell r="AX9">
            <v>5.7737204901351959E-2</v>
          </cell>
          <cell r="AY9">
            <v>6.5004423931715377E-2</v>
          </cell>
          <cell r="AZ9">
            <v>6.7343341290837161E-2</v>
          </cell>
          <cell r="BA9">
            <v>6.5004423931715377E-2</v>
          </cell>
          <cell r="BB9">
            <v>5.7737204901351959E-2</v>
          </cell>
          <cell r="BC9">
            <v>4.5361295146005537E-2</v>
          </cell>
          <cell r="BD9">
            <v>2.9031916713099661E-2</v>
          </cell>
          <cell r="BE9">
            <v>1.2149826545780012E-2</v>
          </cell>
        </row>
        <row r="10">
          <cell r="AE10" t="str">
            <v>冬</v>
          </cell>
          <cell r="AF10">
            <v>4.0915072739834149E-2</v>
          </cell>
          <cell r="AG10">
            <v>0.26245905013888465</v>
          </cell>
          <cell r="AH10">
            <v>0.48800252732889249</v>
          </cell>
          <cell r="AI10">
            <v>0.6476309340196521</v>
          </cell>
          <cell r="AJ10">
            <v>0.72987819105313667</v>
          </cell>
          <cell r="AK10">
            <v>0.75338974419172944</v>
          </cell>
          <cell r="AL10">
            <v>0.72987819105313667</v>
          </cell>
          <cell r="AM10">
            <v>0.6476309340196521</v>
          </cell>
          <cell r="AN10">
            <v>0.48800252732889249</v>
          </cell>
          <cell r="AO10">
            <v>0.26245905013888465</v>
          </cell>
          <cell r="AP10">
            <v>4.0915072739834149E-2</v>
          </cell>
          <cell r="AT10" t="str">
            <v>冬</v>
          </cell>
          <cell r="AU10">
            <v>1.959409924112926E-3</v>
          </cell>
          <cell r="AV10">
            <v>1.5340524156958904E-2</v>
          </cell>
          <cell r="AW10">
            <v>3.0861178062753587E-2</v>
          </cell>
          <cell r="AX10">
            <v>4.3207887799734571E-2</v>
          </cell>
          <cell r="AY10">
            <v>5.0451691525337031E-2</v>
          </cell>
          <cell r="AZ10">
            <v>5.2751993054462737E-2</v>
          </cell>
          <cell r="BA10">
            <v>5.0451691525337031E-2</v>
          </cell>
          <cell r="BB10">
            <v>4.3207887799734571E-2</v>
          </cell>
          <cell r="BC10">
            <v>3.0861178062753587E-2</v>
          </cell>
          <cell r="BD10">
            <v>1.5340524156958904E-2</v>
          </cell>
          <cell r="BE10">
            <v>1.959409924112926E-3</v>
          </cell>
        </row>
        <row r="12">
          <cell r="AF12">
            <v>7</v>
          </cell>
          <cell r="AG12">
            <v>8</v>
          </cell>
          <cell r="AH12">
            <v>9</v>
          </cell>
          <cell r="AI12">
            <v>10</v>
          </cell>
          <cell r="AJ12">
            <v>11</v>
          </cell>
          <cell r="AK12">
            <v>12</v>
          </cell>
          <cell r="AL12">
            <v>13</v>
          </cell>
          <cell r="AM12">
            <v>14</v>
          </cell>
          <cell r="AN12">
            <v>15</v>
          </cell>
          <cell r="AO12">
            <v>16</v>
          </cell>
          <cell r="AP12">
            <v>17</v>
          </cell>
          <cell r="AU12">
            <v>7</v>
          </cell>
          <cell r="AV12">
            <v>8</v>
          </cell>
          <cell r="AW12">
            <v>9</v>
          </cell>
          <cell r="AX12">
            <v>10</v>
          </cell>
          <cell r="AY12">
            <v>11</v>
          </cell>
          <cell r="AZ12">
            <v>12</v>
          </cell>
          <cell r="BA12">
            <v>13</v>
          </cell>
          <cell r="BB12">
            <v>14</v>
          </cell>
          <cell r="BC12">
            <v>15</v>
          </cell>
          <cell r="BD12">
            <v>16</v>
          </cell>
          <cell r="BE12">
            <v>17</v>
          </cell>
          <cell r="BJ12">
            <v>7</v>
          </cell>
          <cell r="BK12">
            <v>8</v>
          </cell>
          <cell r="BL12">
            <v>9</v>
          </cell>
          <cell r="BM12">
            <v>10</v>
          </cell>
          <cell r="BN12">
            <v>11</v>
          </cell>
          <cell r="BO12">
            <v>12</v>
          </cell>
          <cell r="BP12">
            <v>13</v>
          </cell>
          <cell r="BQ12">
            <v>14</v>
          </cell>
          <cell r="BR12">
            <v>15</v>
          </cell>
          <cell r="BS12">
            <v>16</v>
          </cell>
          <cell r="BT12">
            <v>17</v>
          </cell>
        </row>
        <row r="13">
          <cell r="AE13" t="str">
            <v>春</v>
          </cell>
          <cell r="AF13">
            <v>0.12632205931396581</v>
          </cell>
          <cell r="AG13">
            <v>0.22186268085080002</v>
          </cell>
          <cell r="AH13">
            <v>0.30181389911648082</v>
          </cell>
          <cell r="AI13">
            <v>0.36262622981833892</v>
          </cell>
          <cell r="AJ13">
            <v>0.40137777539319136</v>
          </cell>
          <cell r="AK13">
            <v>0.41476983081726221</v>
          </cell>
          <cell r="AL13">
            <v>0.40137777539319136</v>
          </cell>
          <cell r="AM13">
            <v>0.36262622981833892</v>
          </cell>
          <cell r="AN13">
            <v>0.30181389911648082</v>
          </cell>
          <cell r="AO13">
            <v>0.22186268085080002</v>
          </cell>
          <cell r="AP13">
            <v>0.12632205931396581</v>
          </cell>
          <cell r="AT13" t="str">
            <v>春</v>
          </cell>
          <cell r="AU13">
            <v>18.668211148018521</v>
          </cell>
          <cell r="AV13">
            <v>32.245057369501453</v>
          </cell>
          <cell r="AW13">
            <v>45.794097944388326</v>
          </cell>
          <cell r="AX13">
            <v>59.035661664198216</v>
          </cell>
          <cell r="AY13">
            <v>71.067823810926114</v>
          </cell>
          <cell r="AZ13">
            <v>77.437735027199878</v>
          </cell>
          <cell r="BA13">
            <v>71.067823810926114</v>
          </cell>
          <cell r="BB13">
            <v>59.035661664198216</v>
          </cell>
          <cell r="BC13">
            <v>45.794097944388326</v>
          </cell>
          <cell r="BD13">
            <v>32.245057369501453</v>
          </cell>
          <cell r="BE13">
            <v>18.668211148018521</v>
          </cell>
          <cell r="BI13" t="str">
            <v>春</v>
          </cell>
          <cell r="BJ13">
            <v>-84.646919246315122</v>
          </cell>
          <cell r="BK13">
            <v>-89.244595214168129</v>
          </cell>
          <cell r="BL13">
            <v>-82.034302830740089</v>
          </cell>
          <cell r="BM13">
            <v>-71.622726240962393</v>
          </cell>
          <cell r="BN13">
            <v>-51.168885997772051</v>
          </cell>
          <cell r="BO13">
            <v>0</v>
          </cell>
          <cell r="BP13">
            <v>51.168885997772051</v>
          </cell>
          <cell r="BQ13">
            <v>71.622726240962379</v>
          </cell>
          <cell r="BR13">
            <v>82.034302830740089</v>
          </cell>
          <cell r="BS13">
            <v>89.244595214168129</v>
          </cell>
          <cell r="BT13">
            <v>84.646919246315122</v>
          </cell>
        </row>
        <row r="14">
          <cell r="AE14" t="str">
            <v>夏</v>
          </cell>
          <cell r="AF14">
            <v>0.1421141632687957</v>
          </cell>
          <cell r="AG14">
            <v>0.23048358384242862</v>
          </cell>
          <cell r="AH14">
            <v>0.30568262343660008</v>
          </cell>
          <cell r="AI14">
            <v>0.36352100284500127</v>
          </cell>
          <cell r="AJ14">
            <v>0.40046468006158253</v>
          </cell>
          <cell r="AK14">
            <v>0.41322533219015622</v>
          </cell>
          <cell r="AL14">
            <v>0.40046468006158253</v>
          </cell>
          <cell r="AM14">
            <v>0.36352100284500127</v>
          </cell>
          <cell r="AN14">
            <v>0.30568262343660008</v>
          </cell>
          <cell r="AO14">
            <v>0.23048358384242862</v>
          </cell>
          <cell r="AP14">
            <v>0.1421141632687957</v>
          </cell>
          <cell r="AT14" t="str">
            <v>夏</v>
          </cell>
          <cell r="AU14">
            <v>22.487398381395931</v>
          </cell>
          <cell r="AV14">
            <v>35.6811783159662</v>
          </cell>
          <cell r="AW14">
            <v>49.086596859154042</v>
          </cell>
          <cell r="AX14">
            <v>62.623905065090561</v>
          </cell>
          <cell r="AY14">
            <v>76.210742989115673</v>
          </cell>
          <cell r="AZ14">
            <v>88.275907569548053</v>
          </cell>
          <cell r="BA14">
            <v>76.210742989115673</v>
          </cell>
          <cell r="BB14">
            <v>62.623905065090561</v>
          </cell>
          <cell r="BC14">
            <v>49.086596859154042</v>
          </cell>
          <cell r="BD14">
            <v>35.6811783159662</v>
          </cell>
          <cell r="BE14">
            <v>22.487398381395931</v>
          </cell>
          <cell r="BI14" t="str">
            <v>夏</v>
          </cell>
          <cell r="BJ14">
            <v>-73.807819582323717</v>
          </cell>
          <cell r="BK14">
            <v>-78.350015910510677</v>
          </cell>
          <cell r="BL14">
            <v>-82.664336482504282</v>
          </cell>
          <cell r="BM14">
            <v>-87.267009052551231</v>
          </cell>
          <cell r="BN14">
            <v>-85.944180131280945</v>
          </cell>
          <cell r="BO14">
            <v>0</v>
          </cell>
          <cell r="BP14">
            <v>85.944180131280859</v>
          </cell>
          <cell r="BQ14">
            <v>87.267009052551231</v>
          </cell>
          <cell r="BR14">
            <v>82.664336482504226</v>
          </cell>
          <cell r="BS14">
            <v>78.35001591051072</v>
          </cell>
          <cell r="BT14">
            <v>73.807819582323688</v>
          </cell>
        </row>
        <row r="15">
          <cell r="AE15" t="str">
            <v>秋</v>
          </cell>
          <cell r="AF15">
            <v>0.10090415522138758</v>
          </cell>
          <cell r="AG15">
            <v>0.20303663230060934</v>
          </cell>
          <cell r="AH15">
            <v>0.28598094934714269</v>
          </cell>
          <cell r="AI15">
            <v>0.3478138528044919</v>
          </cell>
          <cell r="AJ15">
            <v>0.38708885327432324</v>
          </cell>
          <cell r="AK15">
            <v>0.40068721847255434</v>
          </cell>
          <cell r="AL15">
            <v>0.38708885327432324</v>
          </cell>
          <cell r="AM15">
            <v>0.3478138528044919</v>
          </cell>
          <cell r="AN15">
            <v>0.28598094934714269</v>
          </cell>
          <cell r="AO15">
            <v>0.20303663230060934</v>
          </cell>
          <cell r="AP15">
            <v>0.10090415522138758</v>
          </cell>
          <cell r="AT15" t="str">
            <v>秋</v>
          </cell>
          <cell r="AU15">
            <v>13.497412099466679</v>
          </cell>
          <cell r="AV15">
            <v>26.871097356998835</v>
          </cell>
          <cell r="AW15">
            <v>39.768451057603215</v>
          </cell>
          <cell r="AX15">
            <v>51.602005254518858</v>
          </cell>
          <cell r="AY15">
            <v>60.95697239008684</v>
          </cell>
          <cell r="AZ15">
            <v>64.841734583625993</v>
          </cell>
          <cell r="BA15">
            <v>60.95697239008684</v>
          </cell>
          <cell r="BB15">
            <v>51.602005254518858</v>
          </cell>
          <cell r="BC15">
            <v>39.768451057603215</v>
          </cell>
          <cell r="BD15">
            <v>26.871097356998835</v>
          </cell>
          <cell r="BE15">
            <v>13.497412099466679</v>
          </cell>
          <cell r="BI15" t="str">
            <v>秋</v>
          </cell>
          <cell r="BJ15">
            <v>-83.392760637282166</v>
          </cell>
          <cell r="BK15">
            <v>-76.13161340023413</v>
          </cell>
          <cell r="BL15">
            <v>-66.918300415129025</v>
          </cell>
          <cell r="BM15">
            <v>-53.609665904512511</v>
          </cell>
          <cell r="BN15">
            <v>-32.217377888831486</v>
          </cell>
          <cell r="BO15">
            <v>0</v>
          </cell>
          <cell r="BP15">
            <v>32.217377888831486</v>
          </cell>
          <cell r="BQ15">
            <v>53.609665904512518</v>
          </cell>
          <cell r="BR15">
            <v>66.918300415129025</v>
          </cell>
          <cell r="BS15">
            <v>76.13161340023413</v>
          </cell>
          <cell r="BT15">
            <v>83.392760637282166</v>
          </cell>
        </row>
        <row r="16">
          <cell r="AE16" t="str">
            <v>冬</v>
          </cell>
          <cell r="AF16">
            <v>2.8347441209763246E-2</v>
          </cell>
          <cell r="AG16">
            <v>0.13985723704829969</v>
          </cell>
          <cell r="AH16">
            <v>0.21975673453894842</v>
          </cell>
          <cell r="AI16">
            <v>0.27388710293564539</v>
          </cell>
          <cell r="AJ16">
            <v>0.30786795508913428</v>
          </cell>
          <cell r="AK16">
            <v>0.3197904474190108</v>
          </cell>
          <cell r="AL16">
            <v>0.30786795508913428</v>
          </cell>
          <cell r="AM16">
            <v>0.27388710293564539</v>
          </cell>
          <cell r="AN16">
            <v>0.21975673453894842</v>
          </cell>
          <cell r="AO16">
            <v>0.13985723704829969</v>
          </cell>
          <cell r="AP16">
            <v>2.8347441209763246E-2</v>
          </cell>
          <cell r="AT16" t="str">
            <v>冬</v>
          </cell>
          <cell r="AU16">
            <v>2.7919452750084761</v>
          </cell>
          <cell r="AV16">
            <v>14.450602205140894</v>
          </cell>
          <cell r="AW16">
            <v>24.961355438046791</v>
          </cell>
          <cell r="AX16">
            <v>33.66536223501739</v>
          </cell>
          <cell r="AY16">
            <v>39.607906648852442</v>
          </cell>
          <cell r="AZ16">
            <v>41.751754389640894</v>
          </cell>
          <cell r="BA16">
            <v>39.607906648852442</v>
          </cell>
          <cell r="BB16">
            <v>33.66536223501739</v>
          </cell>
          <cell r="BC16">
            <v>24.961355438046791</v>
          </cell>
          <cell r="BD16">
            <v>14.450602205140894</v>
          </cell>
          <cell r="BE16">
            <v>2.7919452750084761</v>
          </cell>
          <cell r="BI16" t="str">
            <v>冬</v>
          </cell>
          <cell r="BJ16">
            <v>-62.691670698765314</v>
          </cell>
          <cell r="BK16">
            <v>-55.255645416356039</v>
          </cell>
          <cell r="BL16">
            <v>-45.776994789041069</v>
          </cell>
          <cell r="BM16">
            <v>-33.502505359601898</v>
          </cell>
          <cell r="BN16">
            <v>-17.978832746706225</v>
          </cell>
          <cell r="BO16">
            <v>0</v>
          </cell>
          <cell r="BP16">
            <v>17.978832746706225</v>
          </cell>
          <cell r="BQ16">
            <v>33.502505359601898</v>
          </cell>
          <cell r="BR16">
            <v>45.776994789041069</v>
          </cell>
          <cell r="BS16">
            <v>55.255645416356039</v>
          </cell>
          <cell r="BT16">
            <v>62.691670698765336</v>
          </cell>
        </row>
        <row r="36">
          <cell r="AF36">
            <v>7</v>
          </cell>
          <cell r="AG36">
            <v>8</v>
          </cell>
          <cell r="AH36">
            <v>9</v>
          </cell>
          <cell r="AI36">
            <v>10</v>
          </cell>
          <cell r="AJ36">
            <v>11</v>
          </cell>
          <cell r="AK36">
            <v>12</v>
          </cell>
          <cell r="AL36">
            <v>13</v>
          </cell>
          <cell r="AM36">
            <v>14</v>
          </cell>
          <cell r="AN36">
            <v>15</v>
          </cell>
          <cell r="AO36">
            <v>16</v>
          </cell>
          <cell r="AP36">
            <v>17</v>
          </cell>
        </row>
        <row r="37">
          <cell r="AE37" t="str">
            <v>春</v>
          </cell>
          <cell r="AF37">
            <v>0.20326717654210263</v>
          </cell>
          <cell r="AG37">
            <v>0.45673113921706693</v>
          </cell>
          <cell r="AH37">
            <v>0.70110344178242878</v>
          </cell>
          <cell r="AI37">
            <v>0.8879904976258276</v>
          </cell>
          <cell r="AJ37">
            <v>0.99976884925535137</v>
          </cell>
          <cell r="AK37">
            <v>1.0362828639901189</v>
          </cell>
          <cell r="AL37">
            <v>0.99976884925535137</v>
          </cell>
          <cell r="AM37">
            <v>0.8879904976258276</v>
          </cell>
          <cell r="AN37">
            <v>0.70110344178242878</v>
          </cell>
          <cell r="AO37">
            <v>0.45673113921706693</v>
          </cell>
          <cell r="AP37">
            <v>0.20326717654210263</v>
          </cell>
        </row>
        <row r="38">
          <cell r="AE38" t="str">
            <v>夏</v>
          </cell>
          <cell r="AF38">
            <v>0.19970383765432342</v>
          </cell>
          <cell r="AG38">
            <v>0.4271900261921377</v>
          </cell>
          <cell r="AH38">
            <v>0.64693426453837211</v>
          </cell>
          <cell r="AI38">
            <v>0.81717662615383713</v>
          </cell>
          <cell r="AJ38">
            <v>0.92059128147352487</v>
          </cell>
          <cell r="AK38">
            <v>0.9547458503854136</v>
          </cell>
          <cell r="AL38">
            <v>0.92059128147352487</v>
          </cell>
          <cell r="AM38">
            <v>0.81717662615383713</v>
          </cell>
          <cell r="AN38">
            <v>0.64693426453837211</v>
          </cell>
          <cell r="AO38">
            <v>0.4271900261921377</v>
          </cell>
          <cell r="AP38">
            <v>0.19970383765432342</v>
          </cell>
        </row>
        <row r="39">
          <cell r="AE39" t="str">
            <v>秋</v>
          </cell>
          <cell r="AF39">
            <v>0.18835990196044827</v>
          </cell>
          <cell r="AG39">
            <v>0.47143755568052398</v>
          </cell>
          <cell r="AH39">
            <v>0.74266843987673981</v>
          </cell>
          <cell r="AI39">
            <v>0.9461171139876895</v>
          </cell>
          <cell r="AJ39">
            <v>1.0651357782276596</v>
          </cell>
          <cell r="AK39">
            <v>1.1034060591366961</v>
          </cell>
          <cell r="AL39">
            <v>1.0651357782276596</v>
          </cell>
          <cell r="AM39">
            <v>0.9461171139876895</v>
          </cell>
          <cell r="AN39">
            <v>0.74266843987673981</v>
          </cell>
          <cell r="AO39">
            <v>0.47143755568052398</v>
          </cell>
          <cell r="AP39">
            <v>0.18835990196044827</v>
          </cell>
        </row>
        <row r="40">
          <cell r="AE40" t="str">
            <v>冬</v>
          </cell>
          <cell r="AF40">
            <v>7.1221923873710319E-2</v>
          </cell>
          <cell r="AG40">
            <v>0.41765681134414329</v>
          </cell>
          <cell r="AH40">
            <v>0.73862043993059445</v>
          </cell>
          <cell r="AI40">
            <v>0.96472592475503216</v>
          </cell>
          <cell r="AJ40">
            <v>1.088197837667608</v>
          </cell>
          <cell r="AK40">
            <v>1.1259321846652028</v>
          </cell>
          <cell r="AL40">
            <v>1.088197837667608</v>
          </cell>
          <cell r="AM40">
            <v>0.96472592475503216</v>
          </cell>
          <cell r="AN40">
            <v>0.73862043993059445</v>
          </cell>
          <cell r="AO40">
            <v>0.41765681134414329</v>
          </cell>
          <cell r="AP40">
            <v>7.1221923873710319E-2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73"/>
  <sheetViews>
    <sheetView tabSelected="1" topLeftCell="A15" workbookViewId="0">
      <selection activeCell="X39" sqref="X39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72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18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47</v>
      </c>
      <c r="AD1" t="s">
        <v>37</v>
      </c>
      <c r="AF1" t="s">
        <v>48</v>
      </c>
    </row>
    <row r="2" spans="1:72" x14ac:dyDescent="0.25">
      <c r="A2" t="s">
        <v>26</v>
      </c>
      <c r="C2">
        <v>1.3819999999999999</v>
      </c>
      <c r="D2">
        <v>113</v>
      </c>
      <c r="E2">
        <v>-165</v>
      </c>
      <c r="F2">
        <f t="shared" ref="F2:F7" si="0">((E2) * PI())/180</f>
        <v>-2.8797932657906435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((25) *PI())/180</f>
        <v>0.43633231299858238</v>
      </c>
      <c r="L2">
        <f>((121) * PI())/180</f>
        <v>2.1118483949131388</v>
      </c>
      <c r="M2">
        <f>(2 * PI() * (D2 - 1))/365</f>
        <v>1.9279911079564758</v>
      </c>
      <c r="N2">
        <f>0.006918 - 0.399912 * COS(M2) + 0.070257 * SIN(M2) - 0.006758 * COS(2 * M2) + 0.000908 * SIN(2 * M2)</f>
        <v>0.2170794277152647</v>
      </c>
      <c r="P2">
        <f>(COS(K2) * COS(N2) * SIN(F2)) + (SIN(N2) * SIN(K2))</f>
        <v>-0.13804162068094611</v>
      </c>
      <c r="Q2">
        <f>(COS(N2) * SIN(F2))/COS(N51)</f>
        <v>-0.25518778664097935</v>
      </c>
      <c r="R2">
        <f>COS(N2 -K2)</f>
        <v>0.97606021951505584</v>
      </c>
      <c r="S2">
        <f>(0.42 * P2) + (((2.92 - R2) / (2 * R2)) * P2^2) - ((((2.92 -R2) / (4 *R2^2))) * P2^3)</f>
        <v>-3.7660009655864815E-2</v>
      </c>
      <c r="T2">
        <f>((1.323 * S2) / (P2)) - 0.5466</f>
        <v>-0.18566398281234908</v>
      </c>
      <c r="U2">
        <f>(SIN(K2) * COS(J2) - COS(K2) * SIN(J2) * COS(I2)) * SIN(N2) + (COS(K2) * COS(J2) + SIN(K2) * SIN(J2) * COS(I2)) * COS(N2) * COS(F2) + SIN(J2) * SIN(I2) * COS(N2) *SIN(F2)</f>
        <v>-0.96003465103808261</v>
      </c>
      <c r="V2">
        <f>C2 * (1 + 0.033 * COS((D2 - 2) * ((2 * PI()) / (365)))) * P2</f>
        <v>-0.18867415836225404</v>
      </c>
      <c r="W2">
        <f>S2 - (T2 * P2)</f>
        <v>-6.3289366745360801E-2</v>
      </c>
      <c r="X2">
        <v>0.55000000000000004</v>
      </c>
      <c r="Y2">
        <f>T2 * U2</f>
        <v>0.17824385694959413</v>
      </c>
      <c r="Z2">
        <f>W2 * (((S2-W2) / (V2)) * ((U2) / (P2)) + (1 + ((S2-W2) / (V2))) * ((1 + COS(J2)) / (2)))</f>
        <v>1.3107897332097131E-2</v>
      </c>
      <c r="AA2">
        <f>(X2 * S2) * ((1 - COS(J2)) / (2))</f>
        <v>-3.0333493983792851E-3</v>
      </c>
      <c r="AB2">
        <f xml:space="preserve"> Y2 + Z2 + AA2</f>
        <v>0.18831840488331197</v>
      </c>
      <c r="AC2">
        <f>(SIN(N2)*COS(K2)-COS(F2)*COS(N2)*SIN(K2))/SIN(ACOS(P2))</f>
        <v>0.59957659835921662</v>
      </c>
      <c r="AD2">
        <f>ACOS(AC2)</f>
        <v>0.92782436507855115</v>
      </c>
      <c r="AE2">
        <f>AD2*180/PI()</f>
        <v>53.160420248406261</v>
      </c>
      <c r="AF2">
        <f>(P2-SIN(N2)*SIN(K2))/(COS(K2)*COS(N2))</f>
        <v>-0.25881904510252102</v>
      </c>
      <c r="AG2">
        <f>ASIN(AF2)</f>
        <v>-0.26179938779914969</v>
      </c>
      <c r="AH2">
        <f>AG2*180/PI()</f>
        <v>-15.000000000000014</v>
      </c>
    </row>
    <row r="3" spans="1:72" x14ac:dyDescent="0.25">
      <c r="A3" t="s">
        <v>27</v>
      </c>
      <c r="C3">
        <v>1.3819999999999999</v>
      </c>
      <c r="D3">
        <v>113</v>
      </c>
      <c r="E3">
        <v>-150</v>
      </c>
      <c r="F3">
        <f t="shared" si="0"/>
        <v>-2.6179938779914944</v>
      </c>
      <c r="G3">
        <v>0</v>
      </c>
      <c r="H3">
        <v>45</v>
      </c>
      <c r="I3">
        <f>((G3) * PI())/180</f>
        <v>0</v>
      </c>
      <c r="J3">
        <f>((H3) * PI())/180</f>
        <v>0.78539816339744828</v>
      </c>
      <c r="K3">
        <f t="shared" ref="K3:K45" si="1">((25) *PI())/180</f>
        <v>0.43633231299858238</v>
      </c>
      <c r="L3">
        <f t="shared" ref="L3:L45" si="2">((121) * PI())/180</f>
        <v>2.1118483949131388</v>
      </c>
      <c r="M3">
        <f>(2 * PI() * (D3 - 1))/365</f>
        <v>1.9279911079564758</v>
      </c>
      <c r="N3">
        <f>0.006918 - 0.399912 * COS(M3) + 0.070257 * SIN(M3) - 0.006758 * COS(2 * M3) + 0.000908 * SIN(2 * M3)</f>
        <v>0.2170794277152647</v>
      </c>
      <c r="P3">
        <f>(COS(K3) * COS(N3) * COS(F3)) + (SIN(N3) * SIN(K3))</f>
        <v>-0.67544191202396686</v>
      </c>
      <c r="Q3">
        <f>(COS(N3) * SIN(F3))/COS(N52)</f>
        <v>-0.66213260447364641</v>
      </c>
      <c r="R3">
        <f>COS(N3 -K3)</f>
        <v>0.97606021951505584</v>
      </c>
      <c r="S3">
        <f>(0.42 * P3) + (((2.92 - R3) / (2 * R3)) * P3^2) - ((((2.92 -R3) / (4 *R3^2))) * P3^3)</f>
        <v>0.32781745290531794</v>
      </c>
      <c r="T3">
        <f>((1.323 * S3) / (P3)) - 0.5466</f>
        <v>-1.1887018335894242</v>
      </c>
      <c r="U3">
        <f>(SIN(K3) * COS(J3) - COS(K3) * SIN(J3) * COS(I3)) * SIN(N3) + (COS(K3) * COS(J3) + SIN(K3) * SIN(J3) * COS(I3)) * COS(N3) * COS(F3) + SIN(J3) * SIN(I3) * COS(N3) *SIN(F3)</f>
        <v>-0.8683621633939268</v>
      </c>
      <c r="V3">
        <f>C3 * (1 + 0.033 * COS((D3 - 2) * ((2 * PI()) / (365)))) * P3</f>
        <v>-0.92318848217712879</v>
      </c>
      <c r="W3">
        <f>S3 - (T3 * P3)</f>
        <v>-0.47508158640071796</v>
      </c>
      <c r="X3">
        <v>0.55000000000000004</v>
      </c>
      <c r="Y3">
        <f>T3 * U3</f>
        <v>1.03222369584604</v>
      </c>
      <c r="Z3">
        <f>W3 * (((S3-W3) / (V3)) * ((U3) / (P3)) + (1 + ((S3-W3) / (V3))) * ((1 + COS(J3)) / (2)))</f>
        <v>0.47835540450102892</v>
      </c>
      <c r="AA3">
        <f>(X3 * S3) * ((1 - COS(J3)) / (2))</f>
        <v>2.6404264965283131E-2</v>
      </c>
      <c r="AB3">
        <f xml:space="preserve"> Y3 + Z3 + AA3</f>
        <v>1.5369833653123521</v>
      </c>
      <c r="AC3">
        <f>(SIN(N3)*COS(K3)-COS(F3)*COS(N3)*SIN(K3))/SIN(ACOS(P3))</f>
        <v>0.74938669196413243</v>
      </c>
      <c r="AD3">
        <f t="shared" ref="AD3:AD24" si="3">ACOS(AC3)</f>
        <v>0.72366099561169361</v>
      </c>
      <c r="AE3">
        <f t="shared" ref="AE3:AE24" si="4">AD3*180/PI()</f>
        <v>41.462720846785231</v>
      </c>
      <c r="AF3">
        <f t="shared" ref="AF3:AF24" si="5">(P3-SIN(N3)*SIN(K3))/(COS(K3)*COS(N3))</f>
        <v>-0.86602540378443871</v>
      </c>
      <c r="AG3">
        <f t="shared" ref="AG3:AG24" si="6">ASIN(AF3)</f>
        <v>-1.0471975511965981</v>
      </c>
      <c r="AH3">
        <f t="shared" ref="AH3:AH24" si="7">AG3*180/PI()</f>
        <v>-60.000000000000021</v>
      </c>
    </row>
    <row r="4" spans="1:72" x14ac:dyDescent="0.25">
      <c r="A4" t="s">
        <v>28</v>
      </c>
      <c r="C4">
        <v>1.3819999999999999</v>
      </c>
      <c r="D4">
        <v>113</v>
      </c>
      <c r="E4">
        <v>-135</v>
      </c>
      <c r="F4">
        <f t="shared" si="0"/>
        <v>-2.3561944901923448</v>
      </c>
      <c r="G4">
        <v>0</v>
      </c>
      <c r="H4">
        <v>45</v>
      </c>
      <c r="I4">
        <f>((G4) * PI())/180</f>
        <v>0</v>
      </c>
      <c r="J4">
        <f>((H4) * PI())/180</f>
        <v>0.78539816339744828</v>
      </c>
      <c r="K4">
        <f t="shared" si="1"/>
        <v>0.43633231299858238</v>
      </c>
      <c r="L4">
        <f t="shared" si="2"/>
        <v>2.1118483949131388</v>
      </c>
      <c r="M4">
        <f>(2 * PI() * (D4 - 1))/365</f>
        <v>1.9279911079564758</v>
      </c>
      <c r="N4">
        <f>0.006918 - 0.399912 * COS(M4) + 0.070257 * SIN(M4) - 0.006758 * COS(2 * M4) + 0.000908 * SIN(2 * M4)</f>
        <v>0.2170794277152647</v>
      </c>
      <c r="P4">
        <f>(COS(K4) * COS(N4) * COS(F4)) + (SIN(N4) * SIN(K4))</f>
        <v>-0.53479299940499303</v>
      </c>
      <c r="Q4">
        <f>(COS(N4) * SIN(F4))/COS(N53)</f>
        <v>-0.81718963929492106</v>
      </c>
      <c r="R4">
        <f>COS(N4 -K4)</f>
        <v>0.97606021951505584</v>
      </c>
      <c r="S4">
        <f>(0.42 * P4) + (((2.92 - R4) / (2 * R4)) * P4^2) - ((((2.92 -R4) / (4 *R4^2))) * P4^3)</f>
        <v>0.13821568496117229</v>
      </c>
      <c r="T4">
        <f>((1.323 * S4) / (P4)) - 0.5466</f>
        <v>-0.88852547659950476</v>
      </c>
      <c r="U4">
        <f>(SIN(K4) * COS(J4) - COS(K4) * SIN(J4) * COS(I4)) * SIN(N4) + (COS(K4) * COS(J4) + SIN(K4) * SIN(J4) * COS(I4)) * COS(N4) * COS(F4) + SIN(J4) * SIN(I4) * COS(N4) *SIN(F4)</f>
        <v>-0.72253229499816174</v>
      </c>
      <c r="V4">
        <f>C4 * (1 + 0.033 * COS((D4 - 2) * ((2 * PI()) / (365)))) * P4</f>
        <v>-0.73095069851414707</v>
      </c>
      <c r="W4">
        <f>S4 - (T4 * P4)</f>
        <v>-0.33696151971722776</v>
      </c>
      <c r="X4">
        <v>0.55000000000000004</v>
      </c>
      <c r="Y4">
        <f>T4 * U4</f>
        <v>0.6419883517717756</v>
      </c>
      <c r="Z4">
        <f>W4 * (((S4-W4) / (V4)) * ((U4) / (P4)) + (1 + ((S4-W4) / (V4))) * ((1 + COS(J4)) / (2)))</f>
        <v>0.19530888695386564</v>
      </c>
      <c r="AA4">
        <f>(X4 * S4) * ((1 - COS(J4)) / (2))</f>
        <v>1.1132670136165557E-2</v>
      </c>
      <c r="AB4">
        <f xml:space="preserve"> Y4 + Z4 + AA4</f>
        <v>0.8484299088618068</v>
      </c>
      <c r="AC4">
        <f>(SIN(N4)*COS(K4)-COS(F4)*COS(N4)*SIN(K4))/SIN(ACOS(P4))</f>
        <v>0.57636888659003482</v>
      </c>
      <c r="AD4">
        <f t="shared" si="3"/>
        <v>0.95651805138555457</v>
      </c>
      <c r="AE4">
        <f t="shared" si="4"/>
        <v>54.80444737246988</v>
      </c>
      <c r="AF4">
        <f t="shared" si="5"/>
        <v>-0.70710678118654746</v>
      </c>
      <c r="AG4">
        <f t="shared" si="6"/>
        <v>-0.78539816339744828</v>
      </c>
      <c r="AH4">
        <f t="shared" si="7"/>
        <v>-45</v>
      </c>
    </row>
    <row r="5" spans="1:72" x14ac:dyDescent="0.25">
      <c r="A5" t="s">
        <v>29</v>
      </c>
      <c r="C5">
        <v>1.3819999999999999</v>
      </c>
      <c r="D5">
        <v>113</v>
      </c>
      <c r="E5">
        <v>-120</v>
      </c>
      <c r="F5">
        <f t="shared" si="0"/>
        <v>-2.0943951023931953</v>
      </c>
      <c r="G5">
        <v>0</v>
      </c>
      <c r="H5">
        <v>45</v>
      </c>
      <c r="I5">
        <f>((G5) * PI())/180</f>
        <v>0</v>
      </c>
      <c r="J5">
        <f>((H5) * PI())/180</f>
        <v>0.78539816339744828</v>
      </c>
      <c r="K5">
        <f t="shared" si="1"/>
        <v>0.43633231299858238</v>
      </c>
      <c r="L5">
        <f t="shared" si="2"/>
        <v>2.1118483949131388</v>
      </c>
      <c r="M5">
        <f>(2 * PI() * (D5 - 1))/365</f>
        <v>1.9279911079564758</v>
      </c>
      <c r="N5">
        <f>0.006918 - 0.399912 * COS(M5) + 0.070257 * SIN(M5) - 0.006758 * COS(2 * M5) + 0.000908 * SIN(2 * M5)</f>
        <v>0.2170794277152647</v>
      </c>
      <c r="P5">
        <f>(COS(K5) * COS(N5) * COS(F5)) + (SIN(N5) * SIN(K5))</f>
        <v>-0.3514957678174207</v>
      </c>
      <c r="Q5">
        <f>(COS(N5) * SIN(F5))/COS(N54)</f>
        <v>-0.90334314763464241</v>
      </c>
      <c r="R5">
        <f>COS(N5 -K5)</f>
        <v>0.97606021951505584</v>
      </c>
      <c r="S5">
        <f>(0.42 * P5) + (((2.92 - R5) / (2 * R5)) * P5^2) - ((((2.92 -R5) / (4 *R5^2))) * P5^3)</f>
        <v>-2.4438352937091214E-3</v>
      </c>
      <c r="T5">
        <f>((1.323 * S5) / (P5)) - 0.5466</f>
        <v>-0.53740161302181988</v>
      </c>
      <c r="U5">
        <f>(SIN(K5) * COS(J5) - COS(K5) * SIN(J5) * COS(I5)) * SIN(N5) + (COS(K5) * COS(J5) + SIN(K5) * SIN(J5) * COS(I5)) * COS(N5) * COS(F5) + SIN(J5) * SIN(I5) * COS(N5) *SIN(F5)</f>
        <v>-0.5324831103867067</v>
      </c>
      <c r="V5">
        <f>C5 * (1 + 0.033 * COS((D5 - 2) * ((2 * PI()) / (365)))) * P5</f>
        <v>-0.48042154122579067</v>
      </c>
      <c r="W5">
        <f>S5 - (T5 * P5)</f>
        <v>-0.1913382278891341</v>
      </c>
      <c r="X5">
        <v>0.55000000000000004</v>
      </c>
      <c r="Y5">
        <f>T5 * U5</f>
        <v>0.28615728242869193</v>
      </c>
      <c r="Z5">
        <f>W5 * (((S5-W5) / (V5)) * ((U5) / (P5)) + (1 + ((S5-W5) / (V5))) * ((1 + COS(J5)) / (2)))</f>
        <v>1.4864806744830204E-2</v>
      </c>
      <c r="AA5">
        <f>(X5 * S5) * ((1 - COS(J5)) / (2))</f>
        <v>-1.9684026599170549E-4</v>
      </c>
      <c r="AB5">
        <f xml:space="preserve"> Y5 + Z5 + AA5</f>
        <v>0.30082524890753043</v>
      </c>
      <c r="AC5">
        <f>(SIN(N5)*COS(K5)-COS(F5)*COS(N5)*SIN(K5))/SIN(ACOS(P5))</f>
        <v>0.4289185909022088</v>
      </c>
      <c r="AD5">
        <f t="shared" si="3"/>
        <v>1.1275010094006599</v>
      </c>
      <c r="AE5">
        <f t="shared" si="4"/>
        <v>64.601049235397966</v>
      </c>
      <c r="AF5">
        <f t="shared" si="5"/>
        <v>-0.49999999999999972</v>
      </c>
      <c r="AG5">
        <f t="shared" si="6"/>
        <v>-0.52359877559829848</v>
      </c>
      <c r="AH5">
        <f t="shared" si="7"/>
        <v>-29.999999999999979</v>
      </c>
    </row>
    <row r="6" spans="1:72" x14ac:dyDescent="0.25">
      <c r="A6" t="s">
        <v>30</v>
      </c>
      <c r="C6">
        <v>1.3819999999999999</v>
      </c>
      <c r="D6">
        <v>113</v>
      </c>
      <c r="E6">
        <v>-105</v>
      </c>
      <c r="F6">
        <f t="shared" si="0"/>
        <v>-1.8325957145940461</v>
      </c>
      <c r="G6">
        <v>0</v>
      </c>
      <c r="H6">
        <v>45</v>
      </c>
      <c r="I6">
        <f>((G6) * PI())/180</f>
        <v>0</v>
      </c>
      <c r="J6">
        <f>((H6) * PI())/180</f>
        <v>0.78539816339744828</v>
      </c>
      <c r="K6">
        <f t="shared" si="1"/>
        <v>0.43633231299858238</v>
      </c>
      <c r="L6">
        <f t="shared" si="2"/>
        <v>2.1118483949131388</v>
      </c>
      <c r="M6">
        <f>(2 * PI() * (D6 - 1))/365</f>
        <v>1.9279911079564758</v>
      </c>
      <c r="N6">
        <f>0.006918 - 0.399912 * COS(M6) + 0.070257 * SIN(M6) - 0.006758 * COS(2 * M6) + 0.000908 * SIN(2 * M6)</f>
        <v>0.2170794277152647</v>
      </c>
      <c r="P6">
        <f>(COS(K6) * COS(N6) * COS(F6)) + (SIN(N6) * SIN(K6))</f>
        <v>-0.13804162068094594</v>
      </c>
      <c r="Q6">
        <f>(COS(N6) * SIN(F6))/COS(N55)</f>
        <v>-0.95237378521518046</v>
      </c>
      <c r="R6">
        <f>COS(N6 -K6)</f>
        <v>0.97606021951505584</v>
      </c>
      <c r="S6">
        <f>(0.42 * P6) + (((2.92 - R6) / (2 * R6)) * P6^2) - ((((2.92 -R6) / (4 *R6^2))) * P6^3)</f>
        <v>-3.7660009655864794E-2</v>
      </c>
      <c r="T6">
        <f>((1.323 * S6) / (P6)) - 0.5466</f>
        <v>-0.18566398281234886</v>
      </c>
      <c r="U6">
        <f>(SIN(K6) * COS(J6) - COS(K6) * SIN(J6) * COS(I6)) * SIN(N6) + (COS(K6) * COS(J6) + SIN(K6) * SIN(J6) * COS(I6)) * COS(N6) * COS(F6) + SIN(J6) * SIN(I6) * COS(N6) *SIN(F6)</f>
        <v>-0.31116614741970572</v>
      </c>
      <c r="V6">
        <f>C6 * (1 + 0.033 * COS((D6 - 2) * ((2 * PI()) / (365)))) * P6</f>
        <v>-0.18867415836225382</v>
      </c>
      <c r="W6">
        <f>S6 - (T6 * P6)</f>
        <v>-6.3289366745360731E-2</v>
      </c>
      <c r="X6">
        <v>0.55000000000000004</v>
      </c>
      <c r="Y6">
        <f>T6 * U6</f>
        <v>5.7772346246317052E-2</v>
      </c>
      <c r="Z6">
        <f>W6 * (((S6-W6) / (V6)) * ((U6) / (P6)) + (1 + ((S6-W6) / (V6))) * ((1 + COS(J6)) / (2)))</f>
        <v>-2.7303389987007789E-2</v>
      </c>
      <c r="AA6">
        <f>(X6 * S6) * ((1 - COS(J6)) / (2))</f>
        <v>-3.0333493983792834E-3</v>
      </c>
      <c r="AB6">
        <f xml:space="preserve"> Y6 + Z6 + AA6</f>
        <v>2.7435606860929981E-2</v>
      </c>
      <c r="AC6">
        <f>(SIN(N6)*COS(K6)-COS(F6)*COS(N6)*SIN(K6))/SIN(ACOS(P6))</f>
        <v>0.30493306353183408</v>
      </c>
      <c r="AD6">
        <f t="shared" si="3"/>
        <v>1.2609281821280438</v>
      </c>
      <c r="AE6">
        <f t="shared" si="4"/>
        <v>72.245863105040101</v>
      </c>
      <c r="AF6">
        <f t="shared" si="5"/>
        <v>-0.25881904510252085</v>
      </c>
      <c r="AG6">
        <f t="shared" si="6"/>
        <v>-0.26179938779914952</v>
      </c>
      <c r="AH6">
        <f t="shared" si="7"/>
        <v>-15.000000000000005</v>
      </c>
    </row>
    <row r="7" spans="1:72" x14ac:dyDescent="0.25">
      <c r="A7" t="s">
        <v>31</v>
      </c>
      <c r="C7">
        <v>1.3819999999999999</v>
      </c>
      <c r="D7">
        <v>113</v>
      </c>
      <c r="E7">
        <v>-90</v>
      </c>
      <c r="F7">
        <f t="shared" si="0"/>
        <v>-1.5707963267948966</v>
      </c>
      <c r="G7">
        <v>0</v>
      </c>
      <c r="H7">
        <v>45</v>
      </c>
      <c r="I7">
        <f>((G7) * PI())/180</f>
        <v>0</v>
      </c>
      <c r="J7">
        <f>((H7) * PI())/180</f>
        <v>0.78539816339744828</v>
      </c>
      <c r="K7">
        <f t="shared" si="1"/>
        <v>0.43633231299858238</v>
      </c>
      <c r="L7">
        <f t="shared" si="2"/>
        <v>2.1118483949131388</v>
      </c>
      <c r="M7">
        <f>(2 * PI() * (D7 - 1))/365</f>
        <v>1.9279911079564758</v>
      </c>
      <c r="N7">
        <f>0.006918 - 0.399912 * COS(M7) + 0.070257 * SIN(M7) - 0.006758 * COS(2 * M7) + 0.000908 * SIN(2 * M7)</f>
        <v>0.2170794277152647</v>
      </c>
      <c r="P7">
        <f>(COS(K7) * COS(N7) * COS(F7)) + (SIN(N7) * SIN(K7))</f>
        <v>9.1022894626738016E-2</v>
      </c>
      <c r="Q7">
        <f>(COS(N7) * SIN(F7))/COS(N56)</f>
        <v>-0.98060131381863425</v>
      </c>
      <c r="R7">
        <f>COS(N7 -K7)</f>
        <v>0.97606021951505584</v>
      </c>
      <c r="S7">
        <f>(0.42 * P7) + (((2.92 - R7) / (2 * R7)) * P7^2) - ((((2.92 -R7) / (4 *R7^2))) * P7^3)</f>
        <v>4.6095363424246028E-2</v>
      </c>
      <c r="T7">
        <f>((1.323 * S7) / (P7)) - 0.5466</f>
        <v>0.12338710665441055</v>
      </c>
      <c r="U7">
        <f>(SIN(K7) * COS(J7) - COS(K7) * SIN(J7) * COS(I7)) * SIN(N7) + (COS(K7) * COS(J7) + SIN(K7) * SIN(J7) * COS(I7)) * COS(N7) * COS(F7) + SIN(J7) * SIN(I7) * COS(N7) *SIN(F7)</f>
        <v>-7.3663791379784682E-2</v>
      </c>
      <c r="V7">
        <f>C7 * (1 + 0.033 * COS((D7 - 2) * ((2 * PI()) / (365)))) * P7</f>
        <v>0.12440934806966095</v>
      </c>
      <c r="W7">
        <f>S7 - (T7 * P7)</f>
        <v>3.4864311816943529E-2</v>
      </c>
      <c r="X7">
        <v>0.55000000000000004</v>
      </c>
      <c r="Y7">
        <f>T7 * U7</f>
        <v>-9.0891620835457411E-3</v>
      </c>
      <c r="Z7">
        <f>W7 * (((S7-W7) / (V7)) * ((U7) / (P7)) + (1 + ((S7-W7) / (V7))) * ((1 + COS(J7)) / (2)))</f>
        <v>2.9897869447609682E-2</v>
      </c>
      <c r="AA7">
        <f>(X7 * S7) * ((1 - COS(J7)) / (2))</f>
        <v>3.7127803255684088E-3</v>
      </c>
      <c r="AB7">
        <f xml:space="preserve"> Y7 + Z7 + AA7</f>
        <v>2.4521487689632349E-2</v>
      </c>
      <c r="AC7">
        <f>(SIN(N7)*COS(K7)-COS(F7)*COS(N7)*SIN(K7))/SIN(ACOS(P7))</f>
        <v>0.19601291625086428</v>
      </c>
      <c r="AD7">
        <f t="shared" si="3"/>
        <v>1.3735060288613261</v>
      </c>
      <c r="AE7">
        <f t="shared" si="4"/>
        <v>78.696098589527821</v>
      </c>
      <c r="AF7">
        <f t="shared" si="5"/>
        <v>6.272181937441197E-17</v>
      </c>
      <c r="AG7">
        <f t="shared" si="6"/>
        <v>6.272181937441197E-17</v>
      </c>
      <c r="AH7">
        <f t="shared" si="7"/>
        <v>3.5936955335356833E-15</v>
      </c>
    </row>
    <row r="8" spans="1:72" x14ac:dyDescent="0.25">
      <c r="A8" t="s">
        <v>32</v>
      </c>
      <c r="C8">
        <v>1.3819999999999999</v>
      </c>
      <c r="D8">
        <v>113</v>
      </c>
      <c r="E8">
        <v>-75</v>
      </c>
      <c r="F8">
        <f>((E8) * PI())/180</f>
        <v>-1.3089969389957472</v>
      </c>
      <c r="G8">
        <v>0</v>
      </c>
      <c r="H8">
        <v>45</v>
      </c>
      <c r="I8">
        <f>((G8) * PI())/180</f>
        <v>0</v>
      </c>
      <c r="J8">
        <f>((H8) * PI())/180</f>
        <v>0.78539816339744828</v>
      </c>
      <c r="K8">
        <f>((25) *PI())/180</f>
        <v>0.43633231299858238</v>
      </c>
      <c r="L8">
        <f>((121) * PI())/180</f>
        <v>2.1118483949131388</v>
      </c>
      <c r="M8">
        <f>(2 * PI() * (D8 - 1))/365</f>
        <v>1.9279911079564758</v>
      </c>
      <c r="N8">
        <f>0.006918 - 0.399912 * COS(M8) + 0.070257 * SIN(M8) - 0.006758 * COS(2 * M8) + 0.000908 * SIN(2 * M8)</f>
        <v>0.2170794277152647</v>
      </c>
      <c r="P8">
        <f>(COS(K8) * COS(N8) * COS(F8)) + (SIN(N8) * SIN(K8))</f>
        <v>0.32008740993442175</v>
      </c>
      <c r="Q8">
        <f>(COS(N8) * SIN(F8))/COS(N57)</f>
        <v>-0.99563869564611585</v>
      </c>
      <c r="R8">
        <f>COS(N8 -K8)</f>
        <v>0.97606021951505584</v>
      </c>
      <c r="S8">
        <f>(0.42 * P8) + (((2.92 - R8) / (2 * R8)) * P8^2) - ((((2.92 -R8) / (4 *R8^2))) * P8^3)</f>
        <v>0.2197340974239351</v>
      </c>
      <c r="T8">
        <f>((1.323 * S8) / (P8)) - 0.5466</f>
        <v>0.36161507459923292</v>
      </c>
      <c r="U8">
        <f>(SIN(K8) * COS(J8) - COS(K8) * SIN(J8) * COS(I8)) * SIN(N8) + (COS(K8) * COS(J8) + SIN(K8) * SIN(J8) * COS(I8)) * COS(N8) * COS(F8) + SIN(J8) * SIN(I8) * COS(N8) *SIN(F8)</f>
        <v>0.16383856466013619</v>
      </c>
      <c r="V8">
        <f>C8 * (1 + 0.033 * COS((D8 - 2) * ((2 * PI()) / (365)))) * P8</f>
        <v>0.43749285450157538</v>
      </c>
      <c r="W8">
        <f>S8 - (T8 * P8)</f>
        <v>0.10398566480222393</v>
      </c>
      <c r="X8">
        <v>0.55000000000000004</v>
      </c>
      <c r="Y8">
        <f>T8 * U8</f>
        <v>5.9246494781806394E-2</v>
      </c>
      <c r="Z8">
        <f>W8 * (((S8-W8) / (V8)) * ((U8) / (P8)) + (1 + ((S8-W8) / (V8))) * ((1 + COS(J8)) / (2)))</f>
        <v>0.12632205931396581</v>
      </c>
      <c r="AA8">
        <f>(X8 * S8) * ((1 - COS(J8)) / (2))</f>
        <v>1.7698622446330404E-2</v>
      </c>
      <c r="AB8">
        <f xml:space="preserve"> Y8 + Z8 + AA8</f>
        <v>0.20326717654210263</v>
      </c>
      <c r="AC8">
        <f>(SIN(N8)*COS(K8)-COS(F8)*COS(N8)*SIN(K8))/SIN(ACOS(P8))</f>
        <v>9.3293020811318392E-2</v>
      </c>
      <c r="AD8">
        <f t="shared" si="3"/>
        <v>1.4773674425179559</v>
      </c>
      <c r="AE8">
        <f t="shared" si="4"/>
        <v>84.646919246315122</v>
      </c>
      <c r="AF8">
        <f t="shared" si="5"/>
        <v>0.25881904510252068</v>
      </c>
      <c r="AG8">
        <f t="shared" si="6"/>
        <v>0.26179938779914935</v>
      </c>
      <c r="AH8">
        <f t="shared" si="7"/>
        <v>14.999999999999996</v>
      </c>
    </row>
    <row r="9" spans="1:72" x14ac:dyDescent="0.25">
      <c r="A9" t="s">
        <v>33</v>
      </c>
      <c r="C9">
        <v>1.3819999999999999</v>
      </c>
      <c r="D9">
        <v>113</v>
      </c>
      <c r="E9">
        <v>-60</v>
      </c>
      <c r="F9">
        <f>((E9) * PI())/180</f>
        <v>-1.0471975511965976</v>
      </c>
      <c r="G9">
        <v>0</v>
      </c>
      <c r="H9">
        <v>45</v>
      </c>
      <c r="I9">
        <f>((G9) * PI())/180</f>
        <v>0</v>
      </c>
      <c r="J9">
        <f>((H9) * PI())/180</f>
        <v>0.78539816339744828</v>
      </c>
      <c r="K9">
        <f t="shared" si="1"/>
        <v>0.43633231299858238</v>
      </c>
      <c r="L9">
        <f t="shared" si="2"/>
        <v>2.1118483949131388</v>
      </c>
      <c r="M9">
        <f>(2 * PI() * (D9 - 1))/365</f>
        <v>1.9279911079564758</v>
      </c>
      <c r="N9">
        <f>0.006918 - 0.399912 * COS(M9) + 0.070257 * SIN(M9) - 0.006758 * COS(2 * M9) + 0.000908 * SIN(2 * M9)</f>
        <v>0.2170794277152647</v>
      </c>
      <c r="P9">
        <f>(COS(K9) * COS(N9) * COS(F9)) + (SIN(N9) * SIN(K9))</f>
        <v>0.53354155707089701</v>
      </c>
      <c r="Q9">
        <f>(COS(N9) * SIN(F9))/COS(N58)</f>
        <v>-0.99991308836651904</v>
      </c>
      <c r="R9">
        <f>COS(N9 -K9)</f>
        <v>0.97606021951505584</v>
      </c>
      <c r="S9">
        <f>(0.42 * P9) + (((2.92 - R9) / (2 * R9)) * P9^2) - ((((2.92 -R9) / (4 *R9^2))) * P9^3)</f>
        <v>0.43008383184911853</v>
      </c>
      <c r="T9">
        <f>((1.323 * S9) / (P9)) - 0.5466</f>
        <v>0.51986033846014923</v>
      </c>
      <c r="U9">
        <f>(SIN(K9) * COS(J9) - COS(K9) * SIN(J9) * COS(I9)) * SIN(N9) + (COS(K9) * COS(J9) + SIN(K9) * SIN(J9) * COS(I9)) * COS(N9) * COS(F9) + SIN(J9) * SIN(I9) * COS(N9) *SIN(F9)</f>
        <v>0.38515552762713762</v>
      </c>
      <c r="V9">
        <f>C9 * (1 + 0.033 * COS((D9 - 2) * ((2 * PI()) / (365)))) * P9</f>
        <v>0.72924023736511301</v>
      </c>
      <c r="W9">
        <f>S9 - (T9 * P9)</f>
        <v>0.15271673740768699</v>
      </c>
      <c r="X9">
        <v>0.55000000000000004</v>
      </c>
      <c r="Y9">
        <f>T9 * U9</f>
        <v>0.20022708295204111</v>
      </c>
      <c r="Z9">
        <f>W9 * (((S9-W9) / (V9)) * ((U9) / (P9)) + (1 + ((S9-W9) / (V9))) * ((1 + COS(J9)) / (2)))</f>
        <v>0.22186268085080002</v>
      </c>
      <c r="AA9">
        <f>(X9 * S9) * ((1 - COS(J9)) / (2))</f>
        <v>3.4641375414225788E-2</v>
      </c>
      <c r="AB9">
        <f xml:space="preserve"> Y9 + Z9 + AA9</f>
        <v>0.45673113921706693</v>
      </c>
      <c r="AC9">
        <f>(SIN(N9)*COS(K9)-COS(F9)*COS(N9)*SIN(K9))/SIN(ACOS(P9))</f>
        <v>-1.3183918739514175E-2</v>
      </c>
      <c r="AD9">
        <f t="shared" si="3"/>
        <v>1.583980627492994</v>
      </c>
      <c r="AE9">
        <f t="shared" si="4"/>
        <v>90.755404785832354</v>
      </c>
      <c r="AF9">
        <f t="shared" si="5"/>
        <v>0.50000000000000022</v>
      </c>
      <c r="AG9">
        <f t="shared" si="6"/>
        <v>0.52359877559829915</v>
      </c>
      <c r="AH9">
        <f t="shared" si="7"/>
        <v>30.000000000000014</v>
      </c>
    </row>
    <row r="10" spans="1:72" x14ac:dyDescent="0.25">
      <c r="A10" t="s">
        <v>34</v>
      </c>
      <c r="C10">
        <v>1.3819999999999999</v>
      </c>
      <c r="D10">
        <v>113</v>
      </c>
      <c r="E10">
        <v>-45</v>
      </c>
      <c r="F10">
        <f>((E10) * PI())/180</f>
        <v>-0.78539816339744828</v>
      </c>
      <c r="G10">
        <v>0</v>
      </c>
      <c r="H10">
        <v>45</v>
      </c>
      <c r="I10">
        <f>((G10) * PI())/180</f>
        <v>0</v>
      </c>
      <c r="J10">
        <f>((H10) * PI())/180</f>
        <v>0.78539816339744828</v>
      </c>
      <c r="K10">
        <f t="shared" si="1"/>
        <v>0.43633231299858238</v>
      </c>
      <c r="L10">
        <f t="shared" si="2"/>
        <v>2.1118483949131388</v>
      </c>
      <c r="M10">
        <f>(2 * PI() * (D10 - 1))/365</f>
        <v>1.9279911079564758</v>
      </c>
      <c r="N10">
        <f>0.006918 - 0.399912 * COS(M10) + 0.070257 * SIN(M10) - 0.006758 * COS(2 * M10) + 0.000908 * SIN(2 * M10)</f>
        <v>0.2170794277152647</v>
      </c>
      <c r="P10">
        <f>(COS(K10) * COS(N10) * COS(F10)) + (SIN(N10) * SIN(K10))</f>
        <v>0.71683878865846906</v>
      </c>
      <c r="Q10">
        <f>(COS(N10) * SIN(F10))/COS(N59)</f>
        <v>-0.99035121382672409</v>
      </c>
      <c r="R10">
        <f>COS(N10 -K10)</f>
        <v>0.97606021951505584</v>
      </c>
      <c r="S10">
        <f>(0.42 * P10) + (((2.92 - R10) / (2 * R10)) * P10^2) - ((((2.92 -R10) / (4 *R10^2))) * P10^3)</f>
        <v>0.62487358130115422</v>
      </c>
      <c r="T10">
        <f>((1.323 * S10) / (P10)) - 0.5466</f>
        <v>0.60666871416734103</v>
      </c>
      <c r="U10">
        <f>(SIN(K10) * COS(J10) - COS(K10) * SIN(J10) * COS(I10)) * SIN(N10) + (COS(K10) * COS(J10) + SIN(K10) * SIN(J10) * COS(I10)) * COS(N10) * COS(F10) + SIN(J10) * SIN(I10) * COS(N10) *SIN(F10)</f>
        <v>0.57520471223859237</v>
      </c>
      <c r="V10">
        <f>C10 * (1 + 0.033 * COS((D10 - 2) * ((2 * PI()) / (365)))) * P10</f>
        <v>0.97976939465346891</v>
      </c>
      <c r="W10">
        <f>S10 - (T10 * P10)</f>
        <v>0.1899899151204465</v>
      </c>
      <c r="X10">
        <v>0.55000000000000004</v>
      </c>
      <c r="Y10">
        <f>T10 * U10</f>
        <v>0.34895870315678224</v>
      </c>
      <c r="Z10">
        <f>W10 * (((S10-W10) / (V10)) * ((U10) / (P10)) + (1 + ((S10-W10) / (V10))) * ((1 + COS(J10)) / (2)))</f>
        <v>0.30181389911648082</v>
      </c>
      <c r="AA10">
        <f>(X10 * S10) * ((1 - COS(J10)) / (2))</f>
        <v>5.0330839509165774E-2</v>
      </c>
      <c r="AB10">
        <f xml:space="preserve"> Y10 + Z10 + AA10</f>
        <v>0.70110344178242878</v>
      </c>
      <c r="AC10">
        <f>(SIN(N10)*COS(K10)-COS(F10)*COS(N10)*SIN(K10))/SIN(ACOS(P10))</f>
        <v>-0.13858020519516431</v>
      </c>
      <c r="AD10">
        <f t="shared" si="3"/>
        <v>1.7098239696152726</v>
      </c>
      <c r="AE10">
        <f t="shared" si="4"/>
        <v>97.965697169259826</v>
      </c>
      <c r="AF10">
        <f t="shared" si="5"/>
        <v>0.70710678118654757</v>
      </c>
      <c r="AG10">
        <f t="shared" si="6"/>
        <v>0.78539816339744839</v>
      </c>
      <c r="AH10">
        <f t="shared" si="7"/>
        <v>45.000000000000007</v>
      </c>
    </row>
    <row r="11" spans="1:72" x14ac:dyDescent="0.25">
      <c r="A11" t="s">
        <v>35</v>
      </c>
      <c r="C11">
        <v>1.3819999999999999</v>
      </c>
      <c r="D11">
        <v>113</v>
      </c>
      <c r="E11">
        <v>-30</v>
      </c>
      <c r="F11">
        <f>((E11) * PI())/180</f>
        <v>-0.52359877559829882</v>
      </c>
      <c r="G11">
        <v>0</v>
      </c>
      <c r="H11">
        <v>45</v>
      </c>
      <c r="I11">
        <f>((G11) * PI())/180</f>
        <v>0</v>
      </c>
      <c r="J11">
        <f>((H11) * PI())/180</f>
        <v>0.78539816339744828</v>
      </c>
      <c r="K11">
        <f t="shared" si="1"/>
        <v>0.43633231299858238</v>
      </c>
      <c r="L11">
        <f t="shared" si="2"/>
        <v>2.1118483949131388</v>
      </c>
      <c r="M11">
        <f>(2 * PI() * (D11 - 1))/365</f>
        <v>1.9279911079564758</v>
      </c>
      <c r="N11">
        <f>0.006918 - 0.399912 * COS(M11) + 0.070257 * SIN(M11) - 0.006758 * COS(2 * M11) + 0.000908 * SIN(2 * M11)</f>
        <v>0.2170794277152647</v>
      </c>
      <c r="P11">
        <f>(COS(K11) * COS(N11) * COS(F11)) + (SIN(N11) * SIN(K11))</f>
        <v>0.85748770127744278</v>
      </c>
      <c r="Q11">
        <f>(COS(N11) * SIN(F11))/COS(N60)</f>
        <v>-0.94900113847257905</v>
      </c>
      <c r="R11">
        <f>COS(N11 -K11)</f>
        <v>0.97606021951505584</v>
      </c>
      <c r="S11">
        <f>(0.42 * P11) + (((2.92 - R11) / (2 * R11)) * P11^2) - ((((2.92 -R11) / (4 *R11^2))) * P11^3)</f>
        <v>0.77072108306392617</v>
      </c>
      <c r="T11">
        <f>((1.323 * S11) / (P11)) - 0.5466</f>
        <v>0.64252958328676812</v>
      </c>
      <c r="U11">
        <f>(SIN(K11) * COS(J11) - COS(K11) * SIN(J11) * COS(I11)) * SIN(N11) + (COS(K11) * COS(J11) + SIN(K11) * SIN(J11) * COS(I11)) * COS(N11) * COS(F11) + SIN(J11) * SIN(I11) * COS(N11) *SIN(F11)</f>
        <v>0.72103458063435732</v>
      </c>
      <c r="V11">
        <f>C11 * (1 + 0.033 * COS((D11 - 2) * ((2 * PI()) / (365)))) * P11</f>
        <v>1.1720071783164505</v>
      </c>
      <c r="W11">
        <f>S11 - (T11 * P11)</f>
        <v>0.21975986768860212</v>
      </c>
      <c r="X11">
        <v>0.55000000000000004</v>
      </c>
      <c r="Y11">
        <f>T11 * U11</f>
        <v>0.46328604863034323</v>
      </c>
      <c r="Z11">
        <f>W11 * (((S11-W11) / (V11)) * ((U11) / (P11)) + (1 + ((S11-W11) / (V11))) * ((1 + COS(J11)) / (2)))</f>
        <v>0.36262622981833892</v>
      </c>
      <c r="AA11">
        <f>(X11 * S11) * ((1 - COS(J11)) / (2))</f>
        <v>6.2078219177145483E-2</v>
      </c>
      <c r="AB11">
        <f xml:space="preserve"> Y11 + Z11 + AA11</f>
        <v>0.8879904976258276</v>
      </c>
      <c r="AC11">
        <f>(SIN(N11)*COS(K11)-COS(F11)*COS(N11)*SIN(K11))/SIN(ACOS(P11))</f>
        <v>-0.31527264260913646</v>
      </c>
      <c r="AD11">
        <f t="shared" si="3"/>
        <v>1.8915402614304571</v>
      </c>
      <c r="AE11">
        <f t="shared" si="4"/>
        <v>108.37727375903756</v>
      </c>
      <c r="AF11">
        <f t="shared" si="5"/>
        <v>0.86602540378443871</v>
      </c>
      <c r="AG11">
        <f t="shared" si="6"/>
        <v>1.0471975511965979</v>
      </c>
      <c r="AH11">
        <f t="shared" si="7"/>
        <v>60.000000000000007</v>
      </c>
    </row>
    <row r="12" spans="1:72" x14ac:dyDescent="0.25">
      <c r="A12" t="s">
        <v>36</v>
      </c>
      <c r="C12">
        <v>1.3819999999999999</v>
      </c>
      <c r="D12">
        <v>113</v>
      </c>
      <c r="E12">
        <v>-15</v>
      </c>
      <c r="F12">
        <f>((E12) * PI())/180</f>
        <v>-0.26179938779914941</v>
      </c>
      <c r="G12">
        <v>0</v>
      </c>
      <c r="H12">
        <v>45</v>
      </c>
      <c r="I12">
        <f>((G12) * PI())/180</f>
        <v>0</v>
      </c>
      <c r="J12">
        <f>((H12) * PI())/180</f>
        <v>0.78539816339744828</v>
      </c>
      <c r="K12">
        <f t="shared" si="1"/>
        <v>0.43633231299858238</v>
      </c>
      <c r="L12">
        <f t="shared" si="2"/>
        <v>2.1118483949131388</v>
      </c>
      <c r="M12">
        <f>(2 * PI() * (D12 - 1))/365</f>
        <v>1.9279911079564758</v>
      </c>
      <c r="N12">
        <f>0.006918 - 0.399912 * COS(M12) + 0.070257 * SIN(M12) - 0.006758 * COS(2 * M12) + 0.000908 * SIN(2 * M12)</f>
        <v>0.2170794277152647</v>
      </c>
      <c r="P12">
        <f>(COS(K12) * COS(N12) * COS(F12)) + (SIN(N12) * SIN(K12))</f>
        <v>0.94590330396615285</v>
      </c>
      <c r="Q12">
        <f>(COS(N12) * SIN(F12))/COS(N61)</f>
        <v>-0.77899757798645797</v>
      </c>
      <c r="R12">
        <f>COS(N12 -K12)</f>
        <v>0.97606021951505584</v>
      </c>
      <c r="S12">
        <f>(0.42 * P12) + (((2.92 - R12) / (2 * R12)) * P12^2) - ((((2.92 -R12) / (4 *R12^2))) * P12^3)</f>
        <v>0.85653532913568187</v>
      </c>
      <c r="T12">
        <f>((1.323 * S12) / (P12)) - 0.5466</f>
        <v>0.65140431576360802</v>
      </c>
      <c r="U12">
        <f>(SIN(K12) * COS(J12) - COS(K12) * SIN(J12) * COS(I12)) * SIN(N12) + (COS(K12) * COS(J12) + SIN(K12) * SIN(J12) * COS(I12)) * COS(N12) * COS(F12) + SIN(J12) * SIN(I12) * COS(N12) *SIN(F12)</f>
        <v>0.81270706827851324</v>
      </c>
      <c r="V12">
        <f>C12 * (1 + 0.033 * COS((D12 - 2) * ((2 * PI()) / (365)))) * P12</f>
        <v>1.2928529010853835</v>
      </c>
      <c r="W12">
        <f>S12 - (T12 * P12)</f>
        <v>0.24036983463707395</v>
      </c>
      <c r="X12">
        <v>0.55000000000000004</v>
      </c>
      <c r="Y12">
        <f>T12 * U12</f>
        <v>0.52940089172821281</v>
      </c>
      <c r="Z12">
        <f>W12 * (((S12-W12) / (V12)) * ((U12) / (P12)) + (1 + ((S12-W12) / (V12))) * ((1 + COS(J12)) / (2)))</f>
        <v>0.40137777539319136</v>
      </c>
      <c r="AA12">
        <f>(X12 * S12) * ((1 - COS(J12)) / (2))</f>
        <v>6.8990182133947184E-2</v>
      </c>
      <c r="AB12">
        <f xml:space="preserve"> Y12 + Z12 + AA12</f>
        <v>0.99976884925535137</v>
      </c>
      <c r="AC12">
        <f>(SIN(N12)*COS(K12)-COS(F12)*COS(N12)*SIN(K12))/SIN(ACOS(P12))</f>
        <v>-0.62702693203022031</v>
      </c>
      <c r="AD12">
        <f t="shared" si="3"/>
        <v>2.2485271183510451</v>
      </c>
      <c r="AE12">
        <f t="shared" si="4"/>
        <v>128.83111400222785</v>
      </c>
      <c r="AF12">
        <f t="shared" si="5"/>
        <v>0.9659258262890682</v>
      </c>
      <c r="AG12">
        <f t="shared" si="6"/>
        <v>1.3089969389957468</v>
      </c>
      <c r="AH12">
        <f t="shared" si="7"/>
        <v>74.999999999999986</v>
      </c>
      <c r="BO12">
        <v>12</v>
      </c>
      <c r="BP12">
        <v>13</v>
      </c>
      <c r="BQ12">
        <v>14</v>
      </c>
      <c r="BR12">
        <v>15</v>
      </c>
      <c r="BS12">
        <v>16</v>
      </c>
      <c r="BT12">
        <v>17</v>
      </c>
    </row>
    <row r="13" spans="1:72" x14ac:dyDescent="0.25">
      <c r="A13" t="s">
        <v>38</v>
      </c>
      <c r="C13">
        <v>1.3819999999999999</v>
      </c>
      <c r="D13">
        <v>113</v>
      </c>
      <c r="E13">
        <v>0</v>
      </c>
      <c r="F13">
        <f>((E13) * PI())/180</f>
        <v>0</v>
      </c>
      <c r="G13">
        <v>0</v>
      </c>
      <c r="H13">
        <v>45</v>
      </c>
      <c r="I13">
        <f>((G13) * PI())/180</f>
        <v>0</v>
      </c>
      <c r="J13">
        <f>((H13) * PI())/180</f>
        <v>0.78539816339744828</v>
      </c>
      <c r="K13">
        <f t="shared" si="1"/>
        <v>0.43633231299858238</v>
      </c>
      <c r="L13">
        <f t="shared" si="2"/>
        <v>2.1118483949131388</v>
      </c>
      <c r="M13">
        <f>(2 * PI() * (D13 - 1))/365</f>
        <v>1.9279911079564758</v>
      </c>
      <c r="N13">
        <f>0.006918 - 0.399912 * COS(M13) + 0.070257 * SIN(M13) - 0.006758 * COS(2 * M13) + 0.000908 * SIN(2 * M13)</f>
        <v>0.2170794277152647</v>
      </c>
      <c r="P13">
        <f>(COS(K13) * COS(N13) * COS(F13)) + (SIN(N13) * SIN(K13))</f>
        <v>0.97606021951505573</v>
      </c>
      <c r="Q13">
        <f>(COS(N13) * SIN(F13))/COS(N62)</f>
        <v>0</v>
      </c>
      <c r="R13">
        <f>COS(N13 -K13)</f>
        <v>0.97606021951505584</v>
      </c>
      <c r="S13">
        <f>(0.42 * P13) + (((2.92 - R13) / (2 * R13)) * P13^2) - ((((2.92 -R13) / (4 *R13^2))) * P13^3)</f>
        <v>0.88429586441236907</v>
      </c>
      <c r="T13">
        <f>((1.323 * S13) / (P13)) - 0.5466</f>
        <v>0.65201808239539472</v>
      </c>
      <c r="U13">
        <f>(SIN(K13) * COS(J13) - COS(K13) * SIN(J13) * COS(I13)) * SIN(N13) + (COS(K13) * COS(J13) + SIN(K13) * SIN(J13) * COS(I13)) * COS(N13) * COS(F13) + SIN(J13) * SIN(I13) * COS(N13) *SIN(F13)</f>
        <v>0.84397484663405975</v>
      </c>
      <c r="V13">
        <f>C13 * (1 + 0.033 * COS((D13 - 2) * ((2 * PI()) / (365)))) * P13</f>
        <v>1.3340711266605645</v>
      </c>
      <c r="W13">
        <f>S13 - (T13 * P13)</f>
        <v>0.24788695178173437</v>
      </c>
      <c r="X13">
        <v>0.55000000000000004</v>
      </c>
      <c r="Y13">
        <f>T13 * U13</f>
        <v>0.55028686109228697</v>
      </c>
      <c r="Z13">
        <f>W13 * (((S13-W13) / (V13)) * ((U13) / (P13)) + (1 + ((S13-W13) / (V13))) * ((1 + COS(J13)) / (2)))</f>
        <v>0.41476983081726221</v>
      </c>
      <c r="AA13">
        <f>(X13 * S13) * ((1 - COS(J13)) / (2))</f>
        <v>7.1226172080569847E-2</v>
      </c>
      <c r="AB13">
        <f xml:space="preserve"> Y13 + Z13 + AA13</f>
        <v>1.0362828639901189</v>
      </c>
      <c r="AC13">
        <f>(SIN(N13)*COS(K13)-COS(F13)*COS(N13)*SIN(K13))/SIN(ACOS(P13))</f>
        <v>-0.99999999999999845</v>
      </c>
      <c r="AD13">
        <f>ACOS(AC13)</f>
        <v>3.1415925978347534</v>
      </c>
      <c r="AE13">
        <f t="shared" si="4"/>
        <v>179.99999680547154</v>
      </c>
      <c r="AF13">
        <f t="shared" si="5"/>
        <v>1</v>
      </c>
      <c r="AG13">
        <f t="shared" si="6"/>
        <v>1.5707963267948966</v>
      </c>
      <c r="AH13">
        <f t="shared" si="7"/>
        <v>90</v>
      </c>
      <c r="BO13">
        <f>R62</f>
        <v>0</v>
      </c>
      <c r="BP13">
        <f>R63</f>
        <v>51.168885997772051</v>
      </c>
      <c r="BQ13">
        <f>R64</f>
        <v>71.622726240962379</v>
      </c>
      <c r="BR13">
        <f>R65</f>
        <v>82.034302830740089</v>
      </c>
      <c r="BS13">
        <f>R66</f>
        <v>89.244595214168129</v>
      </c>
      <c r="BT13">
        <f>R67</f>
        <v>84.646919246315122</v>
      </c>
    </row>
    <row r="14" spans="1:72" x14ac:dyDescent="0.25">
      <c r="C14">
        <v>1.3819999999999999</v>
      </c>
      <c r="D14">
        <v>113</v>
      </c>
      <c r="E14">
        <v>15</v>
      </c>
      <c r="F14">
        <f>((E14) * PI())/180</f>
        <v>0.26179938779914941</v>
      </c>
      <c r="G14">
        <v>0</v>
      </c>
      <c r="H14">
        <v>45</v>
      </c>
      <c r="I14">
        <f>((G14) * PI())/180</f>
        <v>0</v>
      </c>
      <c r="J14">
        <f>((H14) * PI())/180</f>
        <v>0.78539816339744828</v>
      </c>
      <c r="K14">
        <f t="shared" si="1"/>
        <v>0.43633231299858238</v>
      </c>
      <c r="L14">
        <f t="shared" si="2"/>
        <v>2.1118483949131388</v>
      </c>
      <c r="M14">
        <f>(2 * PI() * (D14 - 1))/365</f>
        <v>1.9279911079564758</v>
      </c>
      <c r="N14">
        <f>0.006918 - 0.399912 * COS(M14) + 0.070257 * SIN(M14) - 0.006758 * COS(2 * M14) + 0.000908 * SIN(2 * M14)</f>
        <v>0.2170794277152647</v>
      </c>
      <c r="P14">
        <f>(COS(K14) * COS(N14) * COS(F14)) + (SIN(N14) * SIN(K14))</f>
        <v>0.94590330396615285</v>
      </c>
      <c r="Q14">
        <f>(COS(N14) * SIN(F14))/COS(N63)</f>
        <v>0.77899757798645797</v>
      </c>
      <c r="R14">
        <f>COS(N14 -K14)</f>
        <v>0.97606021951505584</v>
      </c>
      <c r="S14">
        <f>(0.42 * P14) + (((2.92 - R14) / (2 * R14)) * P14^2) - ((((2.92 -R14) / (4 *R14^2))) * P14^3)</f>
        <v>0.85653532913568187</v>
      </c>
      <c r="T14">
        <f>((1.323 * S14) / (P14)) - 0.5466</f>
        <v>0.65140431576360802</v>
      </c>
      <c r="U14">
        <f>(SIN(K14) * COS(J14) - COS(K14) * SIN(J14) * COS(I14)) * SIN(N14) + (COS(K14) * COS(J14) + SIN(K14) * SIN(J14) * COS(I14)) * COS(N14) * COS(F14) + SIN(J14) * SIN(I14) * COS(N14) *SIN(F14)</f>
        <v>0.81270706827851324</v>
      </c>
      <c r="V14">
        <f>C14 * (1 + 0.033 * COS((D14 - 2) * ((2 * PI()) / (365)))) * P14</f>
        <v>1.2928529010853835</v>
      </c>
      <c r="W14">
        <f>S14 - (T14 * P14)</f>
        <v>0.24036983463707395</v>
      </c>
      <c r="X14">
        <v>0.55000000000000004</v>
      </c>
      <c r="Y14">
        <f>T14 * U14</f>
        <v>0.52940089172821281</v>
      </c>
      <c r="Z14">
        <f>W14 * (((S14-W14) / (V14)) * ((U14) / (P14)) + (1 + ((S14-W14) / (V14))) * ((1 + COS(J14)) / (2)))</f>
        <v>0.40137777539319136</v>
      </c>
      <c r="AA14">
        <f>(X14 * S14) * ((1 - COS(J14)) / (2))</f>
        <v>6.8990182133947184E-2</v>
      </c>
      <c r="AB14">
        <f xml:space="preserve"> Y14 + Z14 + AA14</f>
        <v>0.99976884925535137</v>
      </c>
      <c r="AC14">
        <f>(SIN(N14)*COS(K14)-COS(F14)*COS(N14)*SIN(K14))/SIN(ACOS(P14))</f>
        <v>-0.62702693203022031</v>
      </c>
      <c r="AD14">
        <f t="shared" si="3"/>
        <v>2.2485271183510451</v>
      </c>
      <c r="AE14">
        <f t="shared" si="4"/>
        <v>128.83111400222785</v>
      </c>
      <c r="AF14">
        <f t="shared" si="5"/>
        <v>0.9659258262890682</v>
      </c>
      <c r="AG14">
        <f t="shared" si="6"/>
        <v>1.3089969389957468</v>
      </c>
      <c r="AH14">
        <f t="shared" si="7"/>
        <v>74.999999999999986</v>
      </c>
      <c r="BO14">
        <f>R73</f>
        <v>23.055249882052706</v>
      </c>
      <c r="BP14" t="e">
        <f>#REF!</f>
        <v>#REF!</v>
      </c>
      <c r="BQ14" t="e">
        <f>#REF!</f>
        <v>#REF!</v>
      </c>
      <c r="BR14" t="e">
        <f>#REF!</f>
        <v>#REF!</v>
      </c>
      <c r="BS14" t="e">
        <f>#REF!</f>
        <v>#REF!</v>
      </c>
      <c r="BT14" t="e">
        <f>#REF!</f>
        <v>#REF!</v>
      </c>
    </row>
    <row r="15" spans="1:72" x14ac:dyDescent="0.25">
      <c r="C15">
        <v>1.3819999999999999</v>
      </c>
      <c r="D15">
        <v>113</v>
      </c>
      <c r="E15">
        <v>30</v>
      </c>
      <c r="F15">
        <f>((E15) * PI())/180</f>
        <v>0.52359877559829882</v>
      </c>
      <c r="G15">
        <v>0</v>
      </c>
      <c r="H15">
        <v>45</v>
      </c>
      <c r="I15">
        <f>((G15) * PI())/180</f>
        <v>0</v>
      </c>
      <c r="J15">
        <f>((H15) * PI())/180</f>
        <v>0.78539816339744828</v>
      </c>
      <c r="K15">
        <f t="shared" si="1"/>
        <v>0.43633231299858238</v>
      </c>
      <c r="L15">
        <f t="shared" si="2"/>
        <v>2.1118483949131388</v>
      </c>
      <c r="M15">
        <f>(2 * PI() * (D15 - 1))/365</f>
        <v>1.9279911079564758</v>
      </c>
      <c r="N15">
        <f>0.006918 - 0.399912 * COS(M15) + 0.070257 * SIN(M15) - 0.006758 * COS(2 * M15) + 0.000908 * SIN(2 * M15)</f>
        <v>0.2170794277152647</v>
      </c>
      <c r="P15">
        <f>(COS(K15) * COS(N15) * COS(F15)) + (SIN(N15) * SIN(K15))</f>
        <v>0.85748770127744278</v>
      </c>
      <c r="Q15">
        <f>(COS(N15) * SIN(F15))/COS(N64)</f>
        <v>0.94900113847257905</v>
      </c>
      <c r="R15">
        <f>COS(N15 -K15)</f>
        <v>0.97606021951505584</v>
      </c>
      <c r="S15">
        <f>(0.42 * P15) + (((2.92 - R15) / (2 * R15)) * P15^2) - ((((2.92 -R15) / (4 *R15^2))) * P15^3)</f>
        <v>0.77072108306392617</v>
      </c>
      <c r="T15">
        <f>((1.323 * S15) / (P15)) - 0.5466</f>
        <v>0.64252958328676812</v>
      </c>
      <c r="U15">
        <f>(SIN(K15) * COS(J15) - COS(K15) * SIN(J15) * COS(I15)) * SIN(N15) + (COS(K15) * COS(J15) + SIN(K15) * SIN(J15) * COS(I15)) * COS(N15) * COS(F15) + SIN(J15) * SIN(I15) * COS(N15) *SIN(F15)</f>
        <v>0.72103458063435732</v>
      </c>
      <c r="V15">
        <f>C15 * (1 + 0.033 * COS((D15 - 2) * ((2 * PI()) / (365)))) * P15</f>
        <v>1.1720071783164505</v>
      </c>
      <c r="W15">
        <f>S15 - (T15 * P15)</f>
        <v>0.21975986768860212</v>
      </c>
      <c r="X15">
        <v>0.55000000000000004</v>
      </c>
      <c r="Y15">
        <f>T15 * U15</f>
        <v>0.46328604863034323</v>
      </c>
      <c r="Z15">
        <f>W15 * (((S15-W15) / (V15)) * ((U15) / (P15)) + (1 + ((S15-W15) / (V15))) * ((1 + COS(J15)) / (2)))</f>
        <v>0.36262622981833892</v>
      </c>
      <c r="AA15">
        <f>(X15 * S15) * ((1 - COS(J15)) / (2))</f>
        <v>6.2078219177145483E-2</v>
      </c>
      <c r="AB15">
        <f xml:space="preserve"> Y15 + Z15 + AA15</f>
        <v>0.8879904976258276</v>
      </c>
      <c r="AC15">
        <f>(SIN(N15)*COS(K15)-COS(F15)*COS(N15)*SIN(K15))/SIN(ACOS(P15))</f>
        <v>-0.31527264260913646</v>
      </c>
      <c r="AD15">
        <f t="shared" si="3"/>
        <v>1.8915402614304571</v>
      </c>
      <c r="AE15">
        <f t="shared" si="4"/>
        <v>108.37727375903756</v>
      </c>
      <c r="AF15">
        <f t="shared" si="5"/>
        <v>0.86602540378443871</v>
      </c>
      <c r="AG15">
        <f t="shared" si="6"/>
        <v>1.0471975511965979</v>
      </c>
      <c r="AH15">
        <f t="shared" si="7"/>
        <v>60.000000000000007</v>
      </c>
      <c r="BO15">
        <f>R77</f>
        <v>0</v>
      </c>
      <c r="BP15">
        <f>R78</f>
        <v>0</v>
      </c>
      <c r="BQ15">
        <f>R79</f>
        <v>0</v>
      </c>
      <c r="BR15">
        <f>R80</f>
        <v>0</v>
      </c>
      <c r="BS15">
        <f>R81</f>
        <v>0</v>
      </c>
      <c r="BT15">
        <f>R82</f>
        <v>0</v>
      </c>
    </row>
    <row r="16" spans="1:72" x14ac:dyDescent="0.25">
      <c r="C16">
        <v>1.3819999999999999</v>
      </c>
      <c r="D16">
        <v>113</v>
      </c>
      <c r="E16">
        <v>45</v>
      </c>
      <c r="F16">
        <f>((E16) * PI())/180</f>
        <v>0.78539816339744828</v>
      </c>
      <c r="G16">
        <v>0</v>
      </c>
      <c r="H16">
        <v>45</v>
      </c>
      <c r="I16">
        <f>((G16) * PI())/180</f>
        <v>0</v>
      </c>
      <c r="J16">
        <f>((H16) * PI())/180</f>
        <v>0.78539816339744828</v>
      </c>
      <c r="K16">
        <f t="shared" si="1"/>
        <v>0.43633231299858238</v>
      </c>
      <c r="L16">
        <f t="shared" si="2"/>
        <v>2.1118483949131388</v>
      </c>
      <c r="M16">
        <f>(2 * PI() * (D16 - 1))/365</f>
        <v>1.9279911079564758</v>
      </c>
      <c r="N16">
        <f>0.006918 - 0.399912 * COS(M16) + 0.070257 * SIN(M16) - 0.006758 * COS(2 * M16) + 0.000908 * SIN(2 * M16)</f>
        <v>0.2170794277152647</v>
      </c>
      <c r="P16">
        <f>(COS(K16) * COS(N16) * COS(F16)) + (SIN(N16) * SIN(K16))</f>
        <v>0.71683878865846906</v>
      </c>
      <c r="Q16">
        <f>(COS(N16) * SIN(F16))/COS(N65)</f>
        <v>0.99035121382672409</v>
      </c>
      <c r="R16">
        <f>COS(N16 -K16)</f>
        <v>0.97606021951505584</v>
      </c>
      <c r="S16">
        <f>(0.42 * P16) + (((2.92 - R16) / (2 * R16)) * P16^2) - ((((2.92 -R16) / (4 *R16^2))) * P16^3)</f>
        <v>0.62487358130115422</v>
      </c>
      <c r="T16">
        <f>((1.323 * S16) / (P16)) - 0.5466</f>
        <v>0.60666871416734103</v>
      </c>
      <c r="U16">
        <f>(SIN(K16) * COS(J16) - COS(K16) * SIN(J16) * COS(I16)) * SIN(N16) + (COS(K16) * COS(J16) + SIN(K16) * SIN(J16) * COS(I16)) * COS(N16) * COS(F16) + SIN(J16) * SIN(I16) * COS(N16) *SIN(F16)</f>
        <v>0.57520471223859237</v>
      </c>
      <c r="V16">
        <f>C16 * (1 + 0.033 * COS((D16 - 2) * ((2 * PI()) / (365)))) * P16</f>
        <v>0.97976939465346891</v>
      </c>
      <c r="W16">
        <f>S16 - (T16 * P16)</f>
        <v>0.1899899151204465</v>
      </c>
      <c r="X16">
        <v>0.55000000000000004</v>
      </c>
      <c r="Y16">
        <f>T16 * U16</f>
        <v>0.34895870315678224</v>
      </c>
      <c r="Z16">
        <f>W16 * (((S16-W16) / (V16)) * ((U16) / (P16)) + (1 + ((S16-W16) / (V16))) * ((1 + COS(J16)) / (2)))</f>
        <v>0.30181389911648082</v>
      </c>
      <c r="AA16">
        <f>(X16 * S16) * ((1 - COS(J16)) / (2))</f>
        <v>5.0330839509165774E-2</v>
      </c>
      <c r="AB16">
        <f xml:space="preserve"> Y16 + Z16 + AA16</f>
        <v>0.70110344178242878</v>
      </c>
      <c r="AC16">
        <f>(SIN(N16)*COS(K16)-COS(F16)*COS(N16)*SIN(K16))/SIN(ACOS(P16))</f>
        <v>-0.13858020519516431</v>
      </c>
      <c r="AD16">
        <f t="shared" si="3"/>
        <v>1.7098239696152726</v>
      </c>
      <c r="AE16">
        <f t="shared" si="4"/>
        <v>97.965697169259826</v>
      </c>
      <c r="AF16">
        <f t="shared" si="5"/>
        <v>0.70710678118654757</v>
      </c>
      <c r="AG16">
        <f t="shared" si="6"/>
        <v>0.78539816339744839</v>
      </c>
      <c r="AH16">
        <f t="shared" si="7"/>
        <v>45.000000000000007</v>
      </c>
      <c r="BO16">
        <f>R88</f>
        <v>0</v>
      </c>
      <c r="BP16">
        <f>R89</f>
        <v>0</v>
      </c>
      <c r="BQ16">
        <f>R90</f>
        <v>0</v>
      </c>
      <c r="BR16">
        <f>R91</f>
        <v>0</v>
      </c>
      <c r="BS16">
        <f>R92</f>
        <v>0</v>
      </c>
      <c r="BT16">
        <f>R93</f>
        <v>0</v>
      </c>
    </row>
    <row r="17" spans="1:34" x14ac:dyDescent="0.25">
      <c r="A17" s="1">
        <v>113174267357</v>
      </c>
      <c r="C17">
        <v>1.3819999999999999</v>
      </c>
      <c r="D17">
        <v>113</v>
      </c>
      <c r="E17">
        <v>60</v>
      </c>
      <c r="F17">
        <f>((E17) * PI())/180</f>
        <v>1.0471975511965976</v>
      </c>
      <c r="G17">
        <v>0</v>
      </c>
      <c r="H17">
        <v>45</v>
      </c>
      <c r="I17">
        <f>((G17) * PI())/180</f>
        <v>0</v>
      </c>
      <c r="J17">
        <f>((H17) * PI())/180</f>
        <v>0.78539816339744828</v>
      </c>
      <c r="K17">
        <f t="shared" si="1"/>
        <v>0.43633231299858238</v>
      </c>
      <c r="L17">
        <f t="shared" si="2"/>
        <v>2.1118483949131388</v>
      </c>
      <c r="M17">
        <f>(2 * PI() * (D17 - 1))/365</f>
        <v>1.9279911079564758</v>
      </c>
      <c r="N17">
        <f>0.006918 - 0.399912 * COS(M17) + 0.070257 * SIN(M17) - 0.006758 * COS(2 * M17) + 0.000908 * SIN(2 * M17)</f>
        <v>0.2170794277152647</v>
      </c>
      <c r="P17">
        <f>(COS(K17) * COS(N17) * COS(F17)) + (SIN(N17) * SIN(K17))</f>
        <v>0.53354155707089701</v>
      </c>
      <c r="Q17">
        <f>(COS(N17) * SIN(F17))/COS(N66)</f>
        <v>0.99991308836651904</v>
      </c>
      <c r="R17">
        <f>COS(N17 -K17)</f>
        <v>0.97606021951505584</v>
      </c>
      <c r="S17">
        <f>(0.42 * P17) + (((2.92 - R17) / (2 * R17)) * P17^2) - ((((2.92 -R17) / (4 *R17^2))) * P17^3)</f>
        <v>0.43008383184911853</v>
      </c>
      <c r="T17">
        <f>((1.323 * S17) / (P17)) - 0.5466</f>
        <v>0.51986033846014923</v>
      </c>
      <c r="U17">
        <f>(SIN(K17) * COS(J17) - COS(K17) * SIN(J17) * COS(I17)) * SIN(N17) + (COS(K17) * COS(J17) + SIN(K17) * SIN(J17) * COS(I17)) * COS(N17) * COS(F17) + SIN(J17) * SIN(I17) * COS(N17) *SIN(F17)</f>
        <v>0.38515552762713762</v>
      </c>
      <c r="V17">
        <f>C17 * (1 + 0.033 * COS((D17 - 2) * ((2 * PI()) / (365)))) * P17</f>
        <v>0.72924023736511301</v>
      </c>
      <c r="W17">
        <f>S17 - (T17 * P17)</f>
        <v>0.15271673740768699</v>
      </c>
      <c r="X17">
        <v>0.55000000000000004</v>
      </c>
      <c r="Y17">
        <f>T17 * U17</f>
        <v>0.20022708295204111</v>
      </c>
      <c r="Z17">
        <f>W17 * (((S17-W17) / (V17)) * ((U17) / (P17)) + (1 + ((S17-W17) / (V17))) * ((1 + COS(J17)) / (2)))</f>
        <v>0.22186268085080002</v>
      </c>
      <c r="AA17">
        <f>(X17 * S17) * ((1 - COS(J17)) / (2))</f>
        <v>3.4641375414225788E-2</v>
      </c>
      <c r="AB17">
        <f xml:space="preserve"> Y17 + Z17 + AA17</f>
        <v>0.45673113921706693</v>
      </c>
      <c r="AC17">
        <f>(SIN(N17)*COS(K17)-COS(F17)*COS(N17)*SIN(K17))/SIN(ACOS(P17))</f>
        <v>-1.3183918739514175E-2</v>
      </c>
      <c r="AD17">
        <f t="shared" si="3"/>
        <v>1.583980627492994</v>
      </c>
      <c r="AE17">
        <f t="shared" si="4"/>
        <v>90.755404785832354</v>
      </c>
      <c r="AF17">
        <f t="shared" si="5"/>
        <v>0.50000000000000022</v>
      </c>
      <c r="AG17">
        <f t="shared" si="6"/>
        <v>0.52359877559829915</v>
      </c>
      <c r="AH17">
        <f t="shared" si="7"/>
        <v>30.000000000000014</v>
      </c>
    </row>
    <row r="18" spans="1:34" x14ac:dyDescent="0.25">
      <c r="A18" t="s">
        <v>22</v>
      </c>
      <c r="C18">
        <v>1.3819999999999999</v>
      </c>
      <c r="D18">
        <v>113</v>
      </c>
      <c r="E18">
        <v>75</v>
      </c>
      <c r="F18">
        <f>((E18) * PI())/180</f>
        <v>1.3089969389957472</v>
      </c>
      <c r="G18">
        <v>0</v>
      </c>
      <c r="H18">
        <v>45</v>
      </c>
      <c r="I18">
        <f>((G18) * PI())/180</f>
        <v>0</v>
      </c>
      <c r="J18">
        <f>((H18) * PI())/180</f>
        <v>0.78539816339744828</v>
      </c>
      <c r="K18">
        <f t="shared" si="1"/>
        <v>0.43633231299858238</v>
      </c>
      <c r="L18">
        <f t="shared" si="2"/>
        <v>2.1118483949131388</v>
      </c>
      <c r="M18">
        <f>(2 * PI() * (D18 - 1))/365</f>
        <v>1.9279911079564758</v>
      </c>
      <c r="N18">
        <f>0.006918 - 0.399912 * COS(M18) + 0.070257 * SIN(M18) - 0.006758 * COS(2 * M18) + 0.000908 * SIN(2 * M18)</f>
        <v>0.2170794277152647</v>
      </c>
      <c r="P18">
        <f>(COS(K18) * COS(N18) * COS(F18)) + (SIN(N18) * SIN(K18))</f>
        <v>0.32008740993442175</v>
      </c>
      <c r="Q18">
        <f>(COS(N18) * SIN(F18))/COS(N67)</f>
        <v>0.99563869564611585</v>
      </c>
      <c r="R18">
        <f>COS(N18 -K18)</f>
        <v>0.97606021951505584</v>
      </c>
      <c r="S18">
        <f>(0.42 * P18) + (((2.92 - R18) / (2 * R18)) * P18^2) - ((((2.92 -R18) / (4 *R18^2))) * P18^3)</f>
        <v>0.2197340974239351</v>
      </c>
      <c r="T18">
        <f>((1.323 * S18) / (P18)) - 0.5466</f>
        <v>0.36161507459923292</v>
      </c>
      <c r="U18">
        <f>(SIN(K18) * COS(J18) - COS(K18) * SIN(J18) * COS(I18)) * SIN(N18) + (COS(K18) * COS(J18) + SIN(K18) * SIN(J18) * COS(I18)) * COS(N18) * COS(F18) + SIN(J18) * SIN(I18) * COS(N18) *SIN(F18)</f>
        <v>0.16383856466013619</v>
      </c>
      <c r="V18">
        <f>C18 * (1 + 0.033 * COS((D18 - 2) * ((2 * PI()) / (365)))) * P18</f>
        <v>0.43749285450157538</v>
      </c>
      <c r="W18">
        <f>S18 - (T18 * P18)</f>
        <v>0.10398566480222393</v>
      </c>
      <c r="X18">
        <v>0.55000000000000004</v>
      </c>
      <c r="Y18">
        <f>T18 * U18</f>
        <v>5.9246494781806394E-2</v>
      </c>
      <c r="Z18">
        <f>W18 * (((S18-W18) / (V18)) * ((U18) / (P18)) + (1 + ((S18-W18) / (V18))) * ((1 + COS(J18)) / (2)))</f>
        <v>0.12632205931396581</v>
      </c>
      <c r="AA18">
        <f>(X18 * S18) * ((1 - COS(J18)) / (2))</f>
        <v>1.7698622446330404E-2</v>
      </c>
      <c r="AB18">
        <f xml:space="preserve"> Y18 + Z18 + AA18</f>
        <v>0.20326717654210263</v>
      </c>
      <c r="AC18">
        <f>(SIN(N18)*COS(K18)-COS(F18)*COS(N18)*SIN(K18))/SIN(ACOS(P18))</f>
        <v>9.3293020811318392E-2</v>
      </c>
      <c r="AD18">
        <f t="shared" si="3"/>
        <v>1.4773674425179559</v>
      </c>
      <c r="AE18">
        <f t="shared" si="4"/>
        <v>84.646919246315122</v>
      </c>
      <c r="AF18">
        <f t="shared" si="5"/>
        <v>0.25881904510252068</v>
      </c>
      <c r="AG18">
        <f t="shared" si="6"/>
        <v>0.26179938779914935</v>
      </c>
      <c r="AH18">
        <f t="shared" si="7"/>
        <v>14.999999999999996</v>
      </c>
    </row>
    <row r="19" spans="1:34" x14ac:dyDescent="0.25">
      <c r="A19" t="s">
        <v>39</v>
      </c>
      <c r="C19">
        <v>1.3819999999999999</v>
      </c>
      <c r="D19">
        <v>113</v>
      </c>
      <c r="E19">
        <v>90</v>
      </c>
      <c r="F19">
        <f t="shared" ref="F19:F24" si="8">((E19) * PI())/180</f>
        <v>1.5707963267948966</v>
      </c>
      <c r="G19">
        <v>0</v>
      </c>
      <c r="H19">
        <v>45</v>
      </c>
      <c r="I19">
        <f>((G19) * PI())/180</f>
        <v>0</v>
      </c>
      <c r="J19">
        <f>((H19) * PI())/180</f>
        <v>0.78539816339744828</v>
      </c>
      <c r="K19">
        <f>((25) *PI())/180</f>
        <v>0.43633231299858238</v>
      </c>
      <c r="L19">
        <f>((121) * PI())/180</f>
        <v>2.1118483949131388</v>
      </c>
      <c r="M19">
        <f>(2 * PI() * (D19 - 1))/365</f>
        <v>1.9279911079564758</v>
      </c>
      <c r="N19">
        <f>0.006918 - 0.399912 * COS(M19) + 0.070257 * SIN(M19) - 0.006758 * COS(2 * M19) + 0.000908 * SIN(2 * M19)</f>
        <v>0.2170794277152647</v>
      </c>
      <c r="P19">
        <f>(COS(K19) * COS(N19) * COS(F19)) + (SIN(N19) * SIN(K19))</f>
        <v>9.1022894626738016E-2</v>
      </c>
      <c r="Q19">
        <f>(COS(N19) * SIN(F19))/COS(N68)</f>
        <v>0.98060131381863425</v>
      </c>
      <c r="R19">
        <f>COS(N19 -K19)</f>
        <v>0.97606021951505584</v>
      </c>
      <c r="S19">
        <f>(0.42 * P19) + (((2.92 - R19) / (2 * R19)) * P19^2) - ((((2.92 -R19) / (4 *R19^2))) * P19^3)</f>
        <v>4.6095363424246028E-2</v>
      </c>
      <c r="T19">
        <f>((1.323 * S19) / (P19)) - 0.5466</f>
        <v>0.12338710665441055</v>
      </c>
      <c r="U19">
        <f>(SIN(K19) * COS(J19) - COS(K19) * SIN(J19) * COS(I19)) * SIN(N19) + (COS(K19) * COS(J19) + SIN(K19) * SIN(J19) * COS(I19)) * COS(N19) * COS(F19) + SIN(J19) * SIN(I19) * COS(N19) *SIN(F19)</f>
        <v>-7.3663791379784682E-2</v>
      </c>
      <c r="V19">
        <f>C19 * (1 + 0.033 * COS((D19 - 2) * ((2 * PI()) / (365)))) * P19</f>
        <v>0.12440934806966095</v>
      </c>
      <c r="W19">
        <f>S19 - (T19 * P19)</f>
        <v>3.4864311816943529E-2</v>
      </c>
      <c r="X19">
        <v>0.55000000000000004</v>
      </c>
      <c r="Y19">
        <f>T19 * U19</f>
        <v>-9.0891620835457411E-3</v>
      </c>
      <c r="Z19">
        <f>W19 * (((S19-W19) / (V19)) * ((U19) / (P19)) + (1 + ((S19-W19) / (V19))) * ((1 + COS(J19)) / (2)))</f>
        <v>2.9897869447609682E-2</v>
      </c>
      <c r="AA19">
        <f>(X19 * S19) * ((1 - COS(J19)) / (2))</f>
        <v>3.7127803255684088E-3</v>
      </c>
      <c r="AB19">
        <f xml:space="preserve"> Y19 + Z19 + AA19</f>
        <v>2.4521487689632349E-2</v>
      </c>
      <c r="AC19">
        <f>(SIN(N19)*COS(K19)-COS(F19)*COS(N19)*SIN(K19))/SIN(ACOS(P19))</f>
        <v>0.19601291625086428</v>
      </c>
      <c r="AD19">
        <f t="shared" si="3"/>
        <v>1.3735060288613261</v>
      </c>
      <c r="AE19">
        <f t="shared" si="4"/>
        <v>78.696098589527821</v>
      </c>
      <c r="AF19">
        <f t="shared" si="5"/>
        <v>6.272181937441197E-17</v>
      </c>
      <c r="AG19">
        <f t="shared" si="6"/>
        <v>6.272181937441197E-17</v>
      </c>
      <c r="AH19">
        <f t="shared" si="7"/>
        <v>3.5936955335356833E-15</v>
      </c>
    </row>
    <row r="20" spans="1:34" x14ac:dyDescent="0.25">
      <c r="A20" t="s">
        <v>40</v>
      </c>
      <c r="C20">
        <v>1.3819999999999999</v>
      </c>
      <c r="D20">
        <v>113</v>
      </c>
      <c r="E20">
        <v>105</v>
      </c>
      <c r="F20">
        <f t="shared" si="8"/>
        <v>1.8325957145940461</v>
      </c>
      <c r="G20">
        <v>0</v>
      </c>
      <c r="H20">
        <v>45</v>
      </c>
      <c r="I20">
        <f>((G20) * PI())/180</f>
        <v>0</v>
      </c>
      <c r="J20">
        <f>((H20) * PI())/180</f>
        <v>0.78539816339744828</v>
      </c>
      <c r="K20">
        <f t="shared" si="1"/>
        <v>0.43633231299858238</v>
      </c>
      <c r="L20">
        <f t="shared" si="2"/>
        <v>2.1118483949131388</v>
      </c>
      <c r="M20">
        <f>(2 * PI() * (D20 - 1))/365</f>
        <v>1.9279911079564758</v>
      </c>
      <c r="N20">
        <f>0.006918 - 0.399912 * COS(M20) + 0.070257 * SIN(M20) - 0.006758 * COS(2 * M20) + 0.000908 * SIN(2 * M20)</f>
        <v>0.2170794277152647</v>
      </c>
      <c r="P20">
        <f>(COS(K20) * COS(N20) * COS(F20)) + (SIN(N20) * SIN(K20))</f>
        <v>-0.13804162068094594</v>
      </c>
      <c r="Q20">
        <f>(COS(N20) * SIN(F20))/COS(N69)</f>
        <v>0.95237378521518046</v>
      </c>
      <c r="R20">
        <f>COS(N20 -K20)</f>
        <v>0.97606021951505584</v>
      </c>
      <c r="S20">
        <f>(0.42 * P20) + (((2.92 - R20) / (2 * R20)) * P20^2) - ((((2.92 -R20) / (4 *R20^2))) * P20^3)</f>
        <v>-3.7660009655864794E-2</v>
      </c>
      <c r="T20">
        <f>((1.323 * S20) / (P20)) - 0.5466</f>
        <v>-0.18566398281234886</v>
      </c>
      <c r="U20">
        <f>(SIN(K20) * COS(J20) - COS(K20) * SIN(J20) * COS(I20)) * SIN(N20) + (COS(K20) * COS(J20) + SIN(K20) * SIN(J20) * COS(I20)) * COS(N20) * COS(F20) + SIN(J20) * SIN(I20) * COS(N20) *SIN(F20)</f>
        <v>-0.31116614741970572</v>
      </c>
      <c r="V20">
        <f>C20 * (1 + 0.033 * COS((D20 - 2) * ((2 * PI()) / (365)))) * P20</f>
        <v>-0.18867415836225382</v>
      </c>
      <c r="W20">
        <f>S20 - (T20 * P20)</f>
        <v>-6.3289366745360731E-2</v>
      </c>
      <c r="X20">
        <v>0.55000000000000004</v>
      </c>
      <c r="Y20">
        <f>T20 * U20</f>
        <v>5.7772346246317052E-2</v>
      </c>
      <c r="Z20">
        <f>W20 * (((S20-W20) / (V20)) * ((U20) / (P20)) + (1 + ((S20-W20) / (V20))) * ((1 + COS(J20)) / (2)))</f>
        <v>-2.7303389987007789E-2</v>
      </c>
      <c r="AA20">
        <f>(X20 * S20) * ((1 - COS(J20)) / (2))</f>
        <v>-3.0333493983792834E-3</v>
      </c>
      <c r="AB20">
        <f xml:space="preserve"> Y20 + Z20 + AA20</f>
        <v>2.7435606860929981E-2</v>
      </c>
      <c r="AC20">
        <f>(SIN(N20)*COS(K20)-COS(F20)*COS(N20)*SIN(K20))/SIN(ACOS(P20))</f>
        <v>0.30493306353183408</v>
      </c>
      <c r="AD20">
        <f t="shared" si="3"/>
        <v>1.2609281821280438</v>
      </c>
      <c r="AE20">
        <f t="shared" si="4"/>
        <v>72.245863105040101</v>
      </c>
      <c r="AF20">
        <f t="shared" si="5"/>
        <v>-0.25881904510252085</v>
      </c>
      <c r="AG20">
        <f t="shared" si="6"/>
        <v>-0.26179938779914952</v>
      </c>
      <c r="AH20">
        <f t="shared" si="7"/>
        <v>-15.000000000000005</v>
      </c>
    </row>
    <row r="21" spans="1:34" x14ac:dyDescent="0.25">
      <c r="A21" t="s">
        <v>41</v>
      </c>
      <c r="C21">
        <v>1.3819999999999999</v>
      </c>
      <c r="D21">
        <v>113</v>
      </c>
      <c r="E21">
        <v>120</v>
      </c>
      <c r="F21">
        <f t="shared" si="8"/>
        <v>2.0943951023931953</v>
      </c>
      <c r="G21">
        <v>0</v>
      </c>
      <c r="H21">
        <v>45</v>
      </c>
      <c r="I21">
        <f>((G21) * PI())/180</f>
        <v>0</v>
      </c>
      <c r="J21">
        <f>((H21) * PI())/180</f>
        <v>0.78539816339744828</v>
      </c>
      <c r="K21">
        <f t="shared" si="1"/>
        <v>0.43633231299858238</v>
      </c>
      <c r="L21">
        <f t="shared" si="2"/>
        <v>2.1118483949131388</v>
      </c>
      <c r="M21">
        <f>(2 * PI() * (D21 - 1))/365</f>
        <v>1.9279911079564758</v>
      </c>
      <c r="N21">
        <f>0.006918 - 0.399912 * COS(M21) + 0.070257 * SIN(M21) - 0.006758 * COS(2 * M21) + 0.000908 * SIN(2 * M21)</f>
        <v>0.2170794277152647</v>
      </c>
      <c r="P21">
        <f>(COS(K21) * COS(N21) * COS(F21)) + (SIN(N21) * SIN(K21))</f>
        <v>-0.3514957678174207</v>
      </c>
      <c r="Q21">
        <f>(COS(N21) * SIN(F21))/COS(N70)</f>
        <v>0.90334314763464241</v>
      </c>
      <c r="R21">
        <f>COS(N21 -K21)</f>
        <v>0.97606021951505584</v>
      </c>
      <c r="S21">
        <f>(0.42 * P21) + (((2.92 - R21) / (2 * R21)) * P21^2) - ((((2.92 -R21) / (4 *R21^2))) * P21^3)</f>
        <v>-2.4438352937091214E-3</v>
      </c>
      <c r="T21">
        <f>((1.323 * S21) / (P21)) - 0.5466</f>
        <v>-0.53740161302181988</v>
      </c>
      <c r="U21">
        <f>(SIN(K21) * COS(J21) - COS(K21) * SIN(J21) * COS(I21)) * SIN(N21) + (COS(K21) * COS(J21) + SIN(K21) * SIN(J21) * COS(I21)) * COS(N21) * COS(F21) + SIN(J21) * SIN(I21) * COS(N21) *SIN(F21)</f>
        <v>-0.5324831103867067</v>
      </c>
      <c r="V21">
        <f>C21 * (1 + 0.033 * COS((D21 - 2) * ((2 * PI()) / (365)))) * P21</f>
        <v>-0.48042154122579067</v>
      </c>
      <c r="W21">
        <f>S21 - (T21 * P21)</f>
        <v>-0.1913382278891341</v>
      </c>
      <c r="X21">
        <v>0.55000000000000004</v>
      </c>
      <c r="Y21">
        <f>T21 * U21</f>
        <v>0.28615728242869193</v>
      </c>
      <c r="Z21">
        <f>W21 * (((S21-W21) / (V21)) * ((U21) / (P21)) + (1 + ((S21-W21) / (V21))) * ((1 + COS(J21)) / (2)))</f>
        <v>1.4864806744830204E-2</v>
      </c>
      <c r="AA21">
        <f>(X21 * S21) * ((1 - COS(J21)) / (2))</f>
        <v>-1.9684026599170549E-4</v>
      </c>
      <c r="AB21">
        <f xml:space="preserve"> Y21 + Z21 + AA21</f>
        <v>0.30082524890753043</v>
      </c>
      <c r="AC21">
        <f>(SIN(N21)*COS(K21)-COS(F21)*COS(N21)*SIN(K21))/SIN(ACOS(P21))</f>
        <v>0.4289185909022088</v>
      </c>
      <c r="AD21">
        <f t="shared" si="3"/>
        <v>1.1275010094006599</v>
      </c>
      <c r="AE21">
        <f t="shared" si="4"/>
        <v>64.601049235397966</v>
      </c>
      <c r="AF21">
        <f t="shared" si="5"/>
        <v>-0.49999999999999972</v>
      </c>
      <c r="AG21">
        <f t="shared" si="6"/>
        <v>-0.52359877559829848</v>
      </c>
      <c r="AH21">
        <f t="shared" si="7"/>
        <v>-29.999999999999979</v>
      </c>
    </row>
    <row r="22" spans="1:34" x14ac:dyDescent="0.25">
      <c r="A22" t="s">
        <v>42</v>
      </c>
      <c r="C22">
        <v>1.3819999999999999</v>
      </c>
      <c r="D22">
        <v>113</v>
      </c>
      <c r="E22">
        <v>135</v>
      </c>
      <c r="F22">
        <f t="shared" si="8"/>
        <v>2.3561944901923448</v>
      </c>
      <c r="G22">
        <v>0</v>
      </c>
      <c r="H22">
        <v>45</v>
      </c>
      <c r="I22">
        <f>((G22) * PI())/180</f>
        <v>0</v>
      </c>
      <c r="J22">
        <f>((H22) * PI())/180</f>
        <v>0.78539816339744828</v>
      </c>
      <c r="K22">
        <f t="shared" si="1"/>
        <v>0.43633231299858238</v>
      </c>
      <c r="L22">
        <f t="shared" si="2"/>
        <v>2.1118483949131388</v>
      </c>
      <c r="M22">
        <f>(2 * PI() * (D22 - 1))/365</f>
        <v>1.9279911079564758</v>
      </c>
      <c r="N22">
        <f>0.006918 - 0.399912 * COS(M22) + 0.070257 * SIN(M22) - 0.006758 * COS(2 * M22) + 0.000908 * SIN(2 * M22)</f>
        <v>0.2170794277152647</v>
      </c>
      <c r="P22">
        <f>(COS(K22) * COS(N22) * COS(F22)) + (SIN(N22) * SIN(K22))</f>
        <v>-0.53479299940499303</v>
      </c>
      <c r="Q22">
        <f>(COS(N22) * SIN(F22))/COS(N71)</f>
        <v>0.81718963929492106</v>
      </c>
      <c r="R22">
        <f>COS(N22 -K22)</f>
        <v>0.97606021951505584</v>
      </c>
      <c r="S22">
        <f>(0.42 * P22) + (((2.92 - R22) / (2 * R22)) * P22^2) - ((((2.92 -R22) / (4 *R22^2))) * P22^3)</f>
        <v>0.13821568496117229</v>
      </c>
      <c r="T22">
        <f>((1.323 * S22) / (P22)) - 0.5466</f>
        <v>-0.88852547659950476</v>
      </c>
      <c r="U22">
        <f>(SIN(K22) * COS(J22) - COS(K22) * SIN(J22) * COS(I22)) * SIN(N22) + (COS(K22) * COS(J22) + SIN(K22) * SIN(J22) * COS(I22)) * COS(N22) * COS(F22) + SIN(J22) * SIN(I22) * COS(N22) *SIN(F22)</f>
        <v>-0.72253229499816174</v>
      </c>
      <c r="V22">
        <f>C22 * (1 + 0.033 * COS((D22 - 2) * ((2 * PI()) / (365)))) * P22</f>
        <v>-0.73095069851414707</v>
      </c>
      <c r="W22">
        <f>S22 - (T22 * P22)</f>
        <v>-0.33696151971722776</v>
      </c>
      <c r="X22">
        <v>0.55000000000000004</v>
      </c>
      <c r="Y22">
        <f>T22 * U22</f>
        <v>0.6419883517717756</v>
      </c>
      <c r="Z22">
        <f>W22 * (((S22-W22) / (V22)) * ((U22) / (P22)) + (1 + ((S22-W22) / (V22))) * ((1 + COS(J22)) / (2)))</f>
        <v>0.19530888695386564</v>
      </c>
      <c r="AA22">
        <f>(X22 * S22) * ((1 - COS(J22)) / (2))</f>
        <v>1.1132670136165557E-2</v>
      </c>
      <c r="AB22">
        <f xml:space="preserve"> Y22 + Z22 + AA22</f>
        <v>0.8484299088618068</v>
      </c>
      <c r="AC22">
        <f>(SIN(N22)*COS(K22)-COS(F22)*COS(N22)*SIN(K22))/SIN(ACOS(P22))</f>
        <v>0.57636888659003482</v>
      </c>
      <c r="AD22">
        <f t="shared" si="3"/>
        <v>0.95651805138555457</v>
      </c>
      <c r="AE22">
        <f t="shared" si="4"/>
        <v>54.80444737246988</v>
      </c>
      <c r="AF22">
        <f t="shared" si="5"/>
        <v>-0.70710678118654746</v>
      </c>
      <c r="AG22">
        <f t="shared" si="6"/>
        <v>-0.78539816339744828</v>
      </c>
      <c r="AH22">
        <f t="shared" si="7"/>
        <v>-45</v>
      </c>
    </row>
    <row r="23" spans="1:34" x14ac:dyDescent="0.25">
      <c r="C23">
        <v>1.3819999999999999</v>
      </c>
      <c r="D23">
        <v>113</v>
      </c>
      <c r="E23">
        <v>150</v>
      </c>
      <c r="F23">
        <f t="shared" si="8"/>
        <v>2.6179938779914944</v>
      </c>
      <c r="G23">
        <v>0</v>
      </c>
      <c r="H23">
        <v>45</v>
      </c>
      <c r="I23">
        <f>((G23) * PI())/180</f>
        <v>0</v>
      </c>
      <c r="J23">
        <f>((H23) * PI())/180</f>
        <v>0.78539816339744828</v>
      </c>
      <c r="K23">
        <f t="shared" si="1"/>
        <v>0.43633231299858238</v>
      </c>
      <c r="L23">
        <f t="shared" si="2"/>
        <v>2.1118483949131388</v>
      </c>
      <c r="M23">
        <f>(2 * PI() * (D23 - 1))/365</f>
        <v>1.9279911079564758</v>
      </c>
      <c r="N23">
        <f>0.006918 - 0.399912 * COS(M23) + 0.070257 * SIN(M23) - 0.006758 * COS(2 * M23) + 0.000908 * SIN(2 * M23)</f>
        <v>0.2170794277152647</v>
      </c>
      <c r="P23">
        <f>(COS(K23) * COS(N23) * COS(F23)) + (SIN(N23) * SIN(K23))</f>
        <v>-0.67544191202396686</v>
      </c>
      <c r="Q23">
        <f>(COS(N23) * SIN(F23))/COS(N72)</f>
        <v>0.66213260447364641</v>
      </c>
      <c r="R23">
        <f>COS(N23 -K23)</f>
        <v>0.97606021951505584</v>
      </c>
      <c r="S23">
        <f>(0.42 * P23) + (((2.92 - R23) / (2 * R23)) * P23^2) - ((((2.92 -R23) / (4 *R23^2))) * P23^3)</f>
        <v>0.32781745290531794</v>
      </c>
      <c r="T23">
        <f>((1.323 * S23) / (P23)) - 0.5466</f>
        <v>-1.1887018335894242</v>
      </c>
      <c r="U23">
        <f>(SIN(K23) * COS(J23) - COS(K23) * SIN(J23) * COS(I23)) * SIN(N23) + (COS(K23) * COS(J23) + SIN(K23) * SIN(J23) * COS(I23)) * COS(N23) * COS(F23) + SIN(J23) * SIN(I23) * COS(N23) *SIN(F23)</f>
        <v>-0.8683621633939268</v>
      </c>
      <c r="V23">
        <f>C23 * (1 + 0.033 * COS((D23 - 2) * ((2 * PI()) / (365)))) * P23</f>
        <v>-0.92318848217712879</v>
      </c>
      <c r="W23">
        <f>S23 - (T23 * P23)</f>
        <v>-0.47508158640071796</v>
      </c>
      <c r="X23">
        <v>0.55000000000000004</v>
      </c>
      <c r="Y23">
        <f>T23 * U23</f>
        <v>1.03222369584604</v>
      </c>
      <c r="Z23">
        <f>W23 * (((S23-W23) / (V23)) * ((U23) / (P23)) + (1 + ((S23-W23) / (V23))) * ((1 + COS(J23)) / (2)))</f>
        <v>0.47835540450102892</v>
      </c>
      <c r="AA23">
        <f>(X23 * S23) * ((1 - COS(J23)) / (2))</f>
        <v>2.6404264965283131E-2</v>
      </c>
      <c r="AB23">
        <f xml:space="preserve"> Y23 + Z23 + AA23</f>
        <v>1.5369833653123521</v>
      </c>
      <c r="AC23">
        <f>(SIN(N23)*COS(K23)-COS(F23)*COS(N23)*SIN(K23))/SIN(ACOS(P23))</f>
        <v>0.74938669196413243</v>
      </c>
      <c r="AD23">
        <f t="shared" si="3"/>
        <v>0.72366099561169361</v>
      </c>
      <c r="AE23">
        <f t="shared" si="4"/>
        <v>41.462720846785231</v>
      </c>
      <c r="AF23">
        <f t="shared" si="5"/>
        <v>-0.86602540378443871</v>
      </c>
      <c r="AG23">
        <f t="shared" si="6"/>
        <v>-1.0471975511965981</v>
      </c>
      <c r="AH23">
        <f t="shared" si="7"/>
        <v>-60.000000000000021</v>
      </c>
    </row>
    <row r="24" spans="1:34" x14ac:dyDescent="0.25">
      <c r="C24">
        <v>1.3819999999999999</v>
      </c>
      <c r="D24">
        <v>113</v>
      </c>
      <c r="E24">
        <v>165</v>
      </c>
      <c r="F24">
        <f t="shared" si="8"/>
        <v>2.8797932657906435</v>
      </c>
      <c r="G24">
        <v>0</v>
      </c>
      <c r="H24">
        <v>45</v>
      </c>
      <c r="I24">
        <f>((G24) * PI())/180</f>
        <v>0</v>
      </c>
      <c r="J24">
        <f>((H24) * PI())/180</f>
        <v>0.78539816339744828</v>
      </c>
      <c r="K24">
        <f t="shared" si="1"/>
        <v>0.43633231299858238</v>
      </c>
      <c r="L24">
        <f t="shared" si="2"/>
        <v>2.1118483949131388</v>
      </c>
      <c r="M24">
        <f>(2 * PI() * (D24 - 1))/365</f>
        <v>1.9279911079564758</v>
      </c>
      <c r="N24">
        <f>0.006918 - 0.399912 * COS(M24) + 0.070257 * SIN(M24) - 0.006758 * COS(2 * M24) + 0.000908 * SIN(2 * M24)</f>
        <v>0.2170794277152647</v>
      </c>
      <c r="P24">
        <f>(COS(K24) * COS(N24) * COS(F24)) + (SIN(N24) * SIN(K24))</f>
        <v>-0.76385751471267693</v>
      </c>
      <c r="Q24">
        <f>(COS(N24) * SIN(F24))/COS(N73)</f>
        <v>0.39161858248038101</v>
      </c>
      <c r="R24">
        <f>COS(N24 -K24)</f>
        <v>0.97606021951505584</v>
      </c>
      <c r="S24">
        <f>(0.42 * P24) + (((2.92 - R24) / (2 * R24)) * P24^2) - ((((2.92 -R24) / (4 *R24^2))) * P24^3)</f>
        <v>0.48756911562090088</v>
      </c>
      <c r="T24">
        <f>((1.323 * S24) / (P24)) - 0.5466</f>
        <v>-1.3910689324148198</v>
      </c>
      <c r="U24">
        <f>(SIN(K24) * COS(J24) - COS(K24) * SIN(J24) * COS(I24)) * SIN(N24) + (COS(K24) * COS(J24) + SIN(K24) * SIN(J24) * COS(I24)) * COS(N24) * COS(F24) + SIN(J24) * SIN(I24) * COS(N24) *SIN(F24)</f>
        <v>-0.96003465103808261</v>
      </c>
      <c r="V24">
        <f>C24 * (1 + 0.033 * COS((D24 - 2) * ((2 * PI()) / (365)))) * P24</f>
        <v>-1.0440342049460618</v>
      </c>
      <c r="W24">
        <f>S24 - (T24 * P24)</f>
        <v>-0.57500934188750008</v>
      </c>
      <c r="X24">
        <v>0.55000000000000004</v>
      </c>
      <c r="Y24">
        <f>T24 * U24</f>
        <v>1.3354743771007795</v>
      </c>
      <c r="Z24">
        <f>W24 * (((S24-W24) / (V24)) * ((U24) / (P24)) + (1 + ((S24-W24) / (V24))) * ((1 + COS(J24)) / (2)))</f>
        <v>0.74423977674345865</v>
      </c>
      <c r="AA24">
        <f>(X24 * S24) * ((1 - COS(J24)) / (2))</f>
        <v>3.927156410876436E-2</v>
      </c>
      <c r="AB24">
        <f xml:space="preserve"> Y24 + Z24 + AA24</f>
        <v>2.1189857179530027</v>
      </c>
      <c r="AC24">
        <f>(SIN(N24)*COS(K24)-COS(F24)*COS(N24)*SIN(K24))/SIN(ACOS(P24))</f>
        <v>0.9201276465013194</v>
      </c>
      <c r="AD24">
        <f t="shared" si="3"/>
        <v>0.402390020311854</v>
      </c>
      <c r="AE24">
        <f t="shared" si="4"/>
        <v>23.055249882052706</v>
      </c>
      <c r="AF24">
        <f t="shared" si="5"/>
        <v>-0.9659258262890682</v>
      </c>
      <c r="AG24">
        <f t="shared" si="6"/>
        <v>-1.3089969389957468</v>
      </c>
      <c r="AH24">
        <f t="shared" si="7"/>
        <v>-74.999999999999986</v>
      </c>
    </row>
    <row r="50" spans="14:18" x14ac:dyDescent="0.25">
      <c r="N50" t="s">
        <v>43</v>
      </c>
      <c r="O50" t="s">
        <v>44</v>
      </c>
      <c r="Q50" t="s">
        <v>45</v>
      </c>
      <c r="R50" t="s">
        <v>46</v>
      </c>
    </row>
    <row r="51" spans="14:18" x14ac:dyDescent="0.25">
      <c r="N51">
        <f>ASIN(P2)</f>
        <v>-0.13848383165314385</v>
      </c>
      <c r="O51">
        <f>N51 * 180 / PI()</f>
        <v>-7.9345390845253405</v>
      </c>
      <c r="Q51">
        <f>ASIN(Q2)</f>
        <v>-0.25804191509895463</v>
      </c>
      <c r="R51">
        <f>Q51 * 180 / PI()</f>
        <v>-14.784712672643215</v>
      </c>
    </row>
    <row r="52" spans="14:18" x14ac:dyDescent="0.25">
      <c r="N52">
        <f>ASIN(P3)</f>
        <v>-0.74156381113320025</v>
      </c>
      <c r="O52">
        <f>N52 * 180 / PI()</f>
        <v>-42.488476617568864</v>
      </c>
      <c r="Q52">
        <f>ASIN(Q3)</f>
        <v>-0.72366099561169339</v>
      </c>
      <c r="R52">
        <f>Q52 * 180 / PI()</f>
        <v>-41.462720846785217</v>
      </c>
    </row>
    <row r="53" spans="14:18" x14ac:dyDescent="0.25">
      <c r="N53">
        <f>ASIN(P4)</f>
        <v>-0.56426275212117993</v>
      </c>
      <c r="O53">
        <f>N53 * 180 / PI()</f>
        <v>-32.329874232980153</v>
      </c>
      <c r="Q53">
        <f>ASIN(Q4)</f>
        <v>-0.95651805138555424</v>
      </c>
      <c r="R53">
        <f>Q53 * 180 / PI()</f>
        <v>-54.804447372469859</v>
      </c>
    </row>
    <row r="54" spans="14:18" x14ac:dyDescent="0.25">
      <c r="N54">
        <f>ASIN(P5)</f>
        <v>-0.35916834452011814</v>
      </c>
      <c r="O54">
        <f>N54 * 180 / PI()</f>
        <v>-20.578830275703481</v>
      </c>
      <c r="Q54">
        <f>ASIN(Q5)</f>
        <v>-1.1275010094006594</v>
      </c>
      <c r="R54">
        <f>Q54 * 180 / PI()</f>
        <v>-64.601049235397937</v>
      </c>
    </row>
    <row r="55" spans="14:18" x14ac:dyDescent="0.25">
      <c r="N55">
        <f>ASIN(P6)</f>
        <v>-0.13848383165314368</v>
      </c>
      <c r="O55">
        <f>N55 * 180 / PI()</f>
        <v>-7.9345390845253307</v>
      </c>
      <c r="Q55">
        <f>ASIN(Q6)</f>
        <v>-1.2609281821280447</v>
      </c>
      <c r="R55">
        <f>Q55 * 180 / PI()</f>
        <v>-72.245863105040158</v>
      </c>
    </row>
    <row r="56" spans="14:18" x14ac:dyDescent="0.25">
      <c r="N56">
        <f>ASIN(P7)</f>
        <v>9.114905554975819E-2</v>
      </c>
      <c r="O56">
        <f>N56 * 180 / PI()</f>
        <v>5.222456189604638</v>
      </c>
      <c r="Q56">
        <f>ASIN(Q7)</f>
        <v>-1.3735060288613259</v>
      </c>
      <c r="R56">
        <f>Q56 * 180 / PI()</f>
        <v>-78.696098589527821</v>
      </c>
    </row>
    <row r="57" spans="14:18" x14ac:dyDescent="0.25">
      <c r="N57">
        <f>ASIN(P8)</f>
        <v>0.32582174999043373</v>
      </c>
      <c r="O57">
        <f>N57 * 180 / PI()</f>
        <v>18.668211148018521</v>
      </c>
      <c r="Q57">
        <f>ASIN(Q8)</f>
        <v>-1.4773674425179559</v>
      </c>
      <c r="R57">
        <f>Q57 * 180 / PI()</f>
        <v>-84.646919246315122</v>
      </c>
    </row>
    <row r="58" spans="14:18" x14ac:dyDescent="0.25">
      <c r="N58">
        <f>ASIN(P9)</f>
        <v>0.56278241859226208</v>
      </c>
      <c r="O58">
        <f>N58 * 180 / PI()</f>
        <v>32.245057369501453</v>
      </c>
      <c r="Q58">
        <f>ASIN(Q9)</f>
        <v>-1.557612026096808</v>
      </c>
      <c r="R58">
        <f>Q58 * 180 / PI()</f>
        <v>-89.244595214168129</v>
      </c>
    </row>
    <row r="59" spans="14:18" x14ac:dyDescent="0.25">
      <c r="N59">
        <f>ASIN(P10)</f>
        <v>0.79925778711034334</v>
      </c>
      <c r="O59">
        <f>N59 * 180 / PI()</f>
        <v>45.794097944388326</v>
      </c>
      <c r="Q59">
        <f>ASIN(Q10)</f>
        <v>-1.431768683974519</v>
      </c>
      <c r="R59">
        <f>Q59 * 180 / PI()</f>
        <v>-82.034302830740089</v>
      </c>
    </row>
    <row r="60" spans="14:18" x14ac:dyDescent="0.25">
      <c r="N60">
        <f>ASIN(P11)</f>
        <v>1.030366672133654</v>
      </c>
      <c r="O60">
        <f>N60 * 180 / PI()</f>
        <v>59.035661664198216</v>
      </c>
      <c r="Q60">
        <f>ASIN(Q11)</f>
        <v>-1.2500523921593354</v>
      </c>
      <c r="R60">
        <f>Q60 * 180 / PI()</f>
        <v>-71.622726240962393</v>
      </c>
    </row>
    <row r="61" spans="14:18" x14ac:dyDescent="0.25">
      <c r="N61">
        <f>ASIN(P12)</f>
        <v>1.2403675177278848</v>
      </c>
      <c r="O61">
        <f>N61 * 180 / PI()</f>
        <v>71.067823810926114</v>
      </c>
      <c r="Q61">
        <f>ASIN(Q12)</f>
        <v>-0.8930655352387461</v>
      </c>
      <c r="R61">
        <f>Q61 * 180 / PI()</f>
        <v>-51.168885997772051</v>
      </c>
    </row>
    <row r="62" spans="14:18" x14ac:dyDescent="0.25">
      <c r="N62">
        <f>ASIN(P13)</f>
        <v>1.3515434415115786</v>
      </c>
      <c r="O62">
        <f>N62 * 180 / PI()</f>
        <v>77.437735027199878</v>
      </c>
      <c r="Q62">
        <f>ASIN(Q13)</f>
        <v>0</v>
      </c>
      <c r="R62">
        <f>Q62 * 180 / PI()</f>
        <v>0</v>
      </c>
    </row>
    <row r="63" spans="14:18" x14ac:dyDescent="0.25">
      <c r="N63">
        <f>ASIN(P14)</f>
        <v>1.2403675177278848</v>
      </c>
      <c r="O63">
        <f>N63 * 180 / PI()</f>
        <v>71.067823810926114</v>
      </c>
      <c r="Q63">
        <f>ASIN(Q14)</f>
        <v>0.8930655352387461</v>
      </c>
      <c r="R63">
        <f>Q63 * 180 / PI()</f>
        <v>51.168885997772051</v>
      </c>
    </row>
    <row r="64" spans="14:18" x14ac:dyDescent="0.25">
      <c r="N64">
        <f>ASIN(P15)</f>
        <v>1.030366672133654</v>
      </c>
      <c r="O64">
        <f>N64 * 180 / PI()</f>
        <v>59.035661664198216</v>
      </c>
      <c r="Q64">
        <f>ASIN(Q15)</f>
        <v>1.2500523921593352</v>
      </c>
      <c r="R64">
        <f>Q64 * 180 / PI()</f>
        <v>71.622726240962379</v>
      </c>
    </row>
    <row r="65" spans="14:18" x14ac:dyDescent="0.25">
      <c r="N65">
        <f>ASIN(P16)</f>
        <v>0.79925778711034334</v>
      </c>
      <c r="O65">
        <f>N65 * 180 / PI()</f>
        <v>45.794097944388326</v>
      </c>
      <c r="Q65">
        <f>ASIN(Q16)</f>
        <v>1.431768683974519</v>
      </c>
      <c r="R65">
        <f>Q65 * 180 / PI()</f>
        <v>82.034302830740089</v>
      </c>
    </row>
    <row r="66" spans="14:18" x14ac:dyDescent="0.25">
      <c r="N66">
        <f>ASIN(P17)</f>
        <v>0.56278241859226208</v>
      </c>
      <c r="O66">
        <f>N66 * 180 / PI()</f>
        <v>32.245057369501453</v>
      </c>
      <c r="Q66">
        <f>ASIN(Q17)</f>
        <v>1.557612026096808</v>
      </c>
      <c r="R66">
        <f>Q66 * 180 / PI()</f>
        <v>89.244595214168129</v>
      </c>
    </row>
    <row r="67" spans="14:18" x14ac:dyDescent="0.25">
      <c r="N67">
        <f>ASIN(P18)</f>
        <v>0.32582174999043373</v>
      </c>
      <c r="O67">
        <f>N67 * 180 / PI()</f>
        <v>18.668211148018521</v>
      </c>
      <c r="Q67">
        <f>ASIN(Q18)</f>
        <v>1.4773674425179559</v>
      </c>
      <c r="R67">
        <f>Q67 * 180 / PI()</f>
        <v>84.646919246315122</v>
      </c>
    </row>
    <row r="68" spans="14:18" x14ac:dyDescent="0.25">
      <c r="N68">
        <f>ASIN(P19)</f>
        <v>9.114905554975819E-2</v>
      </c>
      <c r="O68">
        <f>N68 * 180 / PI()</f>
        <v>5.222456189604638</v>
      </c>
      <c r="Q68">
        <f>ASIN(Q19)</f>
        <v>1.3735060288613259</v>
      </c>
      <c r="R68">
        <f>Q68 * 180 / PI()</f>
        <v>78.696098589527821</v>
      </c>
    </row>
    <row r="69" spans="14:18" x14ac:dyDescent="0.25">
      <c r="N69">
        <f>ASIN(P20)</f>
        <v>-0.13848383165314368</v>
      </c>
      <c r="O69">
        <f>N69 * 180 / PI()</f>
        <v>-7.9345390845253307</v>
      </c>
      <c r="Q69">
        <f>ASIN(Q20)</f>
        <v>1.2609281821280443</v>
      </c>
      <c r="R69">
        <f>Q69 * 180 / PI()</f>
        <v>72.245863105040129</v>
      </c>
    </row>
    <row r="70" spans="14:18" x14ac:dyDescent="0.25">
      <c r="N70">
        <f>ASIN(P21)</f>
        <v>-0.35916834452011814</v>
      </c>
      <c r="O70">
        <f>N70 * 180 / PI()</f>
        <v>-20.578830275703481</v>
      </c>
      <c r="Q70">
        <f>ASIN(Q21)</f>
        <v>1.1275010094006597</v>
      </c>
      <c r="R70">
        <f>Q70 * 180 / PI()</f>
        <v>64.601049235397952</v>
      </c>
    </row>
    <row r="71" spans="14:18" x14ac:dyDescent="0.25">
      <c r="N71">
        <f>ASIN(P22)</f>
        <v>-0.56426275212117993</v>
      </c>
      <c r="O71">
        <f>N71 * 180 / PI()</f>
        <v>-32.329874232980153</v>
      </c>
      <c r="Q71">
        <f>ASIN(Q22)</f>
        <v>0.95651805138555424</v>
      </c>
      <c r="R71">
        <f>Q71 * 180 / PI()</f>
        <v>54.804447372469859</v>
      </c>
    </row>
    <row r="72" spans="14:18" x14ac:dyDescent="0.25">
      <c r="N72">
        <f>ASIN(P23)</f>
        <v>-0.74156381113320025</v>
      </c>
      <c r="O72">
        <f>N72 * 180 / PI()</f>
        <v>-42.488476617568864</v>
      </c>
      <c r="Q72">
        <f>ASIN(Q23)</f>
        <v>0.72366099561169339</v>
      </c>
      <c r="R72">
        <f>Q72 * 180 / PI()</f>
        <v>41.462720846785217</v>
      </c>
    </row>
    <row r="73" spans="14:18" x14ac:dyDescent="0.25">
      <c r="N73">
        <f>ASIN(P24)</f>
        <v>-0.86926923252012389</v>
      </c>
      <c r="O73">
        <f>N73 * 180 / PI()</f>
        <v>-49.805458283979306</v>
      </c>
      <c r="Q73">
        <f>ASIN(Q24)</f>
        <v>0.402390020311854</v>
      </c>
      <c r="R73">
        <f>Q73 * 180 / PI()</f>
        <v>23.055249882052706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2019-02-21T15:47:36Z</dcterms:modified>
</cp:coreProperties>
</file>