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filterPrivacy="1"/>
  <xr:revisionPtr revIDLastSave="0" documentId="13_ncr:1_{B7CA333F-A9C8-4780-B19E-6A308C104C7F}" xr6:coauthVersionLast="40" xr6:coauthVersionMax="40" xr10:uidLastSave="{00000000-0000-0000-0000-000000000000}"/>
  <bookViews>
    <workbookView xWindow="28680" yWindow="-45" windowWidth="29040" windowHeight="15840" xr2:uid="{00000000-000D-0000-FFFF-FFFF00000000}"/>
  </bookViews>
  <sheets>
    <sheet name="工作表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4" i="1" l="1"/>
  <c r="AF4" i="1" s="1"/>
  <c r="AG4" i="1" s="1"/>
  <c r="P12" i="1"/>
  <c r="AF12" i="1" s="1"/>
  <c r="AG12" i="1" s="1"/>
  <c r="P19" i="1"/>
  <c r="AF19" i="1" s="1"/>
  <c r="AG19" i="1" s="1"/>
  <c r="P20" i="1"/>
  <c r="N69" i="1" s="1"/>
  <c r="O69" i="1" s="1"/>
  <c r="N68" i="1"/>
  <c r="O68" i="1" s="1"/>
  <c r="I2" i="1"/>
  <c r="J2" i="1"/>
  <c r="K2" i="1"/>
  <c r="L2" i="1"/>
  <c r="M2" i="1"/>
  <c r="N2" i="1" s="1"/>
  <c r="P2" i="1" s="1"/>
  <c r="AF2" i="1" s="1"/>
  <c r="AG2" i="1" s="1"/>
  <c r="I3" i="1"/>
  <c r="J3" i="1"/>
  <c r="K3" i="1"/>
  <c r="L3" i="1"/>
  <c r="M3" i="1"/>
  <c r="N3" i="1"/>
  <c r="R3" i="1" s="1"/>
  <c r="I4" i="1"/>
  <c r="J4" i="1"/>
  <c r="K4" i="1"/>
  <c r="L4" i="1"/>
  <c r="M4" i="1"/>
  <c r="N4" i="1"/>
  <c r="AC4" i="1" s="1"/>
  <c r="AD4" i="1" s="1"/>
  <c r="AE4" i="1" s="1"/>
  <c r="I5" i="1"/>
  <c r="J5" i="1"/>
  <c r="K5" i="1"/>
  <c r="L5" i="1"/>
  <c r="M5" i="1"/>
  <c r="N5" i="1" s="1"/>
  <c r="P5" i="1" s="1"/>
  <c r="AF5" i="1" s="1"/>
  <c r="AG5" i="1" s="1"/>
  <c r="I6" i="1"/>
  <c r="J6" i="1"/>
  <c r="K6" i="1"/>
  <c r="L6" i="1"/>
  <c r="M6" i="1"/>
  <c r="N6" i="1" s="1"/>
  <c r="I7" i="1"/>
  <c r="J7" i="1"/>
  <c r="K7" i="1"/>
  <c r="L7" i="1"/>
  <c r="M7" i="1"/>
  <c r="N7" i="1"/>
  <c r="R7" i="1" s="1"/>
  <c r="I19" i="1"/>
  <c r="J19" i="1"/>
  <c r="K19" i="1"/>
  <c r="L19" i="1"/>
  <c r="M19" i="1"/>
  <c r="N19" i="1"/>
  <c r="AC19" i="1" s="1"/>
  <c r="AD19" i="1" s="1"/>
  <c r="AE19" i="1" s="1"/>
  <c r="I20" i="1"/>
  <c r="J20" i="1"/>
  <c r="K20" i="1"/>
  <c r="L20" i="1"/>
  <c r="M20" i="1"/>
  <c r="N20" i="1" s="1"/>
  <c r="AC20" i="1" s="1"/>
  <c r="AD20" i="1" s="1"/>
  <c r="AE20" i="1" s="1"/>
  <c r="I21" i="1"/>
  <c r="J21" i="1"/>
  <c r="K21" i="1"/>
  <c r="L21" i="1"/>
  <c r="M21" i="1"/>
  <c r="N21" i="1" s="1"/>
  <c r="P21" i="1" s="1"/>
  <c r="AF21" i="1" s="1"/>
  <c r="AG21" i="1" s="1"/>
  <c r="I22" i="1"/>
  <c r="J22" i="1"/>
  <c r="K22" i="1"/>
  <c r="L22" i="1"/>
  <c r="M22" i="1"/>
  <c r="N22" i="1" s="1"/>
  <c r="P22" i="1" s="1"/>
  <c r="N71" i="1" s="1"/>
  <c r="O71" i="1" s="1"/>
  <c r="I23" i="1"/>
  <c r="J23" i="1"/>
  <c r="K23" i="1"/>
  <c r="L23" i="1"/>
  <c r="M23" i="1"/>
  <c r="N23" i="1"/>
  <c r="P23" i="1" s="1"/>
  <c r="AC23" i="1" s="1"/>
  <c r="AD23" i="1" s="1"/>
  <c r="AE23" i="1" s="1"/>
  <c r="I24" i="1"/>
  <c r="J24" i="1"/>
  <c r="K24" i="1"/>
  <c r="L24" i="1"/>
  <c r="M24" i="1"/>
  <c r="N24" i="1"/>
  <c r="P24" i="1" s="1"/>
  <c r="N73" i="1" s="1"/>
  <c r="O73" i="1" s="1"/>
  <c r="F19" i="1"/>
  <c r="F20" i="1"/>
  <c r="F21" i="1"/>
  <c r="F22" i="1"/>
  <c r="F23" i="1"/>
  <c r="F24" i="1"/>
  <c r="F2" i="1"/>
  <c r="F3" i="1"/>
  <c r="F4" i="1"/>
  <c r="F5" i="1"/>
  <c r="F6" i="1"/>
  <c r="F7" i="1"/>
  <c r="M18" i="1"/>
  <c r="N18" i="1" s="1"/>
  <c r="P18" i="1" s="1"/>
  <c r="AC18" i="1" s="1"/>
  <c r="AD18" i="1" s="1"/>
  <c r="AE18" i="1" s="1"/>
  <c r="L18" i="1"/>
  <c r="K18" i="1"/>
  <c r="J18" i="1"/>
  <c r="I18" i="1"/>
  <c r="F18" i="1"/>
  <c r="M17" i="1"/>
  <c r="N17" i="1" s="1"/>
  <c r="P17" i="1" s="1"/>
  <c r="AF17" i="1" s="1"/>
  <c r="AG17" i="1" s="1"/>
  <c r="L17" i="1"/>
  <c r="K17" i="1"/>
  <c r="J17" i="1"/>
  <c r="I17" i="1"/>
  <c r="F17" i="1"/>
  <c r="M16" i="1"/>
  <c r="N16" i="1" s="1"/>
  <c r="P16" i="1" s="1"/>
  <c r="AF16" i="1" s="1"/>
  <c r="AG16" i="1" s="1"/>
  <c r="L16" i="1"/>
  <c r="K16" i="1"/>
  <c r="J16" i="1"/>
  <c r="I16" i="1"/>
  <c r="F16" i="1"/>
  <c r="M15" i="1"/>
  <c r="N15" i="1" s="1"/>
  <c r="R15" i="1" s="1"/>
  <c r="L15" i="1"/>
  <c r="K15" i="1"/>
  <c r="J15" i="1"/>
  <c r="I15" i="1"/>
  <c r="F15" i="1"/>
  <c r="M14" i="1"/>
  <c r="N14" i="1" s="1"/>
  <c r="P14" i="1" s="1"/>
  <c r="AF14" i="1" s="1"/>
  <c r="AG14" i="1" s="1"/>
  <c r="L14" i="1"/>
  <c r="K14" i="1"/>
  <c r="J14" i="1"/>
  <c r="I14" i="1"/>
  <c r="F14" i="1"/>
  <c r="M13" i="1"/>
  <c r="N13" i="1" s="1"/>
  <c r="P13" i="1" s="1"/>
  <c r="AF13" i="1" s="1"/>
  <c r="AG13" i="1" s="1"/>
  <c r="L13" i="1"/>
  <c r="K13" i="1"/>
  <c r="J13" i="1"/>
  <c r="I13" i="1"/>
  <c r="F13" i="1"/>
  <c r="M12" i="1"/>
  <c r="N12" i="1" s="1"/>
  <c r="L12" i="1"/>
  <c r="K12" i="1"/>
  <c r="J12" i="1"/>
  <c r="I12" i="1"/>
  <c r="F12" i="1"/>
  <c r="M11" i="1"/>
  <c r="N11" i="1" s="1"/>
  <c r="P11" i="1" s="1"/>
  <c r="AF11" i="1" s="1"/>
  <c r="AG11" i="1" s="1"/>
  <c r="L11" i="1"/>
  <c r="K11" i="1"/>
  <c r="J11" i="1"/>
  <c r="I11" i="1"/>
  <c r="F11" i="1"/>
  <c r="M10" i="1"/>
  <c r="N10" i="1" s="1"/>
  <c r="P10" i="1" s="1"/>
  <c r="AF10" i="1" s="1"/>
  <c r="AG10" i="1" s="1"/>
  <c r="L10" i="1"/>
  <c r="K10" i="1"/>
  <c r="J10" i="1"/>
  <c r="I10" i="1"/>
  <c r="F10" i="1"/>
  <c r="M9" i="1"/>
  <c r="N9" i="1" s="1"/>
  <c r="P9" i="1" s="1"/>
  <c r="AF9" i="1" s="1"/>
  <c r="AG9" i="1" s="1"/>
  <c r="L9" i="1"/>
  <c r="K9" i="1"/>
  <c r="J9" i="1"/>
  <c r="I9" i="1"/>
  <c r="F9" i="1"/>
  <c r="M8" i="1"/>
  <c r="N8" i="1" s="1"/>
  <c r="P8" i="1" s="1"/>
  <c r="AF8" i="1" s="1"/>
  <c r="AG8" i="1" s="1"/>
  <c r="L8" i="1"/>
  <c r="K8" i="1"/>
  <c r="J8" i="1"/>
  <c r="I8" i="1"/>
  <c r="F8" i="1"/>
  <c r="P6" i="1" l="1"/>
  <c r="AC6" i="1" s="1"/>
  <c r="AD6" i="1" s="1"/>
  <c r="AE6" i="1" s="1"/>
  <c r="AC12" i="1"/>
  <c r="AD12" i="1" s="1"/>
  <c r="AE12" i="1" s="1"/>
  <c r="AC11" i="1"/>
  <c r="AD11" i="1" s="1"/>
  <c r="AE11" i="1" s="1"/>
  <c r="AC8" i="1"/>
  <c r="AD8" i="1" s="1"/>
  <c r="AE8" i="1" s="1"/>
  <c r="AF20" i="1"/>
  <c r="AG20" i="1" s="1"/>
  <c r="P3" i="1"/>
  <c r="AC7" i="1"/>
  <c r="AD7" i="1" s="1"/>
  <c r="AE7" i="1" s="1"/>
  <c r="AC15" i="1"/>
  <c r="AD15" i="1" s="1"/>
  <c r="AE15" i="1" s="1"/>
  <c r="AC5" i="1"/>
  <c r="AD5" i="1" s="1"/>
  <c r="AE5" i="1" s="1"/>
  <c r="AC14" i="1"/>
  <c r="AD14" i="1" s="1"/>
  <c r="AE14" i="1" s="1"/>
  <c r="P15" i="1"/>
  <c r="AF15" i="1" s="1"/>
  <c r="AG15" i="1" s="1"/>
  <c r="P7" i="1"/>
  <c r="S7" i="1" s="1"/>
  <c r="AA7" i="1" s="1"/>
  <c r="AC21" i="1"/>
  <c r="AD21" i="1" s="1"/>
  <c r="AE21" i="1" s="1"/>
  <c r="U19" i="1"/>
  <c r="AC3" i="1"/>
  <c r="AD3" i="1" s="1"/>
  <c r="AE3" i="1" s="1"/>
  <c r="AH15" i="1"/>
  <c r="AH8" i="1"/>
  <c r="N72" i="1"/>
  <c r="O72" i="1" s="1"/>
  <c r="AF24" i="1"/>
  <c r="AC16" i="1"/>
  <c r="AD16" i="1" s="1"/>
  <c r="AE16" i="1" s="1"/>
  <c r="AF23" i="1"/>
  <c r="AG23" i="1" s="1"/>
  <c r="AH17" i="1"/>
  <c r="AH9" i="1"/>
  <c r="AH16" i="1"/>
  <c r="AH4" i="1"/>
  <c r="AC9" i="1"/>
  <c r="AD9" i="1" s="1"/>
  <c r="AE9" i="1" s="1"/>
  <c r="AC24" i="1"/>
  <c r="AD24" i="1" s="1"/>
  <c r="AE24" i="1" s="1"/>
  <c r="AH12" i="1"/>
  <c r="AH20" i="1"/>
  <c r="AH14" i="1"/>
  <c r="AH21" i="1"/>
  <c r="AH13" i="1"/>
  <c r="AH5" i="1"/>
  <c r="AH10" i="1"/>
  <c r="AH11" i="1"/>
  <c r="AH19" i="1"/>
  <c r="AH23" i="1"/>
  <c r="AC17" i="1"/>
  <c r="AD17" i="1" s="1"/>
  <c r="AE17" i="1" s="1"/>
  <c r="AC10" i="1"/>
  <c r="AD10" i="1" s="1"/>
  <c r="AE10" i="1" s="1"/>
  <c r="AF22" i="1"/>
  <c r="AG22" i="1" s="1"/>
  <c r="AC22" i="1"/>
  <c r="AD22" i="1" s="1"/>
  <c r="AE22" i="1" s="1"/>
  <c r="Q19" i="1"/>
  <c r="Q68" i="1" s="1"/>
  <c r="R68" i="1" s="1"/>
  <c r="AC13" i="1"/>
  <c r="AD13" i="1" s="1"/>
  <c r="AE13" i="1" s="1"/>
  <c r="AF18" i="1"/>
  <c r="AG18" i="1" s="1"/>
  <c r="N54" i="1"/>
  <c r="O54" i="1" s="1"/>
  <c r="N70" i="1"/>
  <c r="O70" i="1" s="1"/>
  <c r="N53" i="1"/>
  <c r="O53" i="1" s="1"/>
  <c r="AH2" i="1"/>
  <c r="N51" i="1"/>
  <c r="O51" i="1" s="1"/>
  <c r="AC2" i="1"/>
  <c r="AD2" i="1" s="1"/>
  <c r="AE2" i="1" s="1"/>
  <c r="Q24" i="1"/>
  <c r="Q73" i="1" s="1"/>
  <c r="R73" i="1" s="1"/>
  <c r="Q23" i="1"/>
  <c r="Q72" i="1" s="1"/>
  <c r="R72" i="1" s="1"/>
  <c r="Q20" i="1"/>
  <c r="Q69" i="1" s="1"/>
  <c r="R69" i="1" s="1"/>
  <c r="R2" i="1"/>
  <c r="U6" i="1"/>
  <c r="U24" i="1"/>
  <c r="U23" i="1"/>
  <c r="R23" i="1"/>
  <c r="U20" i="1"/>
  <c r="R6" i="1"/>
  <c r="U2" i="1"/>
  <c r="R19" i="1"/>
  <c r="V4" i="1"/>
  <c r="U5" i="1"/>
  <c r="R5" i="1"/>
  <c r="S6" i="1"/>
  <c r="V2" i="1"/>
  <c r="S2" i="1"/>
  <c r="V7" i="1"/>
  <c r="V3" i="1"/>
  <c r="R4" i="1"/>
  <c r="S4" i="1" s="1"/>
  <c r="U4" i="1"/>
  <c r="U7" i="1"/>
  <c r="U3" i="1"/>
  <c r="U22" i="1"/>
  <c r="Q22" i="1"/>
  <c r="Q71" i="1" s="1"/>
  <c r="R71" i="1" s="1"/>
  <c r="R22" i="1"/>
  <c r="Q21" i="1"/>
  <c r="Q70" i="1" s="1"/>
  <c r="R70" i="1" s="1"/>
  <c r="R21" i="1"/>
  <c r="U21" i="1"/>
  <c r="V20" i="1"/>
  <c r="R24" i="1"/>
  <c r="S24" i="1" s="1"/>
  <c r="R20" i="1"/>
  <c r="S20" i="1" s="1"/>
  <c r="U8" i="1"/>
  <c r="U13" i="1"/>
  <c r="R14" i="1"/>
  <c r="U15" i="1"/>
  <c r="R18" i="1"/>
  <c r="U11" i="1"/>
  <c r="U10" i="1"/>
  <c r="R13" i="1"/>
  <c r="U9" i="1"/>
  <c r="R16" i="1"/>
  <c r="R8" i="1"/>
  <c r="R12" i="1"/>
  <c r="R10" i="1"/>
  <c r="R9" i="1"/>
  <c r="U14" i="1"/>
  <c r="U18" i="1"/>
  <c r="U16" i="1"/>
  <c r="U17" i="1"/>
  <c r="U12" i="1"/>
  <c r="BS15" i="1"/>
  <c r="R11" i="1"/>
  <c r="R17" i="1"/>
  <c r="N52" i="1" l="1"/>
  <c r="S3" i="1"/>
  <c r="AF3" i="1"/>
  <c r="AG3" i="1" s="1"/>
  <c r="AH3" i="1" s="1"/>
  <c r="AG24" i="1"/>
  <c r="AH24" i="1" s="1"/>
  <c r="AF7" i="1"/>
  <c r="AG7" i="1" s="1"/>
  <c r="AH7" i="1" s="1"/>
  <c r="N56" i="1"/>
  <c r="V6" i="1"/>
  <c r="N64" i="1"/>
  <c r="O64" i="1" s="1"/>
  <c r="N55" i="1"/>
  <c r="AF6" i="1"/>
  <c r="AG6" i="1" s="1"/>
  <c r="AH6" i="1" s="1"/>
  <c r="AH22" i="1"/>
  <c r="AH18" i="1"/>
  <c r="Q5" i="1"/>
  <c r="Q54" i="1" s="1"/>
  <c r="R54" i="1" s="1"/>
  <c r="Q4" i="1"/>
  <c r="Q53" i="1" s="1"/>
  <c r="R53" i="1" s="1"/>
  <c r="Q2" i="1"/>
  <c r="Q51" i="1" s="1"/>
  <c r="R51" i="1" s="1"/>
  <c r="V24" i="1"/>
  <c r="T7" i="1"/>
  <c r="W7" i="1" s="1"/>
  <c r="Z7" i="1" s="1"/>
  <c r="T2" i="1"/>
  <c r="Y2" i="1" s="1"/>
  <c r="AA2" i="1"/>
  <c r="AA4" i="1"/>
  <c r="T4" i="1"/>
  <c r="Y4" i="1" s="1"/>
  <c r="T6" i="1"/>
  <c r="Y6" i="1" s="1"/>
  <c r="AA6" i="1"/>
  <c r="V5" i="1"/>
  <c r="S5" i="1"/>
  <c r="AA20" i="1"/>
  <c r="T20" i="1"/>
  <c r="Y20" i="1" s="1"/>
  <c r="AA24" i="1"/>
  <c r="T24" i="1"/>
  <c r="Y24" i="1" s="1"/>
  <c r="V22" i="1"/>
  <c r="S22" i="1"/>
  <c r="S21" i="1"/>
  <c r="V21" i="1"/>
  <c r="S19" i="1"/>
  <c r="V19" i="1"/>
  <c r="S23" i="1"/>
  <c r="V23" i="1"/>
  <c r="S15" i="1"/>
  <c r="AA15" i="1" s="1"/>
  <c r="V15" i="1"/>
  <c r="N63" i="1"/>
  <c r="V14" i="1"/>
  <c r="S14" i="1"/>
  <c r="N67" i="1"/>
  <c r="S18" i="1"/>
  <c r="V18" i="1"/>
  <c r="BT15" i="1"/>
  <c r="N61" i="1"/>
  <c r="V12" i="1"/>
  <c r="S12" i="1"/>
  <c r="N59" i="1"/>
  <c r="S10" i="1"/>
  <c r="V10" i="1"/>
  <c r="N66" i="1"/>
  <c r="V17" i="1"/>
  <c r="S17" i="1"/>
  <c r="BT14" i="1"/>
  <c r="N65" i="1"/>
  <c r="S16" i="1"/>
  <c r="V16" i="1"/>
  <c r="N57" i="1"/>
  <c r="V8" i="1"/>
  <c r="S8" i="1"/>
  <c r="N60" i="1"/>
  <c r="S11" i="1"/>
  <c r="V11" i="1"/>
  <c r="BT16" i="1"/>
  <c r="N58" i="1"/>
  <c r="S9" i="1"/>
  <c r="V9" i="1"/>
  <c r="BP15" i="1"/>
  <c r="N62" i="1"/>
  <c r="V13" i="1"/>
  <c r="S13" i="1"/>
  <c r="BO15" i="1"/>
  <c r="T3" i="1" l="1"/>
  <c r="Y3" i="1" s="1"/>
  <c r="AA3" i="1"/>
  <c r="O56" i="1"/>
  <c r="Q7" i="1"/>
  <c r="Q56" i="1" s="1"/>
  <c r="R56" i="1" s="1"/>
  <c r="O55" i="1"/>
  <c r="Q6" i="1"/>
  <c r="Q55" i="1" s="1"/>
  <c r="R55" i="1" s="1"/>
  <c r="O52" i="1"/>
  <c r="Q3" i="1"/>
  <c r="Q52" i="1" s="1"/>
  <c r="R52" i="1" s="1"/>
  <c r="Q15" i="1"/>
  <c r="Q64" i="1" s="1"/>
  <c r="R64" i="1" s="1"/>
  <c r="BQ13" i="1" s="1"/>
  <c r="Y7" i="1"/>
  <c r="AB7" i="1" s="1"/>
  <c r="W4" i="1"/>
  <c r="Z4" i="1" s="1"/>
  <c r="AB4" i="1" s="1"/>
  <c r="W24" i="1"/>
  <c r="Z24" i="1" s="1"/>
  <c r="AB24" i="1" s="1"/>
  <c r="W6" i="1"/>
  <c r="Z6" i="1" s="1"/>
  <c r="AB6" i="1" s="1"/>
  <c r="AA5" i="1"/>
  <c r="T5" i="1"/>
  <c r="Y5" i="1" s="1"/>
  <c r="W2" i="1"/>
  <c r="Z2" i="1" s="1"/>
  <c r="AB2" i="1" s="1"/>
  <c r="AA21" i="1"/>
  <c r="T21" i="1"/>
  <c r="Y21" i="1" s="1"/>
  <c r="AA22" i="1"/>
  <c r="T22" i="1"/>
  <c r="Y22" i="1" s="1"/>
  <c r="T23" i="1"/>
  <c r="Y23" i="1" s="1"/>
  <c r="AA23" i="1"/>
  <c r="T19" i="1"/>
  <c r="Y19" i="1" s="1"/>
  <c r="AA19" i="1"/>
  <c r="W20" i="1"/>
  <c r="Z20" i="1" s="1"/>
  <c r="AB20" i="1" s="1"/>
  <c r="T15" i="1"/>
  <c r="Y15" i="1" s="1"/>
  <c r="BP16" i="1"/>
  <c r="O66" i="1"/>
  <c r="Q17" i="1"/>
  <c r="Q66" i="1" s="1"/>
  <c r="R66" i="1" s="1"/>
  <c r="BS13" i="1" s="1"/>
  <c r="BR15" i="1"/>
  <c r="T16" i="1"/>
  <c r="Y16" i="1" s="1"/>
  <c r="AA16" i="1"/>
  <c r="BO16" i="1"/>
  <c r="T9" i="1"/>
  <c r="Y9" i="1" s="1"/>
  <c r="AA9" i="1"/>
  <c r="BS16" i="1"/>
  <c r="O61" i="1"/>
  <c r="Q12" i="1"/>
  <c r="Q61" i="1" s="1"/>
  <c r="R61" i="1" s="1"/>
  <c r="O63" i="1"/>
  <c r="Q14" i="1"/>
  <c r="Q63" i="1" s="1"/>
  <c r="R63" i="1" s="1"/>
  <c r="BP13" i="1" s="1"/>
  <c r="O57" i="1"/>
  <c r="Q8" i="1"/>
  <c r="Q57" i="1" s="1"/>
  <c r="R57" i="1" s="1"/>
  <c r="BS14" i="1"/>
  <c r="T12" i="1"/>
  <c r="Y12" i="1" s="1"/>
  <c r="AA12" i="1"/>
  <c r="BP14" i="1"/>
  <c r="O65" i="1"/>
  <c r="Q16" i="1"/>
  <c r="Q65" i="1" s="1"/>
  <c r="R65" i="1" s="1"/>
  <c r="BR13" i="1" s="1"/>
  <c r="T13" i="1"/>
  <c r="Y13" i="1" s="1"/>
  <c r="AA13" i="1"/>
  <c r="BQ16" i="1"/>
  <c r="O58" i="1"/>
  <c r="Q9" i="1"/>
  <c r="Q58" i="1" s="1"/>
  <c r="R58" i="1" s="1"/>
  <c r="BR16" i="1"/>
  <c r="AA11" i="1"/>
  <c r="T11" i="1"/>
  <c r="Y11" i="1" s="1"/>
  <c r="BO14" i="1"/>
  <c r="BR14" i="1"/>
  <c r="O62" i="1"/>
  <c r="Q13" i="1"/>
  <c r="Q62" i="1" s="1"/>
  <c r="R62" i="1" s="1"/>
  <c r="BO13" i="1" s="1"/>
  <c r="O60" i="1"/>
  <c r="Q11" i="1"/>
  <c r="Q60" i="1" s="1"/>
  <c r="R60" i="1" s="1"/>
  <c r="AA17" i="1"/>
  <c r="T17" i="1"/>
  <c r="Y17" i="1" s="1"/>
  <c r="BQ15" i="1"/>
  <c r="BQ14" i="1"/>
  <c r="T8" i="1"/>
  <c r="Y8" i="1" s="1"/>
  <c r="AA8" i="1"/>
  <c r="AA10" i="1"/>
  <c r="T10" i="1"/>
  <c r="Y10" i="1" s="1"/>
  <c r="T18" i="1"/>
  <c r="Y18" i="1" s="1"/>
  <c r="AA18" i="1"/>
  <c r="O59" i="1"/>
  <c r="Q10" i="1"/>
  <c r="Q59" i="1" s="1"/>
  <c r="R59" i="1" s="1"/>
  <c r="O67" i="1"/>
  <c r="Q18" i="1"/>
  <c r="Q67" i="1" s="1"/>
  <c r="R67" i="1" s="1"/>
  <c r="BT13" i="1" s="1"/>
  <c r="AA14" i="1"/>
  <c r="T14" i="1"/>
  <c r="Y14" i="1" s="1"/>
  <c r="W3" i="1" l="1"/>
  <c r="Z3" i="1" s="1"/>
  <c r="AB3" i="1" s="1"/>
  <c r="W23" i="1"/>
  <c r="Z23" i="1" s="1"/>
  <c r="AB23" i="1" s="1"/>
  <c r="W19" i="1"/>
  <c r="Z19" i="1" s="1"/>
  <c r="W22" i="1"/>
  <c r="Z22" i="1" s="1"/>
  <c r="AB22" i="1" s="1"/>
  <c r="W21" i="1"/>
  <c r="Z21" i="1" s="1"/>
  <c r="AB21" i="1" s="1"/>
  <c r="W5" i="1"/>
  <c r="Z5" i="1" s="1"/>
  <c r="AB5" i="1" s="1"/>
  <c r="W8" i="1"/>
  <c r="Z8" i="1" s="1"/>
  <c r="AB8" i="1" s="1"/>
  <c r="W15" i="1"/>
  <c r="Z15" i="1" s="1"/>
  <c r="W12" i="1"/>
  <c r="Z12" i="1" s="1"/>
  <c r="W9" i="1"/>
  <c r="Z9" i="1" s="1"/>
  <c r="W13" i="1"/>
  <c r="Z13" i="1" s="1"/>
  <c r="W18" i="1"/>
  <c r="Z18" i="1" s="1"/>
  <c r="W11" i="1"/>
  <c r="Z11" i="1" s="1"/>
  <c r="W16" i="1"/>
  <c r="Z16" i="1" s="1"/>
  <c r="W14" i="1"/>
  <c r="Z14" i="1" s="1"/>
  <c r="W17" i="1"/>
  <c r="Z17" i="1" s="1"/>
  <c r="W10" i="1"/>
  <c r="Z10" i="1" s="1"/>
  <c r="AB19" i="1" l="1"/>
  <c r="AB13" i="1"/>
  <c r="AB9" i="1"/>
  <c r="AB17" i="1"/>
  <c r="AB18" i="1"/>
  <c r="AB15" i="1"/>
  <c r="AB12" i="1"/>
  <c r="AB10" i="1"/>
  <c r="AB14" i="1"/>
  <c r="AB16" i="1"/>
  <c r="AB11" i="1"/>
</calcChain>
</file>

<file path=xl/sharedStrings.xml><?xml version="1.0" encoding="utf-8"?>
<sst xmlns="http://schemas.openxmlformats.org/spreadsheetml/2006/main" count="56" uniqueCount="54">
  <si>
    <t>//ψ = fi</t>
  </si>
  <si>
    <t>ISC</t>
    <phoneticPr fontId="1" type="noConversion"/>
  </si>
  <si>
    <t>n</t>
    <phoneticPr fontId="1" type="noConversion"/>
  </si>
  <si>
    <t>om(deg)</t>
    <phoneticPr fontId="1" type="noConversion"/>
  </si>
  <si>
    <t>om(rad)</t>
    <phoneticPr fontId="1" type="noConversion"/>
  </si>
  <si>
    <t>R(deg)</t>
    <phoneticPr fontId="1" type="noConversion"/>
  </si>
  <si>
    <t>B(deg)</t>
    <phoneticPr fontId="1" type="noConversion"/>
  </si>
  <si>
    <t>R(rad)</t>
    <phoneticPr fontId="1" type="noConversion"/>
  </si>
  <si>
    <t>B(rad)</t>
    <phoneticPr fontId="1" type="noConversion"/>
  </si>
  <si>
    <t>phi</t>
    <phoneticPr fontId="1" type="noConversion"/>
  </si>
  <si>
    <t>lam</t>
    <phoneticPr fontId="1" type="noConversion"/>
  </si>
  <si>
    <t>X</t>
    <phoneticPr fontId="1" type="noConversion"/>
  </si>
  <si>
    <t>del</t>
    <phoneticPr fontId="1" type="noConversion"/>
  </si>
  <si>
    <t>sin_H</t>
    <phoneticPr fontId="1" type="noConversion"/>
  </si>
  <si>
    <t>sin_fi</t>
    <phoneticPr fontId="1" type="noConversion"/>
  </si>
  <si>
    <t>sin_H0</t>
    <phoneticPr fontId="1" type="noConversion"/>
  </si>
  <si>
    <t>I</t>
    <phoneticPr fontId="1" type="noConversion"/>
  </si>
  <si>
    <t>IDN</t>
    <phoneticPr fontId="1" type="noConversion"/>
  </si>
  <si>
    <t>cos_si</t>
    <phoneticPr fontId="1" type="noConversion"/>
  </si>
  <si>
    <t>IoH</t>
    <phoneticPr fontId="1" type="noConversion"/>
  </si>
  <si>
    <t>ISH</t>
    <phoneticPr fontId="1" type="noConversion"/>
  </si>
  <si>
    <t>ro</t>
    <phoneticPr fontId="1" type="noConversion"/>
  </si>
  <si>
    <t>IbBR</t>
    <phoneticPr fontId="1" type="noConversion"/>
  </si>
  <si>
    <t>IsBR</t>
    <phoneticPr fontId="1" type="noConversion"/>
  </si>
  <si>
    <t>IrBR</t>
    <phoneticPr fontId="1" type="noConversion"/>
  </si>
  <si>
    <t>IBR</t>
    <phoneticPr fontId="1" type="noConversion"/>
  </si>
  <si>
    <t>//δ = del</t>
  </si>
  <si>
    <t>//ω = om</t>
  </si>
  <si>
    <t>//φ = phi 緯度</t>
  </si>
  <si>
    <t>//e = E</t>
  </si>
  <si>
    <t>//χ = X</t>
  </si>
  <si>
    <t>//n = N</t>
  </si>
  <si>
    <t>//λ = lam 經度</t>
  </si>
  <si>
    <t>//ρ = ro</t>
  </si>
  <si>
    <t>//β = B 太陽能板的傾斜角</t>
  </si>
  <si>
    <t>//γ = R 太陽能板的方位角</t>
  </si>
  <si>
    <t>//θ = si</t>
  </si>
  <si>
    <t>fi</t>
    <phoneticPr fontId="1" type="noConversion"/>
  </si>
  <si>
    <t>ISC = 1.382</t>
    <phoneticPr fontId="1" type="noConversion"/>
  </si>
  <si>
    <t>B = 0 四季照射量曲線</t>
    <phoneticPr fontId="1" type="noConversion"/>
  </si>
  <si>
    <t>B = 45 四季照射量曲線</t>
    <phoneticPr fontId="1" type="noConversion"/>
  </si>
  <si>
    <t>B = 0 一年總照射量</t>
    <phoneticPr fontId="1" type="noConversion"/>
  </si>
  <si>
    <t>B = 45 N = 113 Ib,Ir,Is 比例曲線</t>
    <phoneticPr fontId="1" type="noConversion"/>
  </si>
  <si>
    <t>H(rad)</t>
    <phoneticPr fontId="1" type="noConversion"/>
  </si>
  <si>
    <t>H(deg)</t>
    <phoneticPr fontId="1" type="noConversion"/>
  </si>
  <si>
    <t>fi(rad)</t>
    <phoneticPr fontId="1" type="noConversion"/>
  </si>
  <si>
    <t>fi(deg)</t>
    <phoneticPr fontId="1" type="noConversion"/>
  </si>
  <si>
    <t>cos_fi</t>
    <phoneticPr fontId="1" type="noConversion"/>
  </si>
  <si>
    <t>sin_om</t>
    <phoneticPr fontId="1" type="noConversion"/>
  </si>
  <si>
    <t>春</t>
    <phoneticPr fontId="1" type="noConversion"/>
  </si>
  <si>
    <t>夏</t>
    <phoneticPr fontId="1" type="noConversion"/>
  </si>
  <si>
    <t>秋</t>
    <phoneticPr fontId="1" type="noConversion"/>
  </si>
  <si>
    <t>冬</t>
    <phoneticPr fontId="1" type="noConversion"/>
  </si>
  <si>
    <t>fi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</si>
</sst>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0" fontId="0" fillId="0" borderId="0" xfId="0" applyAlignme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IrBR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'[1]B = 45 四季照射曲線'!$AT$7</c:f>
              <c:strCache>
                <c:ptCount val="1"/>
                <c:pt idx="0">
                  <c:v>春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'[1]B = 45 四季照射曲線'!$AU$6:$BE$6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'[1]B = 45 四季照射曲線'!$AU$7:$BE$7</c:f>
              <c:numCache>
                <c:formatCode>General</c:formatCode>
                <c:ptCount val="11"/>
                <c:pt idx="0">
                  <c:v>1.7698622446330404E-2</c:v>
                </c:pt>
                <c:pt idx="1">
                  <c:v>3.4641375414225788E-2</c:v>
                </c:pt>
                <c:pt idx="2">
                  <c:v>5.0330839509165774E-2</c:v>
                </c:pt>
                <c:pt idx="3">
                  <c:v>6.2078219177145483E-2</c:v>
                </c:pt>
                <c:pt idx="4">
                  <c:v>6.8990182133947184E-2</c:v>
                </c:pt>
                <c:pt idx="5">
                  <c:v>7.1226172080569847E-2</c:v>
                </c:pt>
                <c:pt idx="6">
                  <c:v>6.8990182133947184E-2</c:v>
                </c:pt>
                <c:pt idx="7">
                  <c:v>6.2078219177145483E-2</c:v>
                </c:pt>
                <c:pt idx="8">
                  <c:v>5.0330839509165774E-2</c:v>
                </c:pt>
                <c:pt idx="9">
                  <c:v>3.4641375414225788E-2</c:v>
                </c:pt>
                <c:pt idx="10">
                  <c:v>1.7698622446330404E-2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1B-4716-BAB2-B439FA418BB6}"/>
            </c:ext>
          </c:extLst>
        </c:ser>
        <c:ser>
          <c:idx val="1"/>
          <c:order val="1"/>
          <c:tx>
            <c:strRef>
              <c:f>'[1]B = 45 四季照射曲線'!$AT$8</c:f>
              <c:strCache>
                <c:ptCount val="1"/>
                <c:pt idx="0">
                  <c:v>夏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'[1]B = 45 四季照射曲線'!$AU$6:$BE$6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'[1]B = 45 四季照射曲線'!$AU$8:$BE$8</c:f>
              <c:numCache>
                <c:formatCode>General</c:formatCode>
                <c:ptCount val="11"/>
                <c:pt idx="0">
                  <c:v>2.2092827903004639E-2</c:v>
                </c:pt>
                <c:pt idx="1">
                  <c:v>3.8375420628591769E-2</c:v>
                </c:pt>
                <c:pt idx="2">
                  <c:v>5.3049156823924332E-2</c:v>
                </c:pt>
                <c:pt idx="3">
                  <c:v>6.395307804129674E-2</c:v>
                </c:pt>
                <c:pt idx="4">
                  <c:v>7.0380407313534649E-2</c:v>
                </c:pt>
                <c:pt idx="5">
                  <c:v>7.246736643373089E-2</c:v>
                </c:pt>
                <c:pt idx="6">
                  <c:v>7.0380407313534649E-2</c:v>
                </c:pt>
                <c:pt idx="7">
                  <c:v>6.395307804129674E-2</c:v>
                </c:pt>
                <c:pt idx="8">
                  <c:v>5.3049156823924332E-2</c:v>
                </c:pt>
                <c:pt idx="9">
                  <c:v>3.8375420628591769E-2</c:v>
                </c:pt>
                <c:pt idx="10">
                  <c:v>2.2092827903004639E-2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1B-4716-BAB2-B439FA418BB6}"/>
            </c:ext>
          </c:extLst>
        </c:ser>
        <c:ser>
          <c:idx val="2"/>
          <c:order val="2"/>
          <c:tx>
            <c:strRef>
              <c:f>'[1]B = 45 四季照射曲線'!$AT$9</c:f>
              <c:strCache>
                <c:ptCount val="1"/>
                <c:pt idx="0">
                  <c:v>秋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'[1]B = 45 四季照射曲線'!$AU$6:$BE$6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'[1]B = 45 四季照射曲線'!$AU$9:$BE$9</c:f>
              <c:numCache>
                <c:formatCode>General</c:formatCode>
                <c:ptCount val="11"/>
                <c:pt idx="0">
                  <c:v>1.2149826545780012E-2</c:v>
                </c:pt>
                <c:pt idx="1">
                  <c:v>2.9031916713099661E-2</c:v>
                </c:pt>
                <c:pt idx="2">
                  <c:v>4.5361295146005537E-2</c:v>
                </c:pt>
                <c:pt idx="3">
                  <c:v>5.7737204901351959E-2</c:v>
                </c:pt>
                <c:pt idx="4">
                  <c:v>6.5004423931715377E-2</c:v>
                </c:pt>
                <c:pt idx="5">
                  <c:v>6.7343341290837161E-2</c:v>
                </c:pt>
                <c:pt idx="6">
                  <c:v>6.5004423931715377E-2</c:v>
                </c:pt>
                <c:pt idx="7">
                  <c:v>5.7737204901351959E-2</c:v>
                </c:pt>
                <c:pt idx="8">
                  <c:v>4.5361295146005537E-2</c:v>
                </c:pt>
                <c:pt idx="9">
                  <c:v>2.9031916713099661E-2</c:v>
                </c:pt>
                <c:pt idx="10">
                  <c:v>1.2149826545780012E-2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1B-4716-BAB2-B439FA418BB6}"/>
            </c:ext>
          </c:extLst>
        </c:ser>
        <c:ser>
          <c:idx val="3"/>
          <c:order val="3"/>
          <c:tx>
            <c:strRef>
              <c:f>'[1]B = 45 四季照射曲線'!$AT$10</c:f>
              <c:strCache>
                <c:ptCount val="1"/>
                <c:pt idx="0">
                  <c:v>冬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'[1]B = 45 四季照射曲線'!$AU$6:$BE$6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'[1]B = 45 四季照射曲線'!$AU$10:$BE$10</c:f>
              <c:numCache>
                <c:formatCode>General</c:formatCode>
                <c:ptCount val="11"/>
                <c:pt idx="0">
                  <c:v>1.959409924112926E-3</c:v>
                </c:pt>
                <c:pt idx="1">
                  <c:v>1.5340524156958904E-2</c:v>
                </c:pt>
                <c:pt idx="2">
                  <c:v>3.0861178062753587E-2</c:v>
                </c:pt>
                <c:pt idx="3">
                  <c:v>4.3207887799734571E-2</c:v>
                </c:pt>
                <c:pt idx="4">
                  <c:v>5.0451691525337031E-2</c:v>
                </c:pt>
                <c:pt idx="5">
                  <c:v>5.2751993054462737E-2</c:v>
                </c:pt>
                <c:pt idx="6">
                  <c:v>5.0451691525337031E-2</c:v>
                </c:pt>
                <c:pt idx="7">
                  <c:v>4.3207887799734571E-2</c:v>
                </c:pt>
                <c:pt idx="8">
                  <c:v>3.0861178062753587E-2</c:v>
                </c:pt>
                <c:pt idx="9">
                  <c:v>1.5340524156958904E-2</c:v>
                </c:pt>
                <c:pt idx="10">
                  <c:v>1.959409924112926E-3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D1B-4716-BAB2-B439FA418B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0499856"/>
        <c:axId val="619650000"/>
      </c:lineChart>
      <c:catAx>
        <c:axId val="630499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19650000"/>
        <c:crosses val="autoZero"/>
        <c:auto val="1"/>
        <c:lblAlgn val="ctr"/>
        <c:lblOffset val="100"/>
        <c:noMultiLvlLbl val="0"/>
      </c:catAx>
      <c:valAx>
        <c:axId val="61965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30499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 sz="1400" b="0" i="0" u="none" strike="noStrike" baseline="0">
                <a:effectLst/>
              </a:rPr>
              <a:t>四季中，每日太陽高度角隨時間之變化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'[1]B = 45 四季照射曲線'!$AT$13</c:f>
              <c:strCache>
                <c:ptCount val="1"/>
                <c:pt idx="0">
                  <c:v>春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'[1]B = 45 四季照射曲線'!$AU$12:$BE$12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'[1]B = 45 四季照射曲線'!$AU$13:$BE$13</c:f>
              <c:numCache>
                <c:formatCode>General</c:formatCode>
                <c:ptCount val="11"/>
                <c:pt idx="0">
                  <c:v>18.668211148018521</c:v>
                </c:pt>
                <c:pt idx="1">
                  <c:v>32.245057369501453</c:v>
                </c:pt>
                <c:pt idx="2">
                  <c:v>45.794097944388326</c:v>
                </c:pt>
                <c:pt idx="3">
                  <c:v>59.035661664198216</c:v>
                </c:pt>
                <c:pt idx="4">
                  <c:v>71.067823810926114</c:v>
                </c:pt>
                <c:pt idx="5">
                  <c:v>77.437735027199878</c:v>
                </c:pt>
                <c:pt idx="6">
                  <c:v>71.067823810926114</c:v>
                </c:pt>
                <c:pt idx="7">
                  <c:v>59.035661664198216</c:v>
                </c:pt>
                <c:pt idx="8">
                  <c:v>45.794097944388326</c:v>
                </c:pt>
                <c:pt idx="9">
                  <c:v>32.245057369501453</c:v>
                </c:pt>
                <c:pt idx="10">
                  <c:v>18.668211148018521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CF-4088-BE7E-3E34F6AE8EBB}"/>
            </c:ext>
          </c:extLst>
        </c:ser>
        <c:ser>
          <c:idx val="1"/>
          <c:order val="1"/>
          <c:tx>
            <c:strRef>
              <c:f>'[1]B = 45 四季照射曲線'!$AT$14</c:f>
              <c:strCache>
                <c:ptCount val="1"/>
                <c:pt idx="0">
                  <c:v>夏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'[1]B = 45 四季照射曲線'!$AU$12:$BE$12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'[1]B = 45 四季照射曲線'!$AU$14:$BE$14</c:f>
              <c:numCache>
                <c:formatCode>General</c:formatCode>
                <c:ptCount val="11"/>
                <c:pt idx="0">
                  <c:v>22.487398381395931</c:v>
                </c:pt>
                <c:pt idx="1">
                  <c:v>35.6811783159662</c:v>
                </c:pt>
                <c:pt idx="2">
                  <c:v>49.086596859154042</c:v>
                </c:pt>
                <c:pt idx="3">
                  <c:v>62.623905065090561</c:v>
                </c:pt>
                <c:pt idx="4">
                  <c:v>76.210742989115673</c:v>
                </c:pt>
                <c:pt idx="5">
                  <c:v>88.275907569548053</c:v>
                </c:pt>
                <c:pt idx="6">
                  <c:v>76.210742989115673</c:v>
                </c:pt>
                <c:pt idx="7">
                  <c:v>62.623905065090561</c:v>
                </c:pt>
                <c:pt idx="8">
                  <c:v>49.086596859154042</c:v>
                </c:pt>
                <c:pt idx="9">
                  <c:v>35.6811783159662</c:v>
                </c:pt>
                <c:pt idx="10">
                  <c:v>22.487398381395931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CF-4088-BE7E-3E34F6AE8EBB}"/>
            </c:ext>
          </c:extLst>
        </c:ser>
        <c:ser>
          <c:idx val="2"/>
          <c:order val="2"/>
          <c:tx>
            <c:strRef>
              <c:f>'[1]B = 45 四季照射曲線'!$AT$15</c:f>
              <c:strCache>
                <c:ptCount val="1"/>
                <c:pt idx="0">
                  <c:v>秋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'[1]B = 45 四季照射曲線'!$AU$12:$BE$12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'[1]B = 45 四季照射曲線'!$AU$15:$BE$15</c:f>
              <c:numCache>
                <c:formatCode>General</c:formatCode>
                <c:ptCount val="11"/>
                <c:pt idx="0">
                  <c:v>13.497412099466679</c:v>
                </c:pt>
                <c:pt idx="1">
                  <c:v>26.871097356998835</c:v>
                </c:pt>
                <c:pt idx="2">
                  <c:v>39.768451057603215</c:v>
                </c:pt>
                <c:pt idx="3">
                  <c:v>51.602005254518858</c:v>
                </c:pt>
                <c:pt idx="4">
                  <c:v>60.95697239008684</c:v>
                </c:pt>
                <c:pt idx="5">
                  <c:v>64.841734583625993</c:v>
                </c:pt>
                <c:pt idx="6">
                  <c:v>60.95697239008684</c:v>
                </c:pt>
                <c:pt idx="7">
                  <c:v>51.602005254518858</c:v>
                </c:pt>
                <c:pt idx="8">
                  <c:v>39.768451057603215</c:v>
                </c:pt>
                <c:pt idx="9">
                  <c:v>26.871097356998835</c:v>
                </c:pt>
                <c:pt idx="10">
                  <c:v>13.497412099466679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CF-4088-BE7E-3E34F6AE8EBB}"/>
            </c:ext>
          </c:extLst>
        </c:ser>
        <c:ser>
          <c:idx val="3"/>
          <c:order val="3"/>
          <c:tx>
            <c:strRef>
              <c:f>'[1]B = 45 四季照射曲線'!$AT$16</c:f>
              <c:strCache>
                <c:ptCount val="1"/>
                <c:pt idx="0">
                  <c:v>冬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'[1]B = 45 四季照射曲線'!$AU$12:$BE$12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'[1]B = 45 四季照射曲線'!$AU$16:$BE$16</c:f>
              <c:numCache>
                <c:formatCode>General</c:formatCode>
                <c:ptCount val="11"/>
                <c:pt idx="0">
                  <c:v>2.7919452750084761</c:v>
                </c:pt>
                <c:pt idx="1">
                  <c:v>14.450602205140894</c:v>
                </c:pt>
                <c:pt idx="2">
                  <c:v>24.961355438046791</c:v>
                </c:pt>
                <c:pt idx="3">
                  <c:v>33.66536223501739</c:v>
                </c:pt>
                <c:pt idx="4">
                  <c:v>39.607906648852442</c:v>
                </c:pt>
                <c:pt idx="5">
                  <c:v>41.751754389640894</c:v>
                </c:pt>
                <c:pt idx="6">
                  <c:v>39.607906648852442</c:v>
                </c:pt>
                <c:pt idx="7">
                  <c:v>33.66536223501739</c:v>
                </c:pt>
                <c:pt idx="8">
                  <c:v>24.961355438046791</c:v>
                </c:pt>
                <c:pt idx="9">
                  <c:v>14.450602205140894</c:v>
                </c:pt>
                <c:pt idx="10">
                  <c:v>2.7919452750084761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1CF-4088-BE7E-3E34F6AE8E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6502000"/>
        <c:axId val="865117776"/>
      </c:lineChart>
      <c:catAx>
        <c:axId val="866502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X:</a:t>
                </a:r>
                <a:r>
                  <a:rPr lang="zh-TW" altLang="en-US"/>
                  <a:t>小時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65117776"/>
        <c:crosses val="autoZero"/>
        <c:auto val="1"/>
        <c:lblAlgn val="ctr"/>
        <c:lblOffset val="100"/>
        <c:noMultiLvlLbl val="0"/>
      </c:catAx>
      <c:valAx>
        <c:axId val="86511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Y:</a:t>
                </a:r>
                <a:r>
                  <a:rPr lang="zh-TW" altLang="en-US"/>
                  <a:t>度數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66502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 sz="1400" b="0" i="0" u="none" strike="noStrike" baseline="0">
                <a:effectLst/>
              </a:rPr>
              <a:t>四季中，每日太陽對地球方位角隨時間之變化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'[1]B = 45 四季照射曲線'!$BI$13</c:f>
              <c:strCache>
                <c:ptCount val="1"/>
                <c:pt idx="0">
                  <c:v>春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'[1]B = 45 四季照射曲線'!$BJ$12:$BT$12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'[1]B = 45 四季照射曲線'!$BJ$13:$BT$13</c:f>
              <c:numCache>
                <c:formatCode>General</c:formatCode>
                <c:ptCount val="11"/>
                <c:pt idx="0">
                  <c:v>-84.646919246315122</c:v>
                </c:pt>
                <c:pt idx="1">
                  <c:v>-89.244595214168129</c:v>
                </c:pt>
                <c:pt idx="2">
                  <c:v>-82.034302830740089</c:v>
                </c:pt>
                <c:pt idx="3">
                  <c:v>-71.622726240962393</c:v>
                </c:pt>
                <c:pt idx="4">
                  <c:v>-51.168885997772051</c:v>
                </c:pt>
                <c:pt idx="5">
                  <c:v>0</c:v>
                </c:pt>
                <c:pt idx="6">
                  <c:v>51.168885997772051</c:v>
                </c:pt>
                <c:pt idx="7">
                  <c:v>71.622726240962379</c:v>
                </c:pt>
                <c:pt idx="8">
                  <c:v>82.034302830740089</c:v>
                </c:pt>
                <c:pt idx="9">
                  <c:v>89.244595214168129</c:v>
                </c:pt>
                <c:pt idx="10">
                  <c:v>84.646919246315122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5E-4D1B-A602-D816ACD1DE6C}"/>
            </c:ext>
          </c:extLst>
        </c:ser>
        <c:ser>
          <c:idx val="1"/>
          <c:order val="1"/>
          <c:tx>
            <c:strRef>
              <c:f>'[1]B = 45 四季照射曲線'!$BI$14</c:f>
              <c:strCache>
                <c:ptCount val="1"/>
                <c:pt idx="0">
                  <c:v>夏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'[1]B = 45 四季照射曲線'!$BJ$12:$BT$12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'[1]B = 45 四季照射曲線'!$BJ$14:$BT$14</c:f>
              <c:numCache>
                <c:formatCode>General</c:formatCode>
                <c:ptCount val="11"/>
                <c:pt idx="0">
                  <c:v>-73.807819582323717</c:v>
                </c:pt>
                <c:pt idx="1">
                  <c:v>-78.350015910510677</c:v>
                </c:pt>
                <c:pt idx="2">
                  <c:v>-82.664336482504282</c:v>
                </c:pt>
                <c:pt idx="3">
                  <c:v>-87.267009052551231</c:v>
                </c:pt>
                <c:pt idx="4">
                  <c:v>-85.944180131280945</c:v>
                </c:pt>
                <c:pt idx="5">
                  <c:v>0</c:v>
                </c:pt>
                <c:pt idx="6">
                  <c:v>85.944180131280859</c:v>
                </c:pt>
                <c:pt idx="7">
                  <c:v>87.267009052551231</c:v>
                </c:pt>
                <c:pt idx="8">
                  <c:v>82.664336482504226</c:v>
                </c:pt>
                <c:pt idx="9">
                  <c:v>78.35001591051072</c:v>
                </c:pt>
                <c:pt idx="10">
                  <c:v>73.807819582323688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5E-4D1B-A602-D816ACD1DE6C}"/>
            </c:ext>
          </c:extLst>
        </c:ser>
        <c:ser>
          <c:idx val="2"/>
          <c:order val="2"/>
          <c:tx>
            <c:strRef>
              <c:f>'[1]B = 45 四季照射曲線'!$BI$15</c:f>
              <c:strCache>
                <c:ptCount val="1"/>
                <c:pt idx="0">
                  <c:v>秋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'[1]B = 45 四季照射曲線'!$BJ$12:$BT$12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'[1]B = 45 四季照射曲線'!$BJ$15:$BT$15</c:f>
              <c:numCache>
                <c:formatCode>General</c:formatCode>
                <c:ptCount val="11"/>
                <c:pt idx="0">
                  <c:v>-83.392760637282166</c:v>
                </c:pt>
                <c:pt idx="1">
                  <c:v>-76.13161340023413</c:v>
                </c:pt>
                <c:pt idx="2">
                  <c:v>-66.918300415129025</c:v>
                </c:pt>
                <c:pt idx="3">
                  <c:v>-53.609665904512511</c:v>
                </c:pt>
                <c:pt idx="4">
                  <c:v>-32.217377888831486</c:v>
                </c:pt>
                <c:pt idx="5">
                  <c:v>0</c:v>
                </c:pt>
                <c:pt idx="6">
                  <c:v>32.217377888831486</c:v>
                </c:pt>
                <c:pt idx="7">
                  <c:v>53.609665904512518</c:v>
                </c:pt>
                <c:pt idx="8">
                  <c:v>66.918300415129025</c:v>
                </c:pt>
                <c:pt idx="9">
                  <c:v>76.13161340023413</c:v>
                </c:pt>
                <c:pt idx="10">
                  <c:v>83.392760637282166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5E-4D1B-A602-D816ACD1DE6C}"/>
            </c:ext>
          </c:extLst>
        </c:ser>
        <c:ser>
          <c:idx val="3"/>
          <c:order val="3"/>
          <c:tx>
            <c:strRef>
              <c:f>'[1]B = 45 四季照射曲線'!$BI$16</c:f>
              <c:strCache>
                <c:ptCount val="1"/>
                <c:pt idx="0">
                  <c:v>冬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'[1]B = 45 四季照射曲線'!$BJ$12:$BT$12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'[1]B = 45 四季照射曲線'!$BJ$16:$BT$16</c:f>
              <c:numCache>
                <c:formatCode>General</c:formatCode>
                <c:ptCount val="11"/>
                <c:pt idx="0">
                  <c:v>-62.691670698765314</c:v>
                </c:pt>
                <c:pt idx="1">
                  <c:v>-55.255645416356039</c:v>
                </c:pt>
                <c:pt idx="2">
                  <c:v>-45.776994789041069</c:v>
                </c:pt>
                <c:pt idx="3">
                  <c:v>-33.502505359601898</c:v>
                </c:pt>
                <c:pt idx="4">
                  <c:v>-17.978832746706225</c:v>
                </c:pt>
                <c:pt idx="5">
                  <c:v>0</c:v>
                </c:pt>
                <c:pt idx="6">
                  <c:v>17.978832746706225</c:v>
                </c:pt>
                <c:pt idx="7">
                  <c:v>33.502505359601898</c:v>
                </c:pt>
                <c:pt idx="8">
                  <c:v>45.776994789041069</c:v>
                </c:pt>
                <c:pt idx="9">
                  <c:v>55.255645416356039</c:v>
                </c:pt>
                <c:pt idx="10">
                  <c:v>62.691670698765336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E5E-4D1B-A602-D816ACD1DE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8227440"/>
        <c:axId val="1030343232"/>
      </c:lineChart>
      <c:catAx>
        <c:axId val="1028227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X:</a:t>
                </a:r>
                <a:r>
                  <a:rPr lang="zh-TW" altLang="en-US"/>
                  <a:t>小時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30343232"/>
        <c:crosses val="autoZero"/>
        <c:auto val="1"/>
        <c:lblAlgn val="ctr"/>
        <c:lblOffset val="100"/>
        <c:noMultiLvlLbl val="0"/>
      </c:catAx>
      <c:valAx>
        <c:axId val="103034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Y:</a:t>
                </a:r>
                <a:r>
                  <a:rPr lang="zh-TW" altLang="en-US"/>
                  <a:t>度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28227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工作表1!$R$51:$R$73</c:f>
              <c:numCache>
                <c:formatCode>General</c:formatCode>
                <c:ptCount val="23"/>
                <c:pt idx="0">
                  <c:v>-14.784712672643215</c:v>
                </c:pt>
                <c:pt idx="1">
                  <c:v>-41.462720846785217</c:v>
                </c:pt>
                <c:pt idx="2">
                  <c:v>-54.804447372469859</c:v>
                </c:pt>
                <c:pt idx="3">
                  <c:v>-64.601049235397937</c:v>
                </c:pt>
                <c:pt idx="4">
                  <c:v>-72.245863105040158</c:v>
                </c:pt>
                <c:pt idx="5">
                  <c:v>-78.696098589527821</c:v>
                </c:pt>
                <c:pt idx="6">
                  <c:v>-84.646919246315122</c:v>
                </c:pt>
                <c:pt idx="7">
                  <c:v>-89.244595214168129</c:v>
                </c:pt>
                <c:pt idx="8">
                  <c:v>-82.034302830740089</c:v>
                </c:pt>
                <c:pt idx="9">
                  <c:v>-71.622726240962393</c:v>
                </c:pt>
                <c:pt idx="10">
                  <c:v>-51.168885997772051</c:v>
                </c:pt>
                <c:pt idx="11">
                  <c:v>0</c:v>
                </c:pt>
                <c:pt idx="12">
                  <c:v>51.168885997772051</c:v>
                </c:pt>
                <c:pt idx="13">
                  <c:v>71.622726240962379</c:v>
                </c:pt>
                <c:pt idx="14">
                  <c:v>82.034302830740089</c:v>
                </c:pt>
                <c:pt idx="15">
                  <c:v>89.244595214168129</c:v>
                </c:pt>
                <c:pt idx="16">
                  <c:v>84.646919246315122</c:v>
                </c:pt>
                <c:pt idx="17">
                  <c:v>78.696098589527821</c:v>
                </c:pt>
                <c:pt idx="18">
                  <c:v>72.245863105040129</c:v>
                </c:pt>
                <c:pt idx="19">
                  <c:v>64.601049235397952</c:v>
                </c:pt>
                <c:pt idx="20">
                  <c:v>54.804447372469859</c:v>
                </c:pt>
                <c:pt idx="21">
                  <c:v>41.462720846785217</c:v>
                </c:pt>
                <c:pt idx="22">
                  <c:v>23.055249882052706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1E-485F-BC5F-82F2CC0AFD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5948399"/>
        <c:axId val="1699718175"/>
      </c:lineChart>
      <c:catAx>
        <c:axId val="1345948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99718175"/>
        <c:crosses val="autoZero"/>
        <c:auto val="1"/>
        <c:lblAlgn val="ctr"/>
        <c:lblOffset val="100"/>
        <c:noMultiLvlLbl val="0"/>
      </c:catAx>
      <c:valAx>
        <c:axId val="169971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459483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zh-TW" sz="1400" b="0" i="0" u="none" strike="noStrike" baseline="0">
                <a:effectLst/>
              </a:rPr>
              <a:t>四季中，每日太陽對地球方位角隨時間之變化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工作表1!$C$32</c:f>
              <c:strCache>
                <c:ptCount val="1"/>
                <c:pt idx="0">
                  <c:v>春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工作表1!$D$31:$N$31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工作表1!$D$32:$N$32</c:f>
              <c:numCache>
                <c:formatCode>General</c:formatCode>
                <c:ptCount val="11"/>
                <c:pt idx="0">
                  <c:v>-95.353099999999998</c:v>
                </c:pt>
                <c:pt idx="1">
                  <c:v>-89.244600000000005</c:v>
                </c:pt>
                <c:pt idx="2">
                  <c:v>-82.034300000000002</c:v>
                </c:pt>
                <c:pt idx="3">
                  <c:v>-71.622699999999995</c:v>
                </c:pt>
                <c:pt idx="4">
                  <c:v>-51.168900000000001</c:v>
                </c:pt>
                <c:pt idx="5">
                  <c:v>0</c:v>
                </c:pt>
                <c:pt idx="6">
                  <c:v>51.168900000000001</c:v>
                </c:pt>
                <c:pt idx="7">
                  <c:v>71.622699999999995</c:v>
                </c:pt>
                <c:pt idx="8">
                  <c:v>82.034300000000002</c:v>
                </c:pt>
                <c:pt idx="9">
                  <c:v>89.244600000000005</c:v>
                </c:pt>
                <c:pt idx="10">
                  <c:v>95.353099999999998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CB-4A22-8F6C-1EF677608614}"/>
            </c:ext>
          </c:extLst>
        </c:ser>
        <c:ser>
          <c:idx val="1"/>
          <c:order val="1"/>
          <c:tx>
            <c:strRef>
              <c:f>工作表1!$C$33</c:f>
              <c:strCache>
                <c:ptCount val="1"/>
                <c:pt idx="0">
                  <c:v>夏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工作表1!$D$31:$N$31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工作表1!$D$33:$N$33</c:f>
              <c:numCache>
                <c:formatCode>General</c:formatCode>
                <c:ptCount val="11"/>
                <c:pt idx="0">
                  <c:v>-106.19199999999999</c:v>
                </c:pt>
                <c:pt idx="1">
                  <c:v>-101.65</c:v>
                </c:pt>
                <c:pt idx="2">
                  <c:v>-97.335700000000003</c:v>
                </c:pt>
                <c:pt idx="3">
                  <c:v>-92.733000000000004</c:v>
                </c:pt>
                <c:pt idx="4">
                  <c:v>-85.944199999999995</c:v>
                </c:pt>
                <c:pt idx="5">
                  <c:v>0</c:v>
                </c:pt>
                <c:pt idx="6">
                  <c:v>85.944199999999995</c:v>
                </c:pt>
                <c:pt idx="7">
                  <c:v>92.733000000000004</c:v>
                </c:pt>
                <c:pt idx="8">
                  <c:v>97.335700000000003</c:v>
                </c:pt>
                <c:pt idx="9">
                  <c:v>101.65</c:v>
                </c:pt>
                <c:pt idx="10">
                  <c:v>106.19199999999999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CB-4A22-8F6C-1EF677608614}"/>
            </c:ext>
          </c:extLst>
        </c:ser>
        <c:ser>
          <c:idx val="2"/>
          <c:order val="2"/>
          <c:tx>
            <c:strRef>
              <c:f>工作表1!$C$34</c:f>
              <c:strCache>
                <c:ptCount val="1"/>
                <c:pt idx="0">
                  <c:v>秋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工作表1!$D$31:$N$31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工作表1!$D$34:$N$34</c:f>
              <c:numCache>
                <c:formatCode>General</c:formatCode>
                <c:ptCount val="11"/>
                <c:pt idx="0">
                  <c:v>-83.392799999999994</c:v>
                </c:pt>
                <c:pt idx="1">
                  <c:v>-76.131600000000006</c:v>
                </c:pt>
                <c:pt idx="2">
                  <c:v>-66.918300000000002</c:v>
                </c:pt>
                <c:pt idx="3">
                  <c:v>-53.609699999999997</c:v>
                </c:pt>
                <c:pt idx="4">
                  <c:v>-32.217399999999998</c:v>
                </c:pt>
                <c:pt idx="5">
                  <c:v>0</c:v>
                </c:pt>
                <c:pt idx="6">
                  <c:v>32.217399999999998</c:v>
                </c:pt>
                <c:pt idx="7">
                  <c:v>53.609699999999997</c:v>
                </c:pt>
                <c:pt idx="8">
                  <c:v>66.918300000000002</c:v>
                </c:pt>
                <c:pt idx="9">
                  <c:v>76.131600000000006</c:v>
                </c:pt>
                <c:pt idx="10">
                  <c:v>83.392799999999994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CB-4A22-8F6C-1EF677608614}"/>
            </c:ext>
          </c:extLst>
        </c:ser>
        <c:ser>
          <c:idx val="3"/>
          <c:order val="3"/>
          <c:tx>
            <c:strRef>
              <c:f>工作表1!$C$35</c:f>
              <c:strCache>
                <c:ptCount val="1"/>
                <c:pt idx="0">
                  <c:v>冬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工作表1!$D$31:$N$31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工作表1!$D$35:$N$35</c:f>
              <c:numCache>
                <c:formatCode>General</c:formatCode>
                <c:ptCount val="11"/>
                <c:pt idx="0">
                  <c:v>-62.691699999999997</c:v>
                </c:pt>
                <c:pt idx="1">
                  <c:v>-55.255600000000001</c:v>
                </c:pt>
                <c:pt idx="2">
                  <c:v>-45.777000000000001</c:v>
                </c:pt>
                <c:pt idx="3">
                  <c:v>-33.502499999999998</c:v>
                </c:pt>
                <c:pt idx="4">
                  <c:v>-17.9788</c:v>
                </c:pt>
                <c:pt idx="5">
                  <c:v>0</c:v>
                </c:pt>
                <c:pt idx="6">
                  <c:v>17.9788</c:v>
                </c:pt>
                <c:pt idx="7">
                  <c:v>33.502499999999998</c:v>
                </c:pt>
                <c:pt idx="8">
                  <c:v>45.777000000000001</c:v>
                </c:pt>
                <c:pt idx="9">
                  <c:v>55.255600000000001</c:v>
                </c:pt>
                <c:pt idx="10">
                  <c:v>62.691699999999997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5CB-4A22-8F6C-1EF6776086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8347855"/>
        <c:axId val="1447561807"/>
      </c:lineChart>
      <c:catAx>
        <c:axId val="14483478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X:</a:t>
                </a:r>
                <a:r>
                  <a:rPr lang="zh-TW" altLang="en-US"/>
                  <a:t>小時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47561807"/>
        <c:crosses val="autoZero"/>
        <c:auto val="1"/>
        <c:lblAlgn val="ctr"/>
        <c:lblOffset val="100"/>
        <c:noMultiLvlLbl val="0"/>
      </c:catAx>
      <c:valAx>
        <c:axId val="1447561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Y:</a:t>
                </a:r>
                <a:r>
                  <a:rPr lang="zh-TW" altLang="en-US"/>
                  <a:t>度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48347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48</xdr:col>
      <xdr:colOff>338137</xdr:colOff>
      <xdr:row>17</xdr:row>
      <xdr:rowOff>109537</xdr:rowOff>
    </xdr:from>
    <xdr:to>
      <xdr:col>56</xdr:col>
      <xdr:colOff>33337</xdr:colOff>
      <xdr:row>31</xdr:row>
      <xdr:rowOff>52387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809B04F7-5F20-43FC-9D93-416675DA4A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48</xdr:col>
      <xdr:colOff>419100</xdr:colOff>
      <xdr:row>32</xdr:row>
      <xdr:rowOff>42862</xdr:rowOff>
    </xdr:from>
    <xdr:to>
      <xdr:col>56</xdr:col>
      <xdr:colOff>114300</xdr:colOff>
      <xdr:row>45</xdr:row>
      <xdr:rowOff>185737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326FEB30-2E5A-4145-A826-47FA8A6666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61</xdr:col>
      <xdr:colOff>185737</xdr:colOff>
      <xdr:row>19</xdr:row>
      <xdr:rowOff>185737</xdr:rowOff>
    </xdr:from>
    <xdr:to>
      <xdr:col>69</xdr:col>
      <xdr:colOff>123825</xdr:colOff>
      <xdr:row>34</xdr:row>
      <xdr:rowOff>76200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27E7602B-F64C-4AD6-A954-74E0A60C88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552450</xdr:colOff>
      <xdr:row>38</xdr:row>
      <xdr:rowOff>147637</xdr:rowOff>
    </xdr:from>
    <xdr:to>
      <xdr:col>26</xdr:col>
      <xdr:colOff>247650</xdr:colOff>
      <xdr:row>52</xdr:row>
      <xdr:rowOff>90487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327A5685-68BA-4EE3-B4E9-1E81EB50A0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200025</xdr:colOff>
      <xdr:row>35</xdr:row>
      <xdr:rowOff>166687</xdr:rowOff>
    </xdr:from>
    <xdr:to>
      <xdr:col>12</xdr:col>
      <xdr:colOff>257175</xdr:colOff>
      <xdr:row>50</xdr:row>
      <xdr:rowOff>95250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CF4BBD91-501C-4CE1-8932-AB8E095F8E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1488;&#21271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工作表1"/>
      <sheetName val="B = 0 四季照射曲線"/>
      <sheetName val="B = 45 四季照射曲線"/>
      <sheetName val="B = 45 N = 113 Ib,Ir,Is 比例曲線"/>
      <sheetName val="R = 0 ,變B一年總照射量"/>
      <sheetName val="B = 0,變R一年總照射量"/>
    </sheetNames>
    <sheetDataSet>
      <sheetData sheetId="0"/>
      <sheetData sheetId="1"/>
      <sheetData sheetId="2">
        <row r="6">
          <cell r="AU6">
            <v>7</v>
          </cell>
          <cell r="AV6">
            <v>8</v>
          </cell>
          <cell r="AW6">
            <v>9</v>
          </cell>
          <cell r="AX6">
            <v>10</v>
          </cell>
          <cell r="AY6">
            <v>11</v>
          </cell>
          <cell r="AZ6">
            <v>12</v>
          </cell>
          <cell r="BA6">
            <v>13</v>
          </cell>
          <cell r="BB6">
            <v>14</v>
          </cell>
          <cell r="BC6">
            <v>15</v>
          </cell>
          <cell r="BD6">
            <v>16</v>
          </cell>
          <cell r="BE6">
            <v>17</v>
          </cell>
        </row>
        <row r="7">
          <cell r="AT7" t="str">
            <v>春</v>
          </cell>
          <cell r="AU7">
            <v>1.7698622446330404E-2</v>
          </cell>
          <cell r="AV7">
            <v>3.4641375414225788E-2</v>
          </cell>
          <cell r="AW7">
            <v>5.0330839509165774E-2</v>
          </cell>
          <cell r="AX7">
            <v>6.2078219177145483E-2</v>
          </cell>
          <cell r="AY7">
            <v>6.8990182133947184E-2</v>
          </cell>
          <cell r="AZ7">
            <v>7.1226172080569847E-2</v>
          </cell>
          <cell r="BA7">
            <v>6.8990182133947184E-2</v>
          </cell>
          <cell r="BB7">
            <v>6.2078219177145483E-2</v>
          </cell>
          <cell r="BC7">
            <v>5.0330839509165774E-2</v>
          </cell>
          <cell r="BD7">
            <v>3.4641375414225788E-2</v>
          </cell>
          <cell r="BE7">
            <v>1.7698622446330404E-2</v>
          </cell>
        </row>
        <row r="8">
          <cell r="AT8" t="str">
            <v>夏</v>
          </cell>
          <cell r="AU8">
            <v>2.2092827903004639E-2</v>
          </cell>
          <cell r="AV8">
            <v>3.8375420628591769E-2</v>
          </cell>
          <cell r="AW8">
            <v>5.3049156823924332E-2</v>
          </cell>
          <cell r="AX8">
            <v>6.395307804129674E-2</v>
          </cell>
          <cell r="AY8">
            <v>7.0380407313534649E-2</v>
          </cell>
          <cell r="AZ8">
            <v>7.246736643373089E-2</v>
          </cell>
          <cell r="BA8">
            <v>7.0380407313534649E-2</v>
          </cell>
          <cell r="BB8">
            <v>6.395307804129674E-2</v>
          </cell>
          <cell r="BC8">
            <v>5.3049156823924332E-2</v>
          </cell>
          <cell r="BD8">
            <v>3.8375420628591769E-2</v>
          </cell>
          <cell r="BE8">
            <v>2.2092827903004639E-2</v>
          </cell>
        </row>
        <row r="9">
          <cell r="AT9" t="str">
            <v>秋</v>
          </cell>
          <cell r="AU9">
            <v>1.2149826545780012E-2</v>
          </cell>
          <cell r="AV9">
            <v>2.9031916713099661E-2</v>
          </cell>
          <cell r="AW9">
            <v>4.5361295146005537E-2</v>
          </cell>
          <cell r="AX9">
            <v>5.7737204901351959E-2</v>
          </cell>
          <cell r="AY9">
            <v>6.5004423931715377E-2</v>
          </cell>
          <cell r="AZ9">
            <v>6.7343341290837161E-2</v>
          </cell>
          <cell r="BA9">
            <v>6.5004423931715377E-2</v>
          </cell>
          <cell r="BB9">
            <v>5.7737204901351959E-2</v>
          </cell>
          <cell r="BC9">
            <v>4.5361295146005537E-2</v>
          </cell>
          <cell r="BD9">
            <v>2.9031916713099661E-2</v>
          </cell>
          <cell r="BE9">
            <v>1.2149826545780012E-2</v>
          </cell>
        </row>
        <row r="10">
          <cell r="AT10" t="str">
            <v>冬</v>
          </cell>
          <cell r="AU10">
            <v>1.959409924112926E-3</v>
          </cell>
          <cell r="AV10">
            <v>1.5340524156958904E-2</v>
          </cell>
          <cell r="AW10">
            <v>3.0861178062753587E-2</v>
          </cell>
          <cell r="AX10">
            <v>4.3207887799734571E-2</v>
          </cell>
          <cell r="AY10">
            <v>5.0451691525337031E-2</v>
          </cell>
          <cell r="AZ10">
            <v>5.2751993054462737E-2</v>
          </cell>
          <cell r="BA10">
            <v>5.0451691525337031E-2</v>
          </cell>
          <cell r="BB10">
            <v>4.3207887799734571E-2</v>
          </cell>
          <cell r="BC10">
            <v>3.0861178062753587E-2</v>
          </cell>
          <cell r="BD10">
            <v>1.5340524156958904E-2</v>
          </cell>
          <cell r="BE10">
            <v>1.959409924112926E-3</v>
          </cell>
        </row>
        <row r="12">
          <cell r="AU12">
            <v>7</v>
          </cell>
          <cell r="AV12">
            <v>8</v>
          </cell>
          <cell r="AW12">
            <v>9</v>
          </cell>
          <cell r="AX12">
            <v>10</v>
          </cell>
          <cell r="AY12">
            <v>11</v>
          </cell>
          <cell r="AZ12">
            <v>12</v>
          </cell>
          <cell r="BA12">
            <v>13</v>
          </cell>
          <cell r="BB12">
            <v>14</v>
          </cell>
          <cell r="BC12">
            <v>15</v>
          </cell>
          <cell r="BD12">
            <v>16</v>
          </cell>
          <cell r="BE12">
            <v>17</v>
          </cell>
          <cell r="BJ12">
            <v>7</v>
          </cell>
          <cell r="BK12">
            <v>8</v>
          </cell>
          <cell r="BL12">
            <v>9</v>
          </cell>
          <cell r="BM12">
            <v>10</v>
          </cell>
          <cell r="BN12">
            <v>11</v>
          </cell>
          <cell r="BO12">
            <v>12</v>
          </cell>
          <cell r="BP12">
            <v>13</v>
          </cell>
          <cell r="BQ12">
            <v>14</v>
          </cell>
          <cell r="BR12">
            <v>15</v>
          </cell>
          <cell r="BS12">
            <v>16</v>
          </cell>
          <cell r="BT12">
            <v>17</v>
          </cell>
        </row>
        <row r="13">
          <cell r="AT13" t="str">
            <v>春</v>
          </cell>
          <cell r="AU13">
            <v>18.668211148018521</v>
          </cell>
          <cell r="AV13">
            <v>32.245057369501453</v>
          </cell>
          <cell r="AW13">
            <v>45.794097944388326</v>
          </cell>
          <cell r="AX13">
            <v>59.035661664198216</v>
          </cell>
          <cell r="AY13">
            <v>71.067823810926114</v>
          </cell>
          <cell r="AZ13">
            <v>77.437735027199878</v>
          </cell>
          <cell r="BA13">
            <v>71.067823810926114</v>
          </cell>
          <cell r="BB13">
            <v>59.035661664198216</v>
          </cell>
          <cell r="BC13">
            <v>45.794097944388326</v>
          </cell>
          <cell r="BD13">
            <v>32.245057369501453</v>
          </cell>
          <cell r="BE13">
            <v>18.668211148018521</v>
          </cell>
          <cell r="BI13" t="str">
            <v>春</v>
          </cell>
          <cell r="BJ13">
            <v>-84.646919246315122</v>
          </cell>
          <cell r="BK13">
            <v>-89.244595214168129</v>
          </cell>
          <cell r="BL13">
            <v>-82.034302830740089</v>
          </cell>
          <cell r="BM13">
            <v>-71.622726240962393</v>
          </cell>
          <cell r="BN13">
            <v>-51.168885997772051</v>
          </cell>
          <cell r="BO13">
            <v>0</v>
          </cell>
          <cell r="BP13">
            <v>51.168885997772051</v>
          </cell>
          <cell r="BQ13">
            <v>71.622726240962379</v>
          </cell>
          <cell r="BR13">
            <v>82.034302830740089</v>
          </cell>
          <cell r="BS13">
            <v>89.244595214168129</v>
          </cell>
          <cell r="BT13">
            <v>84.646919246315122</v>
          </cell>
        </row>
        <row r="14">
          <cell r="AT14" t="str">
            <v>夏</v>
          </cell>
          <cell r="AU14">
            <v>22.487398381395931</v>
          </cell>
          <cell r="AV14">
            <v>35.6811783159662</v>
          </cell>
          <cell r="AW14">
            <v>49.086596859154042</v>
          </cell>
          <cell r="AX14">
            <v>62.623905065090561</v>
          </cell>
          <cell r="AY14">
            <v>76.210742989115673</v>
          </cell>
          <cell r="AZ14">
            <v>88.275907569548053</v>
          </cell>
          <cell r="BA14">
            <v>76.210742989115673</v>
          </cell>
          <cell r="BB14">
            <v>62.623905065090561</v>
          </cell>
          <cell r="BC14">
            <v>49.086596859154042</v>
          </cell>
          <cell r="BD14">
            <v>35.6811783159662</v>
          </cell>
          <cell r="BE14">
            <v>22.487398381395931</v>
          </cell>
          <cell r="BI14" t="str">
            <v>夏</v>
          </cell>
          <cell r="BJ14">
            <v>-73.807819582323717</v>
          </cell>
          <cell r="BK14">
            <v>-78.350015910510677</v>
          </cell>
          <cell r="BL14">
            <v>-82.664336482504282</v>
          </cell>
          <cell r="BM14">
            <v>-87.267009052551231</v>
          </cell>
          <cell r="BN14">
            <v>-85.944180131280945</v>
          </cell>
          <cell r="BO14">
            <v>0</v>
          </cell>
          <cell r="BP14">
            <v>85.944180131280859</v>
          </cell>
          <cell r="BQ14">
            <v>87.267009052551231</v>
          </cell>
          <cell r="BR14">
            <v>82.664336482504226</v>
          </cell>
          <cell r="BS14">
            <v>78.35001591051072</v>
          </cell>
          <cell r="BT14">
            <v>73.807819582323688</v>
          </cell>
        </row>
        <row r="15">
          <cell r="AT15" t="str">
            <v>秋</v>
          </cell>
          <cell r="AU15">
            <v>13.497412099466679</v>
          </cell>
          <cell r="AV15">
            <v>26.871097356998835</v>
          </cell>
          <cell r="AW15">
            <v>39.768451057603215</v>
          </cell>
          <cell r="AX15">
            <v>51.602005254518858</v>
          </cell>
          <cell r="AY15">
            <v>60.95697239008684</v>
          </cell>
          <cell r="AZ15">
            <v>64.841734583625993</v>
          </cell>
          <cell r="BA15">
            <v>60.95697239008684</v>
          </cell>
          <cell r="BB15">
            <v>51.602005254518858</v>
          </cell>
          <cell r="BC15">
            <v>39.768451057603215</v>
          </cell>
          <cell r="BD15">
            <v>26.871097356998835</v>
          </cell>
          <cell r="BE15">
            <v>13.497412099466679</v>
          </cell>
          <cell r="BI15" t="str">
            <v>秋</v>
          </cell>
          <cell r="BJ15">
            <v>-83.392760637282166</v>
          </cell>
          <cell r="BK15">
            <v>-76.13161340023413</v>
          </cell>
          <cell r="BL15">
            <v>-66.918300415129025</v>
          </cell>
          <cell r="BM15">
            <v>-53.609665904512511</v>
          </cell>
          <cell r="BN15">
            <v>-32.217377888831486</v>
          </cell>
          <cell r="BO15">
            <v>0</v>
          </cell>
          <cell r="BP15">
            <v>32.217377888831486</v>
          </cell>
          <cell r="BQ15">
            <v>53.609665904512518</v>
          </cell>
          <cell r="BR15">
            <v>66.918300415129025</v>
          </cell>
          <cell r="BS15">
            <v>76.13161340023413</v>
          </cell>
          <cell r="BT15">
            <v>83.392760637282166</v>
          </cell>
        </row>
        <row r="16">
          <cell r="AT16" t="str">
            <v>冬</v>
          </cell>
          <cell r="AU16">
            <v>2.7919452750084761</v>
          </cell>
          <cell r="AV16">
            <v>14.450602205140894</v>
          </cell>
          <cell r="AW16">
            <v>24.961355438046791</v>
          </cell>
          <cell r="AX16">
            <v>33.66536223501739</v>
          </cell>
          <cell r="AY16">
            <v>39.607906648852442</v>
          </cell>
          <cell r="AZ16">
            <v>41.751754389640894</v>
          </cell>
          <cell r="BA16">
            <v>39.607906648852442</v>
          </cell>
          <cell r="BB16">
            <v>33.66536223501739</v>
          </cell>
          <cell r="BC16">
            <v>24.961355438046791</v>
          </cell>
          <cell r="BD16">
            <v>14.450602205140894</v>
          </cell>
          <cell r="BE16">
            <v>2.7919452750084761</v>
          </cell>
          <cell r="BI16" t="str">
            <v>冬</v>
          </cell>
          <cell r="BJ16">
            <v>-62.691670698765314</v>
          </cell>
          <cell r="BK16">
            <v>-55.255645416356039</v>
          </cell>
          <cell r="BL16">
            <v>-45.776994789041069</v>
          </cell>
          <cell r="BM16">
            <v>-33.502505359601898</v>
          </cell>
          <cell r="BN16">
            <v>-17.978832746706225</v>
          </cell>
          <cell r="BO16">
            <v>0</v>
          </cell>
          <cell r="BP16">
            <v>17.978832746706225</v>
          </cell>
          <cell r="BQ16">
            <v>33.502505359601898</v>
          </cell>
          <cell r="BR16">
            <v>45.776994789041069</v>
          </cell>
          <cell r="BS16">
            <v>55.255645416356039</v>
          </cell>
          <cell r="BT16">
            <v>62.691670698765336</v>
          </cell>
        </row>
      </sheetData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73"/>
  <sheetViews>
    <sheetView tabSelected="1" topLeftCell="A24" workbookViewId="0">
      <selection activeCell="P46" sqref="P46"/>
    </sheetView>
  </sheetViews>
  <sheetFormatPr defaultRowHeight="15.75" x14ac:dyDescent="0.25"/>
  <cols>
    <col min="1" max="1" width="29.5703125" customWidth="1"/>
    <col min="35" max="35" width="9.5703125" bestFit="1" customWidth="1"/>
    <col min="44" max="44" width="10.28515625" bestFit="1" customWidth="1"/>
  </cols>
  <sheetData>
    <row r="1" spans="1:72" x14ac:dyDescent="0.25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18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47</v>
      </c>
      <c r="AD1" t="s">
        <v>37</v>
      </c>
      <c r="AF1" t="s">
        <v>48</v>
      </c>
    </row>
    <row r="2" spans="1:72" x14ac:dyDescent="0.25">
      <c r="A2" t="s">
        <v>26</v>
      </c>
      <c r="C2">
        <v>1.3819999999999999</v>
      </c>
      <c r="D2">
        <v>113</v>
      </c>
      <c r="E2">
        <v>-165</v>
      </c>
      <c r="F2">
        <f t="shared" ref="F2:F7" si="0">((E2) * PI())/180</f>
        <v>-2.8797932657906435</v>
      </c>
      <c r="G2">
        <v>0</v>
      </c>
      <c r="H2">
        <v>45</v>
      </c>
      <c r="I2">
        <f t="shared" ref="I2:I24" si="1">((G2) * PI())/180</f>
        <v>0</v>
      </c>
      <c r="J2">
        <f t="shared" ref="J2:J24" si="2">((H2) * PI())/180</f>
        <v>0.78539816339744828</v>
      </c>
      <c r="K2">
        <f>((25) *PI())/180</f>
        <v>0.43633231299858238</v>
      </c>
      <c r="L2">
        <f>((121) * PI())/180</f>
        <v>2.1118483949131388</v>
      </c>
      <c r="M2">
        <f t="shared" ref="M2:M24" si="3">(2 * PI() * (D2 - 1))/365</f>
        <v>1.9279911079564758</v>
      </c>
      <c r="N2">
        <f t="shared" ref="N2:N24" si="4">0.006918 - 0.399912 * COS(M2) + 0.070257 * SIN(M2) - 0.006758 * COS(2 * M2) + 0.000908 * SIN(2 * M2)</f>
        <v>0.2170794277152647</v>
      </c>
      <c r="P2">
        <f>(COS(K2) * COS(N2) * SIN(F2)) + (SIN(N2) * SIN(K2))</f>
        <v>-0.13804162068094611</v>
      </c>
      <c r="Q2">
        <f t="shared" ref="Q2:Q24" si="5">(COS(N2) * SIN(F2))/COS(N51)</f>
        <v>-0.25518778664097935</v>
      </c>
      <c r="R2">
        <f t="shared" ref="R2:R24" si="6">COS(N2 -K2)</f>
        <v>0.97606021951505584</v>
      </c>
      <c r="S2">
        <f t="shared" ref="S2:S24" si="7">(0.42 * P2) + (((2.92 - R2) / (2 * R2)) * P2^2) - ((((2.92 -R2) / (4 *R2^2))) * P2^3)</f>
        <v>-3.7660009655864815E-2</v>
      </c>
      <c r="T2">
        <f t="shared" ref="T2:T24" si="8">((1.323 * S2) / (P2)) - 0.5466</f>
        <v>-0.18566398281234908</v>
      </c>
      <c r="U2">
        <f t="shared" ref="U2:U24" si="9">(SIN(K2) * COS(J2) - COS(K2) * SIN(J2) * COS(I2)) * SIN(N2) + (COS(K2) * COS(J2) + SIN(K2) * SIN(J2) * COS(I2)) * COS(N2) * COS(F2) + SIN(J2) * SIN(I2) * COS(N2) *SIN(F2)</f>
        <v>-0.96003465103808261</v>
      </c>
      <c r="V2">
        <f t="shared" ref="V2:V24" si="10">C2 * (1 + 0.033 * COS((D2 - 2) * ((2 * PI()) / (365)))) * P2</f>
        <v>-0.18867415836225404</v>
      </c>
      <c r="W2">
        <f t="shared" ref="W2:W24" si="11">S2 - (T2 * P2)</f>
        <v>-6.3289366745360801E-2</v>
      </c>
      <c r="X2">
        <v>0.55000000000000004</v>
      </c>
      <c r="Y2">
        <f t="shared" ref="Y2:Y24" si="12">T2 * U2</f>
        <v>0.17824385694959413</v>
      </c>
      <c r="Z2">
        <f t="shared" ref="Z2:Z24" si="13">W2 * (((S2-W2) / (V2)) * ((U2) / (P2)) + (1 + ((S2-W2) / (V2))) * ((1 + COS(J2)) / (2)))</f>
        <v>1.3107897332097131E-2</v>
      </c>
      <c r="AA2">
        <f t="shared" ref="AA2:AA24" si="14">(X2 * S2) * ((1 - COS(J2)) / (2))</f>
        <v>-3.0333493983792851E-3</v>
      </c>
      <c r="AB2">
        <f t="shared" ref="AB2:AB24" si="15" xml:space="preserve"> Y2 + Z2 + AA2</f>
        <v>0.18831840488331197</v>
      </c>
      <c r="AC2">
        <f t="shared" ref="AC2:AC24" si="16">(SIN(N2)*COS(K2)-COS(F2)*COS(N2)*SIN(K2))/SIN(ACOS(P2))</f>
        <v>0.59957659835921662</v>
      </c>
      <c r="AD2">
        <f>ACOS(AC2)</f>
        <v>0.92782436507855115</v>
      </c>
      <c r="AE2">
        <f>AD2*180/PI()</f>
        <v>53.160420248406261</v>
      </c>
      <c r="AF2">
        <f>(P2-SIN(N2)*SIN(K2))/(COS(K2)*COS(N2))</f>
        <v>-0.25881904510252102</v>
      </c>
      <c r="AG2">
        <f>ASIN(AF2)</f>
        <v>-0.26179938779914969</v>
      </c>
      <c r="AH2">
        <f>AG2*180/PI()</f>
        <v>-15.000000000000014</v>
      </c>
    </row>
    <row r="3" spans="1:72" x14ac:dyDescent="0.25">
      <c r="A3" t="s">
        <v>27</v>
      </c>
      <c r="C3">
        <v>1.3819999999999999</v>
      </c>
      <c r="D3">
        <v>113</v>
      </c>
      <c r="E3">
        <v>-150</v>
      </c>
      <c r="F3">
        <f t="shared" si="0"/>
        <v>-2.6179938779914944</v>
      </c>
      <c r="G3">
        <v>0</v>
      </c>
      <c r="H3">
        <v>45</v>
      </c>
      <c r="I3">
        <f t="shared" si="1"/>
        <v>0</v>
      </c>
      <c r="J3">
        <f t="shared" si="2"/>
        <v>0.78539816339744828</v>
      </c>
      <c r="K3">
        <f t="shared" ref="K3:K24" si="17">((25) *PI())/180</f>
        <v>0.43633231299858238</v>
      </c>
      <c r="L3">
        <f t="shared" ref="L3:L24" si="18">((121) * PI())/180</f>
        <v>2.1118483949131388</v>
      </c>
      <c r="M3">
        <f t="shared" si="3"/>
        <v>1.9279911079564758</v>
      </c>
      <c r="N3">
        <f t="shared" si="4"/>
        <v>0.2170794277152647</v>
      </c>
      <c r="P3">
        <f t="shared" ref="P3:P24" si="19">(COS(K3) * COS(N3) * COS(F3)) + (SIN(N3) * SIN(K3))</f>
        <v>-0.67544191202396686</v>
      </c>
      <c r="Q3">
        <f t="shared" si="5"/>
        <v>-0.66213260447364641</v>
      </c>
      <c r="R3">
        <f t="shared" si="6"/>
        <v>0.97606021951505584</v>
      </c>
      <c r="S3">
        <f t="shared" si="7"/>
        <v>0.32781745290531794</v>
      </c>
      <c r="T3">
        <f t="shared" si="8"/>
        <v>-1.1887018335894242</v>
      </c>
      <c r="U3">
        <f t="shared" si="9"/>
        <v>-0.8683621633939268</v>
      </c>
      <c r="V3">
        <f t="shared" si="10"/>
        <v>-0.92318848217712879</v>
      </c>
      <c r="W3">
        <f t="shared" si="11"/>
        <v>-0.47508158640071796</v>
      </c>
      <c r="X3">
        <v>0.55000000000000004</v>
      </c>
      <c r="Y3">
        <f t="shared" si="12"/>
        <v>1.03222369584604</v>
      </c>
      <c r="Z3">
        <f t="shared" si="13"/>
        <v>0.47835540450102892</v>
      </c>
      <c r="AA3">
        <f t="shared" si="14"/>
        <v>2.6404264965283131E-2</v>
      </c>
      <c r="AB3">
        <f t="shared" si="15"/>
        <v>1.5369833653123521</v>
      </c>
      <c r="AC3">
        <f t="shared" si="16"/>
        <v>0.74938669196413243</v>
      </c>
      <c r="AD3">
        <f t="shared" ref="AD3:AD24" si="20">ACOS(AC3)</f>
        <v>0.72366099561169361</v>
      </c>
      <c r="AE3">
        <f t="shared" ref="AE3:AE24" si="21">AD3*180/PI()</f>
        <v>41.462720846785231</v>
      </c>
      <c r="AF3">
        <f t="shared" ref="AF3:AF24" si="22">(P3-SIN(N3)*SIN(K3))/(COS(K3)*COS(N3))</f>
        <v>-0.86602540378443871</v>
      </c>
      <c r="AG3">
        <f t="shared" ref="AG3:AG24" si="23">ASIN(AF3)</f>
        <v>-1.0471975511965981</v>
      </c>
      <c r="AH3">
        <f t="shared" ref="AH3:AH24" si="24">AG3*180/PI()</f>
        <v>-60.000000000000021</v>
      </c>
    </row>
    <row r="4" spans="1:72" x14ac:dyDescent="0.25">
      <c r="A4" t="s">
        <v>28</v>
      </c>
      <c r="C4">
        <v>1.3819999999999999</v>
      </c>
      <c r="D4">
        <v>113</v>
      </c>
      <c r="E4">
        <v>-135</v>
      </c>
      <c r="F4">
        <f t="shared" si="0"/>
        <v>-2.3561944901923448</v>
      </c>
      <c r="G4">
        <v>0</v>
      </c>
      <c r="H4">
        <v>45</v>
      </c>
      <c r="I4">
        <f t="shared" si="1"/>
        <v>0</v>
      </c>
      <c r="J4">
        <f t="shared" si="2"/>
        <v>0.78539816339744828</v>
      </c>
      <c r="K4">
        <f t="shared" si="17"/>
        <v>0.43633231299858238</v>
      </c>
      <c r="L4">
        <f t="shared" si="18"/>
        <v>2.1118483949131388</v>
      </c>
      <c r="M4">
        <f t="shared" si="3"/>
        <v>1.9279911079564758</v>
      </c>
      <c r="N4">
        <f t="shared" si="4"/>
        <v>0.2170794277152647</v>
      </c>
      <c r="P4">
        <f t="shared" si="19"/>
        <v>-0.53479299940499303</v>
      </c>
      <c r="Q4">
        <f t="shared" si="5"/>
        <v>-0.81718963929492106</v>
      </c>
      <c r="R4">
        <f t="shared" si="6"/>
        <v>0.97606021951505584</v>
      </c>
      <c r="S4">
        <f t="shared" si="7"/>
        <v>0.13821568496117229</v>
      </c>
      <c r="T4">
        <f t="shared" si="8"/>
        <v>-0.88852547659950476</v>
      </c>
      <c r="U4">
        <f t="shared" si="9"/>
        <v>-0.72253229499816174</v>
      </c>
      <c r="V4">
        <f t="shared" si="10"/>
        <v>-0.73095069851414707</v>
      </c>
      <c r="W4">
        <f t="shared" si="11"/>
        <v>-0.33696151971722776</v>
      </c>
      <c r="X4">
        <v>0.55000000000000004</v>
      </c>
      <c r="Y4">
        <f t="shared" si="12"/>
        <v>0.6419883517717756</v>
      </c>
      <c r="Z4">
        <f t="shared" si="13"/>
        <v>0.19530888695386564</v>
      </c>
      <c r="AA4">
        <f t="shared" si="14"/>
        <v>1.1132670136165557E-2</v>
      </c>
      <c r="AB4">
        <f t="shared" si="15"/>
        <v>0.8484299088618068</v>
      </c>
      <c r="AC4">
        <f t="shared" si="16"/>
        <v>0.57636888659003482</v>
      </c>
      <c r="AD4">
        <f t="shared" si="20"/>
        <v>0.95651805138555457</v>
      </c>
      <c r="AE4">
        <f t="shared" si="21"/>
        <v>54.80444737246988</v>
      </c>
      <c r="AF4">
        <f t="shared" si="22"/>
        <v>-0.70710678118654746</v>
      </c>
      <c r="AG4">
        <f t="shared" si="23"/>
        <v>-0.78539816339744828</v>
      </c>
      <c r="AH4">
        <f t="shared" si="24"/>
        <v>-45</v>
      </c>
    </row>
    <row r="5" spans="1:72" x14ac:dyDescent="0.25">
      <c r="A5" t="s">
        <v>29</v>
      </c>
      <c r="C5">
        <v>1.3819999999999999</v>
      </c>
      <c r="D5">
        <v>113</v>
      </c>
      <c r="E5">
        <v>-120</v>
      </c>
      <c r="F5">
        <f t="shared" si="0"/>
        <v>-2.0943951023931953</v>
      </c>
      <c r="G5">
        <v>0</v>
      </c>
      <c r="H5">
        <v>45</v>
      </c>
      <c r="I5">
        <f t="shared" si="1"/>
        <v>0</v>
      </c>
      <c r="J5">
        <f t="shared" si="2"/>
        <v>0.78539816339744828</v>
      </c>
      <c r="K5">
        <f t="shared" si="17"/>
        <v>0.43633231299858238</v>
      </c>
      <c r="L5">
        <f t="shared" si="18"/>
        <v>2.1118483949131388</v>
      </c>
      <c r="M5">
        <f t="shared" si="3"/>
        <v>1.9279911079564758</v>
      </c>
      <c r="N5">
        <f t="shared" si="4"/>
        <v>0.2170794277152647</v>
      </c>
      <c r="P5">
        <f t="shared" si="19"/>
        <v>-0.3514957678174207</v>
      </c>
      <c r="Q5">
        <f t="shared" si="5"/>
        <v>-0.90334314763464241</v>
      </c>
      <c r="R5">
        <f t="shared" si="6"/>
        <v>0.97606021951505584</v>
      </c>
      <c r="S5">
        <f t="shared" si="7"/>
        <v>-2.4438352937091214E-3</v>
      </c>
      <c r="T5">
        <f t="shared" si="8"/>
        <v>-0.53740161302181988</v>
      </c>
      <c r="U5">
        <f t="shared" si="9"/>
        <v>-0.5324831103867067</v>
      </c>
      <c r="V5">
        <f t="shared" si="10"/>
        <v>-0.48042154122579067</v>
      </c>
      <c r="W5">
        <f t="shared" si="11"/>
        <v>-0.1913382278891341</v>
      </c>
      <c r="X5">
        <v>0.55000000000000004</v>
      </c>
      <c r="Y5">
        <f t="shared" si="12"/>
        <v>0.28615728242869193</v>
      </c>
      <c r="Z5">
        <f t="shared" si="13"/>
        <v>1.4864806744830204E-2</v>
      </c>
      <c r="AA5">
        <f t="shared" si="14"/>
        <v>-1.9684026599170549E-4</v>
      </c>
      <c r="AB5">
        <f t="shared" si="15"/>
        <v>0.30082524890753043</v>
      </c>
      <c r="AC5">
        <f t="shared" si="16"/>
        <v>0.4289185909022088</v>
      </c>
      <c r="AD5">
        <f t="shared" si="20"/>
        <v>1.1275010094006599</v>
      </c>
      <c r="AE5">
        <f t="shared" si="21"/>
        <v>64.601049235397966</v>
      </c>
      <c r="AF5">
        <f t="shared" si="22"/>
        <v>-0.49999999999999972</v>
      </c>
      <c r="AG5">
        <f t="shared" si="23"/>
        <v>-0.52359877559829848</v>
      </c>
      <c r="AH5">
        <f t="shared" si="24"/>
        <v>-29.999999999999979</v>
      </c>
    </row>
    <row r="6" spans="1:72" x14ac:dyDescent="0.25">
      <c r="A6" t="s">
        <v>30</v>
      </c>
      <c r="C6">
        <v>1.3819999999999999</v>
      </c>
      <c r="D6">
        <v>113</v>
      </c>
      <c r="E6">
        <v>-105</v>
      </c>
      <c r="F6">
        <f t="shared" si="0"/>
        <v>-1.8325957145940461</v>
      </c>
      <c r="G6">
        <v>0</v>
      </c>
      <c r="H6">
        <v>45</v>
      </c>
      <c r="I6">
        <f t="shared" si="1"/>
        <v>0</v>
      </c>
      <c r="J6">
        <f t="shared" si="2"/>
        <v>0.78539816339744828</v>
      </c>
      <c r="K6">
        <f t="shared" si="17"/>
        <v>0.43633231299858238</v>
      </c>
      <c r="L6">
        <f t="shared" si="18"/>
        <v>2.1118483949131388</v>
      </c>
      <c r="M6">
        <f t="shared" si="3"/>
        <v>1.9279911079564758</v>
      </c>
      <c r="N6">
        <f t="shared" si="4"/>
        <v>0.2170794277152647</v>
      </c>
      <c r="P6">
        <f t="shared" si="19"/>
        <v>-0.13804162068094594</v>
      </c>
      <c r="Q6">
        <f t="shared" si="5"/>
        <v>-0.95237378521518046</v>
      </c>
      <c r="R6">
        <f t="shared" si="6"/>
        <v>0.97606021951505584</v>
      </c>
      <c r="S6">
        <f t="shared" si="7"/>
        <v>-3.7660009655864794E-2</v>
      </c>
      <c r="T6">
        <f t="shared" si="8"/>
        <v>-0.18566398281234886</v>
      </c>
      <c r="U6">
        <f t="shared" si="9"/>
        <v>-0.31116614741970572</v>
      </c>
      <c r="V6">
        <f t="shared" si="10"/>
        <v>-0.18867415836225382</v>
      </c>
      <c r="W6">
        <f t="shared" si="11"/>
        <v>-6.3289366745360731E-2</v>
      </c>
      <c r="X6">
        <v>0.55000000000000004</v>
      </c>
      <c r="Y6">
        <f t="shared" si="12"/>
        <v>5.7772346246317052E-2</v>
      </c>
      <c r="Z6">
        <f t="shared" si="13"/>
        <v>-2.7303389987007789E-2</v>
      </c>
      <c r="AA6">
        <f t="shared" si="14"/>
        <v>-3.0333493983792834E-3</v>
      </c>
      <c r="AB6">
        <f t="shared" si="15"/>
        <v>2.7435606860929981E-2</v>
      </c>
      <c r="AC6">
        <f t="shared" si="16"/>
        <v>0.30493306353183408</v>
      </c>
      <c r="AD6">
        <f t="shared" si="20"/>
        <v>1.2609281821280438</v>
      </c>
      <c r="AE6">
        <f t="shared" si="21"/>
        <v>72.245863105040101</v>
      </c>
      <c r="AF6">
        <f t="shared" si="22"/>
        <v>-0.25881904510252085</v>
      </c>
      <c r="AG6">
        <f t="shared" si="23"/>
        <v>-0.26179938779914952</v>
      </c>
      <c r="AH6">
        <f t="shared" si="24"/>
        <v>-15.000000000000005</v>
      </c>
    </row>
    <row r="7" spans="1:72" x14ac:dyDescent="0.25">
      <c r="A7" t="s">
        <v>31</v>
      </c>
      <c r="C7">
        <v>1.3819999999999999</v>
      </c>
      <c r="D7">
        <v>113</v>
      </c>
      <c r="E7">
        <v>-90</v>
      </c>
      <c r="F7">
        <f t="shared" si="0"/>
        <v>-1.5707963267948966</v>
      </c>
      <c r="G7">
        <v>0</v>
      </c>
      <c r="H7">
        <v>45</v>
      </c>
      <c r="I7">
        <f t="shared" si="1"/>
        <v>0</v>
      </c>
      <c r="J7">
        <f t="shared" si="2"/>
        <v>0.78539816339744828</v>
      </c>
      <c r="K7">
        <f t="shared" si="17"/>
        <v>0.43633231299858238</v>
      </c>
      <c r="L7">
        <f t="shared" si="18"/>
        <v>2.1118483949131388</v>
      </c>
      <c r="M7">
        <f t="shared" si="3"/>
        <v>1.9279911079564758</v>
      </c>
      <c r="N7">
        <f t="shared" si="4"/>
        <v>0.2170794277152647</v>
      </c>
      <c r="P7">
        <f t="shared" si="19"/>
        <v>9.1022894626738016E-2</v>
      </c>
      <c r="Q7">
        <f t="shared" si="5"/>
        <v>-0.98060131381863425</v>
      </c>
      <c r="R7">
        <f t="shared" si="6"/>
        <v>0.97606021951505584</v>
      </c>
      <c r="S7">
        <f t="shared" si="7"/>
        <v>4.6095363424246028E-2</v>
      </c>
      <c r="T7">
        <f t="shared" si="8"/>
        <v>0.12338710665441055</v>
      </c>
      <c r="U7">
        <f t="shared" si="9"/>
        <v>-7.3663791379784682E-2</v>
      </c>
      <c r="V7">
        <f t="shared" si="10"/>
        <v>0.12440934806966095</v>
      </c>
      <c r="W7">
        <f t="shared" si="11"/>
        <v>3.4864311816943529E-2</v>
      </c>
      <c r="X7">
        <v>0.55000000000000004</v>
      </c>
      <c r="Y7">
        <f t="shared" si="12"/>
        <v>-9.0891620835457411E-3</v>
      </c>
      <c r="Z7">
        <f t="shared" si="13"/>
        <v>2.9897869447609682E-2</v>
      </c>
      <c r="AA7">
        <f t="shared" si="14"/>
        <v>3.7127803255684088E-3</v>
      </c>
      <c r="AB7">
        <f t="shared" si="15"/>
        <v>2.4521487689632349E-2</v>
      </c>
      <c r="AC7">
        <f t="shared" si="16"/>
        <v>0.19601291625086428</v>
      </c>
      <c r="AD7">
        <f t="shared" si="20"/>
        <v>1.3735060288613261</v>
      </c>
      <c r="AE7">
        <f t="shared" si="21"/>
        <v>78.696098589527821</v>
      </c>
      <c r="AF7">
        <f t="shared" si="22"/>
        <v>6.272181937441197E-17</v>
      </c>
      <c r="AG7">
        <f t="shared" si="23"/>
        <v>6.272181937441197E-17</v>
      </c>
      <c r="AH7">
        <f t="shared" si="24"/>
        <v>3.5936955335356833E-15</v>
      </c>
    </row>
    <row r="8" spans="1:72" x14ac:dyDescent="0.25">
      <c r="A8" t="s">
        <v>32</v>
      </c>
      <c r="C8">
        <v>1.3819999999999999</v>
      </c>
      <c r="D8">
        <v>113</v>
      </c>
      <c r="E8">
        <v>-75</v>
      </c>
      <c r="F8">
        <f t="shared" ref="F8:F18" si="25">((E8) * PI())/180</f>
        <v>-1.3089969389957472</v>
      </c>
      <c r="G8">
        <v>0</v>
      </c>
      <c r="H8">
        <v>45</v>
      </c>
      <c r="I8">
        <f t="shared" si="1"/>
        <v>0</v>
      </c>
      <c r="J8">
        <f t="shared" si="2"/>
        <v>0.78539816339744828</v>
      </c>
      <c r="K8">
        <f>((25) *PI())/180</f>
        <v>0.43633231299858238</v>
      </c>
      <c r="L8">
        <f>((121) * PI())/180</f>
        <v>2.1118483949131388</v>
      </c>
      <c r="M8">
        <f t="shared" si="3"/>
        <v>1.9279911079564758</v>
      </c>
      <c r="N8">
        <f t="shared" si="4"/>
        <v>0.2170794277152647</v>
      </c>
      <c r="P8">
        <f t="shared" si="19"/>
        <v>0.32008740993442175</v>
      </c>
      <c r="Q8">
        <f t="shared" si="5"/>
        <v>-0.99563869564611585</v>
      </c>
      <c r="R8">
        <f t="shared" si="6"/>
        <v>0.97606021951505584</v>
      </c>
      <c r="S8">
        <f t="shared" si="7"/>
        <v>0.2197340974239351</v>
      </c>
      <c r="T8">
        <f t="shared" si="8"/>
        <v>0.36161507459923292</v>
      </c>
      <c r="U8">
        <f t="shared" si="9"/>
        <v>0.16383856466013619</v>
      </c>
      <c r="V8">
        <f t="shared" si="10"/>
        <v>0.43749285450157538</v>
      </c>
      <c r="W8">
        <f t="shared" si="11"/>
        <v>0.10398566480222393</v>
      </c>
      <c r="X8">
        <v>0.55000000000000004</v>
      </c>
      <c r="Y8">
        <f t="shared" si="12"/>
        <v>5.9246494781806394E-2</v>
      </c>
      <c r="Z8">
        <f t="shared" si="13"/>
        <v>0.12632205931396581</v>
      </c>
      <c r="AA8">
        <f t="shared" si="14"/>
        <v>1.7698622446330404E-2</v>
      </c>
      <c r="AB8">
        <f t="shared" si="15"/>
        <v>0.20326717654210263</v>
      </c>
      <c r="AC8">
        <f t="shared" si="16"/>
        <v>9.3293020811318392E-2</v>
      </c>
      <c r="AD8">
        <f t="shared" si="20"/>
        <v>1.4773674425179559</v>
      </c>
      <c r="AE8">
        <f t="shared" si="21"/>
        <v>84.646919246315122</v>
      </c>
      <c r="AF8">
        <f t="shared" si="22"/>
        <v>0.25881904510252068</v>
      </c>
      <c r="AG8">
        <f t="shared" si="23"/>
        <v>0.26179938779914935</v>
      </c>
      <c r="AH8">
        <f t="shared" si="24"/>
        <v>14.999999999999996</v>
      </c>
    </row>
    <row r="9" spans="1:72" x14ac:dyDescent="0.25">
      <c r="A9" t="s">
        <v>33</v>
      </c>
      <c r="C9">
        <v>1.3819999999999999</v>
      </c>
      <c r="D9">
        <v>113</v>
      </c>
      <c r="E9">
        <v>-60</v>
      </c>
      <c r="F9">
        <f t="shared" si="25"/>
        <v>-1.0471975511965976</v>
      </c>
      <c r="G9">
        <v>0</v>
      </c>
      <c r="H9">
        <v>45</v>
      </c>
      <c r="I9">
        <f t="shared" si="1"/>
        <v>0</v>
      </c>
      <c r="J9">
        <f t="shared" si="2"/>
        <v>0.78539816339744828</v>
      </c>
      <c r="K9">
        <f t="shared" si="17"/>
        <v>0.43633231299858238</v>
      </c>
      <c r="L9">
        <f t="shared" si="18"/>
        <v>2.1118483949131388</v>
      </c>
      <c r="M9">
        <f t="shared" si="3"/>
        <v>1.9279911079564758</v>
      </c>
      <c r="N9">
        <f t="shared" si="4"/>
        <v>0.2170794277152647</v>
      </c>
      <c r="P9">
        <f t="shared" si="19"/>
        <v>0.53354155707089701</v>
      </c>
      <c r="Q9">
        <f t="shared" si="5"/>
        <v>-0.99991308836651904</v>
      </c>
      <c r="R9">
        <f t="shared" si="6"/>
        <v>0.97606021951505584</v>
      </c>
      <c r="S9">
        <f t="shared" si="7"/>
        <v>0.43008383184911853</v>
      </c>
      <c r="T9">
        <f t="shared" si="8"/>
        <v>0.51986033846014923</v>
      </c>
      <c r="U9">
        <f t="shared" si="9"/>
        <v>0.38515552762713762</v>
      </c>
      <c r="V9">
        <f t="shared" si="10"/>
        <v>0.72924023736511301</v>
      </c>
      <c r="W9">
        <f t="shared" si="11"/>
        <v>0.15271673740768699</v>
      </c>
      <c r="X9">
        <v>0.55000000000000004</v>
      </c>
      <c r="Y9">
        <f t="shared" si="12"/>
        <v>0.20022708295204111</v>
      </c>
      <c r="Z9">
        <f t="shared" si="13"/>
        <v>0.22186268085080002</v>
      </c>
      <c r="AA9">
        <f t="shared" si="14"/>
        <v>3.4641375414225788E-2</v>
      </c>
      <c r="AB9">
        <f t="shared" si="15"/>
        <v>0.45673113921706693</v>
      </c>
      <c r="AC9">
        <f t="shared" si="16"/>
        <v>-1.3183918739514175E-2</v>
      </c>
      <c r="AD9">
        <f t="shared" si="20"/>
        <v>1.583980627492994</v>
      </c>
      <c r="AE9">
        <f t="shared" si="21"/>
        <v>90.755404785832354</v>
      </c>
      <c r="AF9">
        <f t="shared" si="22"/>
        <v>0.50000000000000022</v>
      </c>
      <c r="AG9">
        <f t="shared" si="23"/>
        <v>0.52359877559829915</v>
      </c>
      <c r="AH9">
        <f t="shared" si="24"/>
        <v>30.000000000000014</v>
      </c>
    </row>
    <row r="10" spans="1:72" x14ac:dyDescent="0.25">
      <c r="A10" t="s">
        <v>34</v>
      </c>
      <c r="C10">
        <v>1.3819999999999999</v>
      </c>
      <c r="D10">
        <v>113</v>
      </c>
      <c r="E10">
        <v>-45</v>
      </c>
      <c r="F10">
        <f t="shared" si="25"/>
        <v>-0.78539816339744828</v>
      </c>
      <c r="G10">
        <v>0</v>
      </c>
      <c r="H10">
        <v>45</v>
      </c>
      <c r="I10">
        <f t="shared" si="1"/>
        <v>0</v>
      </c>
      <c r="J10">
        <f t="shared" si="2"/>
        <v>0.78539816339744828</v>
      </c>
      <c r="K10">
        <f t="shared" si="17"/>
        <v>0.43633231299858238</v>
      </c>
      <c r="L10">
        <f t="shared" si="18"/>
        <v>2.1118483949131388</v>
      </c>
      <c r="M10">
        <f t="shared" si="3"/>
        <v>1.9279911079564758</v>
      </c>
      <c r="N10">
        <f t="shared" si="4"/>
        <v>0.2170794277152647</v>
      </c>
      <c r="P10">
        <f t="shared" si="19"/>
        <v>0.71683878865846906</v>
      </c>
      <c r="Q10">
        <f t="shared" si="5"/>
        <v>-0.99035121382672409</v>
      </c>
      <c r="R10">
        <f t="shared" si="6"/>
        <v>0.97606021951505584</v>
      </c>
      <c r="S10">
        <f t="shared" si="7"/>
        <v>0.62487358130115422</v>
      </c>
      <c r="T10">
        <f t="shared" si="8"/>
        <v>0.60666871416734103</v>
      </c>
      <c r="U10">
        <f t="shared" si="9"/>
        <v>0.57520471223859237</v>
      </c>
      <c r="V10">
        <f t="shared" si="10"/>
        <v>0.97976939465346891</v>
      </c>
      <c r="W10">
        <f t="shared" si="11"/>
        <v>0.1899899151204465</v>
      </c>
      <c r="X10">
        <v>0.55000000000000004</v>
      </c>
      <c r="Y10">
        <f t="shared" si="12"/>
        <v>0.34895870315678224</v>
      </c>
      <c r="Z10">
        <f t="shared" si="13"/>
        <v>0.30181389911648082</v>
      </c>
      <c r="AA10">
        <f t="shared" si="14"/>
        <v>5.0330839509165774E-2</v>
      </c>
      <c r="AB10">
        <f t="shared" si="15"/>
        <v>0.70110344178242878</v>
      </c>
      <c r="AC10">
        <f t="shared" si="16"/>
        <v>-0.13858020519516431</v>
      </c>
      <c r="AD10">
        <f t="shared" si="20"/>
        <v>1.7098239696152726</v>
      </c>
      <c r="AE10">
        <f t="shared" si="21"/>
        <v>97.965697169259826</v>
      </c>
      <c r="AF10">
        <f t="shared" si="22"/>
        <v>0.70710678118654757</v>
      </c>
      <c r="AG10">
        <f t="shared" si="23"/>
        <v>0.78539816339744839</v>
      </c>
      <c r="AH10">
        <f t="shared" si="24"/>
        <v>45.000000000000007</v>
      </c>
    </row>
    <row r="11" spans="1:72" x14ac:dyDescent="0.25">
      <c r="A11" t="s">
        <v>35</v>
      </c>
      <c r="C11">
        <v>1.3819999999999999</v>
      </c>
      <c r="D11">
        <v>113</v>
      </c>
      <c r="E11">
        <v>-30</v>
      </c>
      <c r="F11">
        <f t="shared" si="25"/>
        <v>-0.52359877559829882</v>
      </c>
      <c r="G11">
        <v>0</v>
      </c>
      <c r="H11">
        <v>45</v>
      </c>
      <c r="I11">
        <f t="shared" si="1"/>
        <v>0</v>
      </c>
      <c r="J11">
        <f t="shared" si="2"/>
        <v>0.78539816339744828</v>
      </c>
      <c r="K11">
        <f t="shared" si="17"/>
        <v>0.43633231299858238</v>
      </c>
      <c r="L11">
        <f t="shared" si="18"/>
        <v>2.1118483949131388</v>
      </c>
      <c r="M11">
        <f t="shared" si="3"/>
        <v>1.9279911079564758</v>
      </c>
      <c r="N11">
        <f t="shared" si="4"/>
        <v>0.2170794277152647</v>
      </c>
      <c r="P11">
        <f t="shared" si="19"/>
        <v>0.85748770127744278</v>
      </c>
      <c r="Q11">
        <f t="shared" si="5"/>
        <v>-0.94900113847257905</v>
      </c>
      <c r="R11">
        <f t="shared" si="6"/>
        <v>0.97606021951505584</v>
      </c>
      <c r="S11">
        <f t="shared" si="7"/>
        <v>0.77072108306392617</v>
      </c>
      <c r="T11">
        <f t="shared" si="8"/>
        <v>0.64252958328676812</v>
      </c>
      <c r="U11">
        <f t="shared" si="9"/>
        <v>0.72103458063435732</v>
      </c>
      <c r="V11">
        <f t="shared" si="10"/>
        <v>1.1720071783164505</v>
      </c>
      <c r="W11">
        <f t="shared" si="11"/>
        <v>0.21975986768860212</v>
      </c>
      <c r="X11">
        <v>0.55000000000000004</v>
      </c>
      <c r="Y11">
        <f t="shared" si="12"/>
        <v>0.46328604863034323</v>
      </c>
      <c r="Z11">
        <f t="shared" si="13"/>
        <v>0.36262622981833892</v>
      </c>
      <c r="AA11">
        <f t="shared" si="14"/>
        <v>6.2078219177145483E-2</v>
      </c>
      <c r="AB11">
        <f t="shared" si="15"/>
        <v>0.8879904976258276</v>
      </c>
      <c r="AC11">
        <f t="shared" si="16"/>
        <v>-0.31527264260913646</v>
      </c>
      <c r="AD11">
        <f t="shared" si="20"/>
        <v>1.8915402614304571</v>
      </c>
      <c r="AE11">
        <f t="shared" si="21"/>
        <v>108.37727375903756</v>
      </c>
      <c r="AF11">
        <f t="shared" si="22"/>
        <v>0.86602540378443871</v>
      </c>
      <c r="AG11">
        <f t="shared" si="23"/>
        <v>1.0471975511965979</v>
      </c>
      <c r="AH11">
        <f t="shared" si="24"/>
        <v>60.000000000000007</v>
      </c>
    </row>
    <row r="12" spans="1:72" x14ac:dyDescent="0.25">
      <c r="A12" t="s">
        <v>36</v>
      </c>
      <c r="C12">
        <v>1.3819999999999999</v>
      </c>
      <c r="D12">
        <v>113</v>
      </c>
      <c r="E12">
        <v>-15</v>
      </c>
      <c r="F12">
        <f t="shared" si="25"/>
        <v>-0.26179938779914941</v>
      </c>
      <c r="G12">
        <v>0</v>
      </c>
      <c r="H12">
        <v>45</v>
      </c>
      <c r="I12">
        <f t="shared" si="1"/>
        <v>0</v>
      </c>
      <c r="J12">
        <f t="shared" si="2"/>
        <v>0.78539816339744828</v>
      </c>
      <c r="K12">
        <f t="shared" si="17"/>
        <v>0.43633231299858238</v>
      </c>
      <c r="L12">
        <f t="shared" si="18"/>
        <v>2.1118483949131388</v>
      </c>
      <c r="M12">
        <f t="shared" si="3"/>
        <v>1.9279911079564758</v>
      </c>
      <c r="N12">
        <f t="shared" si="4"/>
        <v>0.2170794277152647</v>
      </c>
      <c r="P12">
        <f t="shared" si="19"/>
        <v>0.94590330396615285</v>
      </c>
      <c r="Q12">
        <f t="shared" si="5"/>
        <v>-0.77899757798645797</v>
      </c>
      <c r="R12">
        <f t="shared" si="6"/>
        <v>0.97606021951505584</v>
      </c>
      <c r="S12">
        <f t="shared" si="7"/>
        <v>0.85653532913568187</v>
      </c>
      <c r="T12">
        <f t="shared" si="8"/>
        <v>0.65140431576360802</v>
      </c>
      <c r="U12">
        <f t="shared" si="9"/>
        <v>0.81270706827851324</v>
      </c>
      <c r="V12">
        <f t="shared" si="10"/>
        <v>1.2928529010853835</v>
      </c>
      <c r="W12">
        <f t="shared" si="11"/>
        <v>0.24036983463707395</v>
      </c>
      <c r="X12">
        <v>0.55000000000000004</v>
      </c>
      <c r="Y12">
        <f t="shared" si="12"/>
        <v>0.52940089172821281</v>
      </c>
      <c r="Z12">
        <f t="shared" si="13"/>
        <v>0.40137777539319136</v>
      </c>
      <c r="AA12">
        <f t="shared" si="14"/>
        <v>6.8990182133947184E-2</v>
      </c>
      <c r="AB12">
        <f t="shared" si="15"/>
        <v>0.99976884925535137</v>
      </c>
      <c r="AC12">
        <f t="shared" si="16"/>
        <v>-0.62702693203022031</v>
      </c>
      <c r="AD12">
        <f t="shared" si="20"/>
        <v>2.2485271183510451</v>
      </c>
      <c r="AE12">
        <f t="shared" si="21"/>
        <v>128.83111400222785</v>
      </c>
      <c r="AF12">
        <f t="shared" si="22"/>
        <v>0.9659258262890682</v>
      </c>
      <c r="AG12">
        <f t="shared" si="23"/>
        <v>1.3089969389957468</v>
      </c>
      <c r="AH12">
        <f t="shared" si="24"/>
        <v>74.999999999999986</v>
      </c>
      <c r="BO12">
        <v>12</v>
      </c>
      <c r="BP12">
        <v>13</v>
      </c>
      <c r="BQ12">
        <v>14</v>
      </c>
      <c r="BR12">
        <v>15</v>
      </c>
      <c r="BS12">
        <v>16</v>
      </c>
      <c r="BT12">
        <v>17</v>
      </c>
    </row>
    <row r="13" spans="1:72" x14ac:dyDescent="0.25">
      <c r="A13" t="s">
        <v>38</v>
      </c>
      <c r="C13">
        <v>1.3819999999999999</v>
      </c>
      <c r="D13">
        <v>113</v>
      </c>
      <c r="E13">
        <v>0</v>
      </c>
      <c r="F13">
        <f t="shared" si="25"/>
        <v>0</v>
      </c>
      <c r="G13">
        <v>0</v>
      </c>
      <c r="H13">
        <v>45</v>
      </c>
      <c r="I13">
        <f t="shared" si="1"/>
        <v>0</v>
      </c>
      <c r="J13">
        <f t="shared" si="2"/>
        <v>0.78539816339744828</v>
      </c>
      <c r="K13">
        <f t="shared" si="17"/>
        <v>0.43633231299858238</v>
      </c>
      <c r="L13">
        <f t="shared" si="18"/>
        <v>2.1118483949131388</v>
      </c>
      <c r="M13">
        <f t="shared" si="3"/>
        <v>1.9279911079564758</v>
      </c>
      <c r="N13">
        <f t="shared" si="4"/>
        <v>0.2170794277152647</v>
      </c>
      <c r="P13">
        <f t="shared" si="19"/>
        <v>0.97606021951505573</v>
      </c>
      <c r="Q13">
        <f t="shared" si="5"/>
        <v>0</v>
      </c>
      <c r="R13">
        <f t="shared" si="6"/>
        <v>0.97606021951505584</v>
      </c>
      <c r="S13">
        <f t="shared" si="7"/>
        <v>0.88429586441236907</v>
      </c>
      <c r="T13">
        <f t="shared" si="8"/>
        <v>0.65201808239539472</v>
      </c>
      <c r="U13">
        <f t="shared" si="9"/>
        <v>0.84397484663405975</v>
      </c>
      <c r="V13">
        <f t="shared" si="10"/>
        <v>1.3340711266605645</v>
      </c>
      <c r="W13">
        <f t="shared" si="11"/>
        <v>0.24788695178173437</v>
      </c>
      <c r="X13">
        <v>0.55000000000000004</v>
      </c>
      <c r="Y13">
        <f t="shared" si="12"/>
        <v>0.55028686109228697</v>
      </c>
      <c r="Z13">
        <f t="shared" si="13"/>
        <v>0.41476983081726221</v>
      </c>
      <c r="AA13">
        <f t="shared" si="14"/>
        <v>7.1226172080569847E-2</v>
      </c>
      <c r="AB13">
        <f t="shared" si="15"/>
        <v>1.0362828639901189</v>
      </c>
      <c r="AC13">
        <f t="shared" si="16"/>
        <v>-0.99999999999999845</v>
      </c>
      <c r="AD13">
        <f>ACOS(AC13)</f>
        <v>3.1415925978347534</v>
      </c>
      <c r="AE13">
        <f t="shared" si="21"/>
        <v>179.99999680547154</v>
      </c>
      <c r="AF13">
        <f t="shared" si="22"/>
        <v>1</v>
      </c>
      <c r="AG13">
        <f t="shared" si="23"/>
        <v>1.5707963267948966</v>
      </c>
      <c r="AH13">
        <f t="shared" si="24"/>
        <v>90</v>
      </c>
      <c r="BO13">
        <f>R62</f>
        <v>0</v>
      </c>
      <c r="BP13">
        <f>R63</f>
        <v>51.168885997772051</v>
      </c>
      <c r="BQ13">
        <f>R64</f>
        <v>71.622726240962379</v>
      </c>
      <c r="BR13">
        <f>R65</f>
        <v>82.034302830740089</v>
      </c>
      <c r="BS13">
        <f>R66</f>
        <v>89.244595214168129</v>
      </c>
      <c r="BT13">
        <f>R67</f>
        <v>84.646919246315122</v>
      </c>
    </row>
    <row r="14" spans="1:72" x14ac:dyDescent="0.25">
      <c r="C14">
        <v>1.3819999999999999</v>
      </c>
      <c r="D14">
        <v>113</v>
      </c>
      <c r="E14">
        <v>15</v>
      </c>
      <c r="F14">
        <f t="shared" si="25"/>
        <v>0.26179938779914941</v>
      </c>
      <c r="G14">
        <v>0</v>
      </c>
      <c r="H14">
        <v>45</v>
      </c>
      <c r="I14">
        <f t="shared" si="1"/>
        <v>0</v>
      </c>
      <c r="J14">
        <f t="shared" si="2"/>
        <v>0.78539816339744828</v>
      </c>
      <c r="K14">
        <f t="shared" si="17"/>
        <v>0.43633231299858238</v>
      </c>
      <c r="L14">
        <f t="shared" si="18"/>
        <v>2.1118483949131388</v>
      </c>
      <c r="M14">
        <f t="shared" si="3"/>
        <v>1.9279911079564758</v>
      </c>
      <c r="N14">
        <f t="shared" si="4"/>
        <v>0.2170794277152647</v>
      </c>
      <c r="P14">
        <f t="shared" si="19"/>
        <v>0.94590330396615285</v>
      </c>
      <c r="Q14">
        <f t="shared" si="5"/>
        <v>0.77899757798645797</v>
      </c>
      <c r="R14">
        <f t="shared" si="6"/>
        <v>0.97606021951505584</v>
      </c>
      <c r="S14">
        <f t="shared" si="7"/>
        <v>0.85653532913568187</v>
      </c>
      <c r="T14">
        <f t="shared" si="8"/>
        <v>0.65140431576360802</v>
      </c>
      <c r="U14">
        <f t="shared" si="9"/>
        <v>0.81270706827851324</v>
      </c>
      <c r="V14">
        <f t="shared" si="10"/>
        <v>1.2928529010853835</v>
      </c>
      <c r="W14">
        <f t="shared" si="11"/>
        <v>0.24036983463707395</v>
      </c>
      <c r="X14">
        <v>0.55000000000000004</v>
      </c>
      <c r="Y14">
        <f t="shared" si="12"/>
        <v>0.52940089172821281</v>
      </c>
      <c r="Z14">
        <f t="shared" si="13"/>
        <v>0.40137777539319136</v>
      </c>
      <c r="AA14">
        <f t="shared" si="14"/>
        <v>6.8990182133947184E-2</v>
      </c>
      <c r="AB14">
        <f t="shared" si="15"/>
        <v>0.99976884925535137</v>
      </c>
      <c r="AC14">
        <f t="shared" si="16"/>
        <v>-0.62702693203022031</v>
      </c>
      <c r="AD14">
        <f t="shared" si="20"/>
        <v>2.2485271183510451</v>
      </c>
      <c r="AE14">
        <f t="shared" si="21"/>
        <v>128.83111400222785</v>
      </c>
      <c r="AF14">
        <f t="shared" si="22"/>
        <v>0.9659258262890682</v>
      </c>
      <c r="AG14">
        <f t="shared" si="23"/>
        <v>1.3089969389957468</v>
      </c>
      <c r="AH14">
        <f t="shared" si="24"/>
        <v>74.999999999999986</v>
      </c>
      <c r="BO14">
        <f>R73</f>
        <v>23.055249882052706</v>
      </c>
      <c r="BP14" t="e">
        <f>#REF!</f>
        <v>#REF!</v>
      </c>
      <c r="BQ14" t="e">
        <f>#REF!</f>
        <v>#REF!</v>
      </c>
      <c r="BR14" t="e">
        <f>#REF!</f>
        <v>#REF!</v>
      </c>
      <c r="BS14" t="e">
        <f>#REF!</f>
        <v>#REF!</v>
      </c>
      <c r="BT14" t="e">
        <f>#REF!</f>
        <v>#REF!</v>
      </c>
    </row>
    <row r="15" spans="1:72" x14ac:dyDescent="0.25">
      <c r="C15">
        <v>1.3819999999999999</v>
      </c>
      <c r="D15">
        <v>113</v>
      </c>
      <c r="E15">
        <v>30</v>
      </c>
      <c r="F15">
        <f t="shared" si="25"/>
        <v>0.52359877559829882</v>
      </c>
      <c r="G15">
        <v>0</v>
      </c>
      <c r="H15">
        <v>45</v>
      </c>
      <c r="I15">
        <f t="shared" si="1"/>
        <v>0</v>
      </c>
      <c r="J15">
        <f t="shared" si="2"/>
        <v>0.78539816339744828</v>
      </c>
      <c r="K15">
        <f t="shared" si="17"/>
        <v>0.43633231299858238</v>
      </c>
      <c r="L15">
        <f t="shared" si="18"/>
        <v>2.1118483949131388</v>
      </c>
      <c r="M15">
        <f t="shared" si="3"/>
        <v>1.9279911079564758</v>
      </c>
      <c r="N15">
        <f t="shared" si="4"/>
        <v>0.2170794277152647</v>
      </c>
      <c r="P15">
        <f t="shared" si="19"/>
        <v>0.85748770127744278</v>
      </c>
      <c r="Q15">
        <f t="shared" si="5"/>
        <v>0.94900113847257905</v>
      </c>
      <c r="R15">
        <f t="shared" si="6"/>
        <v>0.97606021951505584</v>
      </c>
      <c r="S15">
        <f t="shared" si="7"/>
        <v>0.77072108306392617</v>
      </c>
      <c r="T15">
        <f t="shared" si="8"/>
        <v>0.64252958328676812</v>
      </c>
      <c r="U15">
        <f t="shared" si="9"/>
        <v>0.72103458063435732</v>
      </c>
      <c r="V15">
        <f t="shared" si="10"/>
        <v>1.1720071783164505</v>
      </c>
      <c r="W15">
        <f t="shared" si="11"/>
        <v>0.21975986768860212</v>
      </c>
      <c r="X15">
        <v>0.55000000000000004</v>
      </c>
      <c r="Y15">
        <f t="shared" si="12"/>
        <v>0.46328604863034323</v>
      </c>
      <c r="Z15">
        <f t="shared" si="13"/>
        <v>0.36262622981833892</v>
      </c>
      <c r="AA15">
        <f t="shared" si="14"/>
        <v>6.2078219177145483E-2</v>
      </c>
      <c r="AB15">
        <f t="shared" si="15"/>
        <v>0.8879904976258276</v>
      </c>
      <c r="AC15">
        <f t="shared" si="16"/>
        <v>-0.31527264260913646</v>
      </c>
      <c r="AD15">
        <f t="shared" si="20"/>
        <v>1.8915402614304571</v>
      </c>
      <c r="AE15">
        <f t="shared" si="21"/>
        <v>108.37727375903756</v>
      </c>
      <c r="AF15">
        <f t="shared" si="22"/>
        <v>0.86602540378443871</v>
      </c>
      <c r="AG15">
        <f t="shared" si="23"/>
        <v>1.0471975511965979</v>
      </c>
      <c r="AH15">
        <f t="shared" si="24"/>
        <v>60.000000000000007</v>
      </c>
      <c r="BO15">
        <f>R77</f>
        <v>0</v>
      </c>
      <c r="BP15">
        <f>R78</f>
        <v>0</v>
      </c>
      <c r="BQ15">
        <f>R79</f>
        <v>0</v>
      </c>
      <c r="BR15">
        <f>R80</f>
        <v>0</v>
      </c>
      <c r="BS15">
        <f>R81</f>
        <v>0</v>
      </c>
      <c r="BT15">
        <f>R82</f>
        <v>0</v>
      </c>
    </row>
    <row r="16" spans="1:72" x14ac:dyDescent="0.25">
      <c r="C16">
        <v>1.3819999999999999</v>
      </c>
      <c r="D16">
        <v>113</v>
      </c>
      <c r="E16">
        <v>45</v>
      </c>
      <c r="F16">
        <f t="shared" si="25"/>
        <v>0.78539816339744828</v>
      </c>
      <c r="G16">
        <v>0</v>
      </c>
      <c r="H16">
        <v>45</v>
      </c>
      <c r="I16">
        <f t="shared" si="1"/>
        <v>0</v>
      </c>
      <c r="J16">
        <f t="shared" si="2"/>
        <v>0.78539816339744828</v>
      </c>
      <c r="K16">
        <f t="shared" si="17"/>
        <v>0.43633231299858238</v>
      </c>
      <c r="L16">
        <f t="shared" si="18"/>
        <v>2.1118483949131388</v>
      </c>
      <c r="M16">
        <f t="shared" si="3"/>
        <v>1.9279911079564758</v>
      </c>
      <c r="N16">
        <f t="shared" si="4"/>
        <v>0.2170794277152647</v>
      </c>
      <c r="P16">
        <f t="shared" si="19"/>
        <v>0.71683878865846906</v>
      </c>
      <c r="Q16">
        <f t="shared" si="5"/>
        <v>0.99035121382672409</v>
      </c>
      <c r="R16">
        <f t="shared" si="6"/>
        <v>0.97606021951505584</v>
      </c>
      <c r="S16">
        <f t="shared" si="7"/>
        <v>0.62487358130115422</v>
      </c>
      <c r="T16">
        <f t="shared" si="8"/>
        <v>0.60666871416734103</v>
      </c>
      <c r="U16">
        <f t="shared" si="9"/>
        <v>0.57520471223859237</v>
      </c>
      <c r="V16">
        <f t="shared" si="10"/>
        <v>0.97976939465346891</v>
      </c>
      <c r="W16">
        <f t="shared" si="11"/>
        <v>0.1899899151204465</v>
      </c>
      <c r="X16">
        <v>0.55000000000000004</v>
      </c>
      <c r="Y16">
        <f t="shared" si="12"/>
        <v>0.34895870315678224</v>
      </c>
      <c r="Z16">
        <f t="shared" si="13"/>
        <v>0.30181389911648082</v>
      </c>
      <c r="AA16">
        <f t="shared" si="14"/>
        <v>5.0330839509165774E-2</v>
      </c>
      <c r="AB16">
        <f t="shared" si="15"/>
        <v>0.70110344178242878</v>
      </c>
      <c r="AC16">
        <f t="shared" si="16"/>
        <v>-0.13858020519516431</v>
      </c>
      <c r="AD16">
        <f t="shared" si="20"/>
        <v>1.7098239696152726</v>
      </c>
      <c r="AE16">
        <f t="shared" si="21"/>
        <v>97.965697169259826</v>
      </c>
      <c r="AF16">
        <f t="shared" si="22"/>
        <v>0.70710678118654757</v>
      </c>
      <c r="AG16">
        <f t="shared" si="23"/>
        <v>0.78539816339744839</v>
      </c>
      <c r="AH16">
        <f t="shared" si="24"/>
        <v>45.000000000000007</v>
      </c>
      <c r="BO16">
        <f>R88</f>
        <v>0</v>
      </c>
      <c r="BP16">
        <f>R89</f>
        <v>0</v>
      </c>
      <c r="BQ16">
        <f>R90</f>
        <v>0</v>
      </c>
      <c r="BR16">
        <f>R91</f>
        <v>0</v>
      </c>
      <c r="BS16">
        <f>R92</f>
        <v>0</v>
      </c>
      <c r="BT16">
        <f>R93</f>
        <v>0</v>
      </c>
    </row>
    <row r="17" spans="1:34" x14ac:dyDescent="0.25">
      <c r="A17" s="1">
        <v>113174267357</v>
      </c>
      <c r="C17">
        <v>1.3819999999999999</v>
      </c>
      <c r="D17">
        <v>113</v>
      </c>
      <c r="E17">
        <v>60</v>
      </c>
      <c r="F17">
        <f t="shared" si="25"/>
        <v>1.0471975511965976</v>
      </c>
      <c r="G17">
        <v>0</v>
      </c>
      <c r="H17">
        <v>45</v>
      </c>
      <c r="I17">
        <f t="shared" si="1"/>
        <v>0</v>
      </c>
      <c r="J17">
        <f t="shared" si="2"/>
        <v>0.78539816339744828</v>
      </c>
      <c r="K17">
        <f t="shared" si="17"/>
        <v>0.43633231299858238</v>
      </c>
      <c r="L17">
        <f t="shared" si="18"/>
        <v>2.1118483949131388</v>
      </c>
      <c r="M17">
        <f t="shared" si="3"/>
        <v>1.9279911079564758</v>
      </c>
      <c r="N17">
        <f t="shared" si="4"/>
        <v>0.2170794277152647</v>
      </c>
      <c r="P17">
        <f t="shared" si="19"/>
        <v>0.53354155707089701</v>
      </c>
      <c r="Q17">
        <f t="shared" si="5"/>
        <v>0.99991308836651904</v>
      </c>
      <c r="R17">
        <f t="shared" si="6"/>
        <v>0.97606021951505584</v>
      </c>
      <c r="S17">
        <f t="shared" si="7"/>
        <v>0.43008383184911853</v>
      </c>
      <c r="T17">
        <f t="shared" si="8"/>
        <v>0.51986033846014923</v>
      </c>
      <c r="U17">
        <f t="shared" si="9"/>
        <v>0.38515552762713762</v>
      </c>
      <c r="V17">
        <f t="shared" si="10"/>
        <v>0.72924023736511301</v>
      </c>
      <c r="W17">
        <f t="shared" si="11"/>
        <v>0.15271673740768699</v>
      </c>
      <c r="X17">
        <v>0.55000000000000004</v>
      </c>
      <c r="Y17">
        <f t="shared" si="12"/>
        <v>0.20022708295204111</v>
      </c>
      <c r="Z17">
        <f t="shared" si="13"/>
        <v>0.22186268085080002</v>
      </c>
      <c r="AA17">
        <f t="shared" si="14"/>
        <v>3.4641375414225788E-2</v>
      </c>
      <c r="AB17">
        <f t="shared" si="15"/>
        <v>0.45673113921706693</v>
      </c>
      <c r="AC17">
        <f t="shared" si="16"/>
        <v>-1.3183918739514175E-2</v>
      </c>
      <c r="AD17">
        <f t="shared" si="20"/>
        <v>1.583980627492994</v>
      </c>
      <c r="AE17">
        <f t="shared" si="21"/>
        <v>90.755404785832354</v>
      </c>
      <c r="AF17">
        <f t="shared" si="22"/>
        <v>0.50000000000000022</v>
      </c>
      <c r="AG17">
        <f t="shared" si="23"/>
        <v>0.52359877559829915</v>
      </c>
      <c r="AH17">
        <f t="shared" si="24"/>
        <v>30.000000000000014</v>
      </c>
    </row>
    <row r="18" spans="1:34" x14ac:dyDescent="0.25">
      <c r="A18" t="s">
        <v>22</v>
      </c>
      <c r="C18">
        <v>1.3819999999999999</v>
      </c>
      <c r="D18">
        <v>113</v>
      </c>
      <c r="E18">
        <v>75</v>
      </c>
      <c r="F18">
        <f t="shared" si="25"/>
        <v>1.3089969389957472</v>
      </c>
      <c r="G18">
        <v>0</v>
      </c>
      <c r="H18">
        <v>45</v>
      </c>
      <c r="I18">
        <f t="shared" si="1"/>
        <v>0</v>
      </c>
      <c r="J18">
        <f t="shared" si="2"/>
        <v>0.78539816339744828</v>
      </c>
      <c r="K18">
        <f t="shared" si="17"/>
        <v>0.43633231299858238</v>
      </c>
      <c r="L18">
        <f t="shared" si="18"/>
        <v>2.1118483949131388</v>
      </c>
      <c r="M18">
        <f t="shared" si="3"/>
        <v>1.9279911079564758</v>
      </c>
      <c r="N18">
        <f t="shared" si="4"/>
        <v>0.2170794277152647</v>
      </c>
      <c r="P18">
        <f t="shared" si="19"/>
        <v>0.32008740993442175</v>
      </c>
      <c r="Q18">
        <f t="shared" si="5"/>
        <v>0.99563869564611585</v>
      </c>
      <c r="R18">
        <f t="shared" si="6"/>
        <v>0.97606021951505584</v>
      </c>
      <c r="S18">
        <f t="shared" si="7"/>
        <v>0.2197340974239351</v>
      </c>
      <c r="T18">
        <f t="shared" si="8"/>
        <v>0.36161507459923292</v>
      </c>
      <c r="U18">
        <f t="shared" si="9"/>
        <v>0.16383856466013619</v>
      </c>
      <c r="V18">
        <f t="shared" si="10"/>
        <v>0.43749285450157538</v>
      </c>
      <c r="W18">
        <f t="shared" si="11"/>
        <v>0.10398566480222393</v>
      </c>
      <c r="X18">
        <v>0.55000000000000004</v>
      </c>
      <c r="Y18">
        <f t="shared" si="12"/>
        <v>5.9246494781806394E-2</v>
      </c>
      <c r="Z18">
        <f t="shared" si="13"/>
        <v>0.12632205931396581</v>
      </c>
      <c r="AA18">
        <f t="shared" si="14"/>
        <v>1.7698622446330404E-2</v>
      </c>
      <c r="AB18">
        <f t="shared" si="15"/>
        <v>0.20326717654210263</v>
      </c>
      <c r="AC18">
        <f t="shared" si="16"/>
        <v>9.3293020811318392E-2</v>
      </c>
      <c r="AD18">
        <f t="shared" si="20"/>
        <v>1.4773674425179559</v>
      </c>
      <c r="AE18">
        <f t="shared" si="21"/>
        <v>84.646919246315122</v>
      </c>
      <c r="AF18">
        <f t="shared" si="22"/>
        <v>0.25881904510252068</v>
      </c>
      <c r="AG18">
        <f t="shared" si="23"/>
        <v>0.26179938779914935</v>
      </c>
      <c r="AH18">
        <f t="shared" si="24"/>
        <v>14.999999999999996</v>
      </c>
    </row>
    <row r="19" spans="1:34" x14ac:dyDescent="0.25">
      <c r="A19" t="s">
        <v>39</v>
      </c>
      <c r="C19">
        <v>1.3819999999999999</v>
      </c>
      <c r="D19">
        <v>113</v>
      </c>
      <c r="E19">
        <v>90</v>
      </c>
      <c r="F19">
        <f t="shared" ref="F19:F24" si="26">((E19) * PI())/180</f>
        <v>1.5707963267948966</v>
      </c>
      <c r="G19">
        <v>0</v>
      </c>
      <c r="H19">
        <v>45</v>
      </c>
      <c r="I19">
        <f t="shared" si="1"/>
        <v>0</v>
      </c>
      <c r="J19">
        <f t="shared" si="2"/>
        <v>0.78539816339744828</v>
      </c>
      <c r="K19">
        <f>((25) *PI())/180</f>
        <v>0.43633231299858238</v>
      </c>
      <c r="L19">
        <f>((121) * PI())/180</f>
        <v>2.1118483949131388</v>
      </c>
      <c r="M19">
        <f t="shared" si="3"/>
        <v>1.9279911079564758</v>
      </c>
      <c r="N19">
        <f t="shared" si="4"/>
        <v>0.2170794277152647</v>
      </c>
      <c r="P19">
        <f t="shared" si="19"/>
        <v>9.1022894626738016E-2</v>
      </c>
      <c r="Q19">
        <f t="shared" si="5"/>
        <v>0.98060131381863425</v>
      </c>
      <c r="R19">
        <f t="shared" si="6"/>
        <v>0.97606021951505584</v>
      </c>
      <c r="S19">
        <f t="shared" si="7"/>
        <v>4.6095363424246028E-2</v>
      </c>
      <c r="T19">
        <f t="shared" si="8"/>
        <v>0.12338710665441055</v>
      </c>
      <c r="U19">
        <f t="shared" si="9"/>
        <v>-7.3663791379784682E-2</v>
      </c>
      <c r="V19">
        <f t="shared" si="10"/>
        <v>0.12440934806966095</v>
      </c>
      <c r="W19">
        <f t="shared" si="11"/>
        <v>3.4864311816943529E-2</v>
      </c>
      <c r="X19">
        <v>0.55000000000000004</v>
      </c>
      <c r="Y19">
        <f t="shared" si="12"/>
        <v>-9.0891620835457411E-3</v>
      </c>
      <c r="Z19">
        <f t="shared" si="13"/>
        <v>2.9897869447609682E-2</v>
      </c>
      <c r="AA19">
        <f t="shared" si="14"/>
        <v>3.7127803255684088E-3</v>
      </c>
      <c r="AB19">
        <f t="shared" si="15"/>
        <v>2.4521487689632349E-2</v>
      </c>
      <c r="AC19">
        <f t="shared" si="16"/>
        <v>0.19601291625086428</v>
      </c>
      <c r="AD19">
        <f t="shared" si="20"/>
        <v>1.3735060288613261</v>
      </c>
      <c r="AE19">
        <f t="shared" si="21"/>
        <v>78.696098589527821</v>
      </c>
      <c r="AF19">
        <f t="shared" si="22"/>
        <v>6.272181937441197E-17</v>
      </c>
      <c r="AG19">
        <f t="shared" si="23"/>
        <v>6.272181937441197E-17</v>
      </c>
      <c r="AH19">
        <f t="shared" si="24"/>
        <v>3.5936955335356833E-15</v>
      </c>
    </row>
    <row r="20" spans="1:34" x14ac:dyDescent="0.25">
      <c r="A20" t="s">
        <v>40</v>
      </c>
      <c r="C20">
        <v>1.3819999999999999</v>
      </c>
      <c r="D20">
        <v>113</v>
      </c>
      <c r="E20">
        <v>105</v>
      </c>
      <c r="F20">
        <f t="shared" si="26"/>
        <v>1.8325957145940461</v>
      </c>
      <c r="G20">
        <v>0</v>
      </c>
      <c r="H20">
        <v>45</v>
      </c>
      <c r="I20">
        <f t="shared" si="1"/>
        <v>0</v>
      </c>
      <c r="J20">
        <f t="shared" si="2"/>
        <v>0.78539816339744828</v>
      </c>
      <c r="K20">
        <f t="shared" si="17"/>
        <v>0.43633231299858238</v>
      </c>
      <c r="L20">
        <f t="shared" si="18"/>
        <v>2.1118483949131388</v>
      </c>
      <c r="M20">
        <f t="shared" si="3"/>
        <v>1.9279911079564758</v>
      </c>
      <c r="N20">
        <f t="shared" si="4"/>
        <v>0.2170794277152647</v>
      </c>
      <c r="P20">
        <f t="shared" si="19"/>
        <v>-0.13804162068094594</v>
      </c>
      <c r="Q20">
        <f t="shared" si="5"/>
        <v>0.95237378521518046</v>
      </c>
      <c r="R20">
        <f t="shared" si="6"/>
        <v>0.97606021951505584</v>
      </c>
      <c r="S20">
        <f t="shared" si="7"/>
        <v>-3.7660009655864794E-2</v>
      </c>
      <c r="T20">
        <f t="shared" si="8"/>
        <v>-0.18566398281234886</v>
      </c>
      <c r="U20">
        <f t="shared" si="9"/>
        <v>-0.31116614741970572</v>
      </c>
      <c r="V20">
        <f t="shared" si="10"/>
        <v>-0.18867415836225382</v>
      </c>
      <c r="W20">
        <f t="shared" si="11"/>
        <v>-6.3289366745360731E-2</v>
      </c>
      <c r="X20">
        <v>0.55000000000000004</v>
      </c>
      <c r="Y20">
        <f t="shared" si="12"/>
        <v>5.7772346246317052E-2</v>
      </c>
      <c r="Z20">
        <f t="shared" si="13"/>
        <v>-2.7303389987007789E-2</v>
      </c>
      <c r="AA20">
        <f t="shared" si="14"/>
        <v>-3.0333493983792834E-3</v>
      </c>
      <c r="AB20">
        <f t="shared" si="15"/>
        <v>2.7435606860929981E-2</v>
      </c>
      <c r="AC20">
        <f t="shared" si="16"/>
        <v>0.30493306353183408</v>
      </c>
      <c r="AD20">
        <f t="shared" si="20"/>
        <v>1.2609281821280438</v>
      </c>
      <c r="AE20">
        <f t="shared" si="21"/>
        <v>72.245863105040101</v>
      </c>
      <c r="AF20">
        <f t="shared" si="22"/>
        <v>-0.25881904510252085</v>
      </c>
      <c r="AG20">
        <f t="shared" si="23"/>
        <v>-0.26179938779914952</v>
      </c>
      <c r="AH20">
        <f t="shared" si="24"/>
        <v>-15.000000000000005</v>
      </c>
    </row>
    <row r="21" spans="1:34" x14ac:dyDescent="0.25">
      <c r="A21" t="s">
        <v>41</v>
      </c>
      <c r="C21">
        <v>1.3819999999999999</v>
      </c>
      <c r="D21">
        <v>113</v>
      </c>
      <c r="E21">
        <v>120</v>
      </c>
      <c r="F21">
        <f t="shared" si="26"/>
        <v>2.0943951023931953</v>
      </c>
      <c r="G21">
        <v>0</v>
      </c>
      <c r="H21">
        <v>45</v>
      </c>
      <c r="I21">
        <f t="shared" si="1"/>
        <v>0</v>
      </c>
      <c r="J21">
        <f t="shared" si="2"/>
        <v>0.78539816339744828</v>
      </c>
      <c r="K21">
        <f t="shared" si="17"/>
        <v>0.43633231299858238</v>
      </c>
      <c r="L21">
        <f t="shared" si="18"/>
        <v>2.1118483949131388</v>
      </c>
      <c r="M21">
        <f t="shared" si="3"/>
        <v>1.9279911079564758</v>
      </c>
      <c r="N21">
        <f t="shared" si="4"/>
        <v>0.2170794277152647</v>
      </c>
      <c r="P21">
        <f t="shared" si="19"/>
        <v>-0.3514957678174207</v>
      </c>
      <c r="Q21">
        <f t="shared" si="5"/>
        <v>0.90334314763464241</v>
      </c>
      <c r="R21">
        <f t="shared" si="6"/>
        <v>0.97606021951505584</v>
      </c>
      <c r="S21">
        <f t="shared" si="7"/>
        <v>-2.4438352937091214E-3</v>
      </c>
      <c r="T21">
        <f t="shared" si="8"/>
        <v>-0.53740161302181988</v>
      </c>
      <c r="U21">
        <f t="shared" si="9"/>
        <v>-0.5324831103867067</v>
      </c>
      <c r="V21">
        <f t="shared" si="10"/>
        <v>-0.48042154122579067</v>
      </c>
      <c r="W21">
        <f t="shared" si="11"/>
        <v>-0.1913382278891341</v>
      </c>
      <c r="X21">
        <v>0.55000000000000004</v>
      </c>
      <c r="Y21">
        <f t="shared" si="12"/>
        <v>0.28615728242869193</v>
      </c>
      <c r="Z21">
        <f t="shared" si="13"/>
        <v>1.4864806744830204E-2</v>
      </c>
      <c r="AA21">
        <f t="shared" si="14"/>
        <v>-1.9684026599170549E-4</v>
      </c>
      <c r="AB21">
        <f t="shared" si="15"/>
        <v>0.30082524890753043</v>
      </c>
      <c r="AC21">
        <f t="shared" si="16"/>
        <v>0.4289185909022088</v>
      </c>
      <c r="AD21">
        <f t="shared" si="20"/>
        <v>1.1275010094006599</v>
      </c>
      <c r="AE21">
        <f t="shared" si="21"/>
        <v>64.601049235397966</v>
      </c>
      <c r="AF21">
        <f t="shared" si="22"/>
        <v>-0.49999999999999972</v>
      </c>
      <c r="AG21">
        <f t="shared" si="23"/>
        <v>-0.52359877559829848</v>
      </c>
      <c r="AH21">
        <f t="shared" si="24"/>
        <v>-29.999999999999979</v>
      </c>
    </row>
    <row r="22" spans="1:34" x14ac:dyDescent="0.25">
      <c r="A22" t="s">
        <v>42</v>
      </c>
      <c r="C22">
        <v>1.3819999999999999</v>
      </c>
      <c r="D22">
        <v>113</v>
      </c>
      <c r="E22">
        <v>135</v>
      </c>
      <c r="F22">
        <f t="shared" si="26"/>
        <v>2.3561944901923448</v>
      </c>
      <c r="G22">
        <v>0</v>
      </c>
      <c r="H22">
        <v>45</v>
      </c>
      <c r="I22">
        <f t="shared" si="1"/>
        <v>0</v>
      </c>
      <c r="J22">
        <f t="shared" si="2"/>
        <v>0.78539816339744828</v>
      </c>
      <c r="K22">
        <f t="shared" si="17"/>
        <v>0.43633231299858238</v>
      </c>
      <c r="L22">
        <f t="shared" si="18"/>
        <v>2.1118483949131388</v>
      </c>
      <c r="M22">
        <f t="shared" si="3"/>
        <v>1.9279911079564758</v>
      </c>
      <c r="N22">
        <f t="shared" si="4"/>
        <v>0.2170794277152647</v>
      </c>
      <c r="P22">
        <f t="shared" si="19"/>
        <v>-0.53479299940499303</v>
      </c>
      <c r="Q22">
        <f t="shared" si="5"/>
        <v>0.81718963929492106</v>
      </c>
      <c r="R22">
        <f t="shared" si="6"/>
        <v>0.97606021951505584</v>
      </c>
      <c r="S22">
        <f t="shared" si="7"/>
        <v>0.13821568496117229</v>
      </c>
      <c r="T22">
        <f t="shared" si="8"/>
        <v>-0.88852547659950476</v>
      </c>
      <c r="U22">
        <f t="shared" si="9"/>
        <v>-0.72253229499816174</v>
      </c>
      <c r="V22">
        <f t="shared" si="10"/>
        <v>-0.73095069851414707</v>
      </c>
      <c r="W22">
        <f t="shared" si="11"/>
        <v>-0.33696151971722776</v>
      </c>
      <c r="X22">
        <v>0.55000000000000004</v>
      </c>
      <c r="Y22">
        <f t="shared" si="12"/>
        <v>0.6419883517717756</v>
      </c>
      <c r="Z22">
        <f t="shared" si="13"/>
        <v>0.19530888695386564</v>
      </c>
      <c r="AA22">
        <f t="shared" si="14"/>
        <v>1.1132670136165557E-2</v>
      </c>
      <c r="AB22">
        <f t="shared" si="15"/>
        <v>0.8484299088618068</v>
      </c>
      <c r="AC22">
        <f t="shared" si="16"/>
        <v>0.57636888659003482</v>
      </c>
      <c r="AD22">
        <f t="shared" si="20"/>
        <v>0.95651805138555457</v>
      </c>
      <c r="AE22">
        <f t="shared" si="21"/>
        <v>54.80444737246988</v>
      </c>
      <c r="AF22">
        <f t="shared" si="22"/>
        <v>-0.70710678118654746</v>
      </c>
      <c r="AG22">
        <f t="shared" si="23"/>
        <v>-0.78539816339744828</v>
      </c>
      <c r="AH22">
        <f t="shared" si="24"/>
        <v>-45</v>
      </c>
    </row>
    <row r="23" spans="1:34" x14ac:dyDescent="0.25">
      <c r="C23">
        <v>1.3819999999999999</v>
      </c>
      <c r="D23">
        <v>113</v>
      </c>
      <c r="E23">
        <v>150</v>
      </c>
      <c r="F23">
        <f t="shared" si="26"/>
        <v>2.6179938779914944</v>
      </c>
      <c r="G23">
        <v>0</v>
      </c>
      <c r="H23">
        <v>45</v>
      </c>
      <c r="I23">
        <f t="shared" si="1"/>
        <v>0</v>
      </c>
      <c r="J23">
        <f t="shared" si="2"/>
        <v>0.78539816339744828</v>
      </c>
      <c r="K23">
        <f t="shared" si="17"/>
        <v>0.43633231299858238</v>
      </c>
      <c r="L23">
        <f t="shared" si="18"/>
        <v>2.1118483949131388</v>
      </c>
      <c r="M23">
        <f t="shared" si="3"/>
        <v>1.9279911079564758</v>
      </c>
      <c r="N23">
        <f t="shared" si="4"/>
        <v>0.2170794277152647</v>
      </c>
      <c r="P23">
        <f t="shared" si="19"/>
        <v>-0.67544191202396686</v>
      </c>
      <c r="Q23">
        <f t="shared" si="5"/>
        <v>0.66213260447364641</v>
      </c>
      <c r="R23">
        <f t="shared" si="6"/>
        <v>0.97606021951505584</v>
      </c>
      <c r="S23">
        <f t="shared" si="7"/>
        <v>0.32781745290531794</v>
      </c>
      <c r="T23">
        <f t="shared" si="8"/>
        <v>-1.1887018335894242</v>
      </c>
      <c r="U23">
        <f t="shared" si="9"/>
        <v>-0.8683621633939268</v>
      </c>
      <c r="V23">
        <f t="shared" si="10"/>
        <v>-0.92318848217712879</v>
      </c>
      <c r="W23">
        <f t="shared" si="11"/>
        <v>-0.47508158640071796</v>
      </c>
      <c r="X23">
        <v>0.55000000000000004</v>
      </c>
      <c r="Y23">
        <f t="shared" si="12"/>
        <v>1.03222369584604</v>
      </c>
      <c r="Z23">
        <f t="shared" si="13"/>
        <v>0.47835540450102892</v>
      </c>
      <c r="AA23">
        <f t="shared" si="14"/>
        <v>2.6404264965283131E-2</v>
      </c>
      <c r="AB23">
        <f t="shared" si="15"/>
        <v>1.5369833653123521</v>
      </c>
      <c r="AC23">
        <f t="shared" si="16"/>
        <v>0.74938669196413243</v>
      </c>
      <c r="AD23">
        <f t="shared" si="20"/>
        <v>0.72366099561169361</v>
      </c>
      <c r="AE23">
        <f t="shared" si="21"/>
        <v>41.462720846785231</v>
      </c>
      <c r="AF23">
        <f t="shared" si="22"/>
        <v>-0.86602540378443871</v>
      </c>
      <c r="AG23">
        <f t="shared" si="23"/>
        <v>-1.0471975511965981</v>
      </c>
      <c r="AH23">
        <f t="shared" si="24"/>
        <v>-60.000000000000021</v>
      </c>
    </row>
    <row r="24" spans="1:34" x14ac:dyDescent="0.25">
      <c r="C24">
        <v>1.3819999999999999</v>
      </c>
      <c r="D24">
        <v>113</v>
      </c>
      <c r="E24">
        <v>165</v>
      </c>
      <c r="F24">
        <f t="shared" si="26"/>
        <v>2.8797932657906435</v>
      </c>
      <c r="G24">
        <v>0</v>
      </c>
      <c r="H24">
        <v>45</v>
      </c>
      <c r="I24">
        <f t="shared" si="1"/>
        <v>0</v>
      </c>
      <c r="J24">
        <f t="shared" si="2"/>
        <v>0.78539816339744828</v>
      </c>
      <c r="K24">
        <f t="shared" si="17"/>
        <v>0.43633231299858238</v>
      </c>
      <c r="L24">
        <f t="shared" si="18"/>
        <v>2.1118483949131388</v>
      </c>
      <c r="M24">
        <f t="shared" si="3"/>
        <v>1.9279911079564758</v>
      </c>
      <c r="N24">
        <f t="shared" si="4"/>
        <v>0.2170794277152647</v>
      </c>
      <c r="P24">
        <f t="shared" si="19"/>
        <v>-0.76385751471267693</v>
      </c>
      <c r="Q24">
        <f t="shared" si="5"/>
        <v>0.39161858248038101</v>
      </c>
      <c r="R24">
        <f t="shared" si="6"/>
        <v>0.97606021951505584</v>
      </c>
      <c r="S24">
        <f t="shared" si="7"/>
        <v>0.48756911562090088</v>
      </c>
      <c r="T24">
        <f t="shared" si="8"/>
        <v>-1.3910689324148198</v>
      </c>
      <c r="U24">
        <f t="shared" si="9"/>
        <v>-0.96003465103808261</v>
      </c>
      <c r="V24">
        <f t="shared" si="10"/>
        <v>-1.0440342049460618</v>
      </c>
      <c r="W24">
        <f t="shared" si="11"/>
        <v>-0.57500934188750008</v>
      </c>
      <c r="X24">
        <v>0.55000000000000004</v>
      </c>
      <c r="Y24">
        <f t="shared" si="12"/>
        <v>1.3354743771007795</v>
      </c>
      <c r="Z24">
        <f t="shared" si="13"/>
        <v>0.74423977674345865</v>
      </c>
      <c r="AA24">
        <f t="shared" si="14"/>
        <v>3.927156410876436E-2</v>
      </c>
      <c r="AB24">
        <f t="shared" si="15"/>
        <v>2.1189857179530027</v>
      </c>
      <c r="AC24">
        <f t="shared" si="16"/>
        <v>0.9201276465013194</v>
      </c>
      <c r="AD24">
        <f t="shared" si="20"/>
        <v>0.402390020311854</v>
      </c>
      <c r="AE24">
        <f t="shared" si="21"/>
        <v>23.055249882052706</v>
      </c>
      <c r="AF24">
        <f t="shared" si="22"/>
        <v>-0.9659258262890682</v>
      </c>
      <c r="AG24">
        <f t="shared" si="23"/>
        <v>-1.3089969389957468</v>
      </c>
      <c r="AH24">
        <f t="shared" si="24"/>
        <v>-74.999999999999986</v>
      </c>
    </row>
    <row r="31" spans="1:34" x14ac:dyDescent="0.25">
      <c r="C31" t="s">
        <v>53</v>
      </c>
      <c r="D31">
        <v>7</v>
      </c>
      <c r="E31">
        <v>8</v>
      </c>
      <c r="F31">
        <v>9</v>
      </c>
      <c r="G31">
        <v>10</v>
      </c>
      <c r="H31">
        <v>11</v>
      </c>
      <c r="I31">
        <v>12</v>
      </c>
      <c r="J31">
        <v>13</v>
      </c>
      <c r="K31">
        <v>14</v>
      </c>
      <c r="L31">
        <v>15</v>
      </c>
      <c r="M31">
        <v>16</v>
      </c>
      <c r="N31">
        <v>17</v>
      </c>
    </row>
    <row r="32" spans="1:34" x14ac:dyDescent="0.25">
      <c r="C32" t="s">
        <v>49</v>
      </c>
      <c r="D32" s="2">
        <v>-95.353099999999998</v>
      </c>
      <c r="E32" s="2">
        <v>-89.244600000000005</v>
      </c>
      <c r="F32" s="2">
        <v>-82.034300000000002</v>
      </c>
      <c r="G32" s="2">
        <v>-71.622699999999995</v>
      </c>
      <c r="H32" s="2">
        <v>-51.168900000000001</v>
      </c>
      <c r="I32" s="2">
        <v>0</v>
      </c>
      <c r="J32" s="2">
        <v>51.168900000000001</v>
      </c>
      <c r="K32" s="2">
        <v>71.622699999999995</v>
      </c>
      <c r="L32" s="2">
        <v>82.034300000000002</v>
      </c>
      <c r="M32" s="2">
        <v>89.244600000000005</v>
      </c>
      <c r="N32" s="2">
        <v>95.353099999999998</v>
      </c>
    </row>
    <row r="33" spans="3:14" x14ac:dyDescent="0.25">
      <c r="C33" t="s">
        <v>50</v>
      </c>
      <c r="D33" s="2">
        <v>-106.19199999999999</v>
      </c>
      <c r="E33" s="2">
        <v>-101.65</v>
      </c>
      <c r="F33" s="2">
        <v>-97.335700000000003</v>
      </c>
      <c r="G33" s="2">
        <v>-92.733000000000004</v>
      </c>
      <c r="H33" s="2">
        <v>-85.944199999999995</v>
      </c>
      <c r="I33" s="2">
        <v>0</v>
      </c>
      <c r="J33" s="2">
        <v>85.944199999999995</v>
      </c>
      <c r="K33" s="2">
        <v>92.733000000000004</v>
      </c>
      <c r="L33" s="2">
        <v>97.335700000000003</v>
      </c>
      <c r="M33" s="2">
        <v>101.65</v>
      </c>
      <c r="N33" s="2">
        <v>106.19199999999999</v>
      </c>
    </row>
    <row r="34" spans="3:14" x14ac:dyDescent="0.25">
      <c r="C34" t="s">
        <v>51</v>
      </c>
      <c r="D34" s="2">
        <v>-83.392799999999994</v>
      </c>
      <c r="E34" s="2">
        <v>-76.131600000000006</v>
      </c>
      <c r="F34" s="2">
        <v>-66.918300000000002</v>
      </c>
      <c r="G34" s="2">
        <v>-53.609699999999997</v>
      </c>
      <c r="H34" s="2">
        <v>-32.217399999999998</v>
      </c>
      <c r="I34" s="2">
        <v>0</v>
      </c>
      <c r="J34" s="2">
        <v>32.217399999999998</v>
      </c>
      <c r="K34" s="2">
        <v>53.609699999999997</v>
      </c>
      <c r="L34" s="2">
        <v>66.918300000000002</v>
      </c>
      <c r="M34" s="2">
        <v>76.131600000000006</v>
      </c>
      <c r="N34" s="2">
        <v>83.392799999999994</v>
      </c>
    </row>
    <row r="35" spans="3:14" x14ac:dyDescent="0.25">
      <c r="C35" t="s">
        <v>52</v>
      </c>
      <c r="D35" s="2">
        <v>-62.691699999999997</v>
      </c>
      <c r="E35" s="2">
        <v>-55.255600000000001</v>
      </c>
      <c r="F35" s="2">
        <v>-45.777000000000001</v>
      </c>
      <c r="G35" s="2">
        <v>-33.502499999999998</v>
      </c>
      <c r="H35" s="2">
        <v>-17.9788</v>
      </c>
      <c r="I35" s="2">
        <v>0</v>
      </c>
      <c r="J35" s="2">
        <v>17.9788</v>
      </c>
      <c r="K35" s="2">
        <v>33.502499999999998</v>
      </c>
      <c r="L35" s="2">
        <v>45.777000000000001</v>
      </c>
      <c r="M35" s="2">
        <v>55.255600000000001</v>
      </c>
      <c r="N35" s="2">
        <v>62.691699999999997</v>
      </c>
    </row>
    <row r="50" spans="14:18" x14ac:dyDescent="0.25">
      <c r="N50" t="s">
        <v>43</v>
      </c>
      <c r="O50" t="s">
        <v>44</v>
      </c>
      <c r="Q50" t="s">
        <v>45</v>
      </c>
      <c r="R50" t="s">
        <v>46</v>
      </c>
    </row>
    <row r="51" spans="14:18" x14ac:dyDescent="0.25">
      <c r="N51">
        <f t="shared" ref="N51:N73" si="27">ASIN(P2)</f>
        <v>-0.13848383165314385</v>
      </c>
      <c r="O51">
        <f t="shared" ref="O51:O73" si="28">N51 * 180 / PI()</f>
        <v>-7.9345390845253405</v>
      </c>
      <c r="Q51">
        <f t="shared" ref="Q51:Q73" si="29">ASIN(Q2)</f>
        <v>-0.25804191509895463</v>
      </c>
      <c r="R51">
        <f t="shared" ref="R51:R73" si="30">Q51 * 180 / PI()</f>
        <v>-14.784712672643215</v>
      </c>
    </row>
    <row r="52" spans="14:18" x14ac:dyDescent="0.25">
      <c r="N52">
        <f t="shared" si="27"/>
        <v>-0.74156381113320025</v>
      </c>
      <c r="O52">
        <f t="shared" si="28"/>
        <v>-42.488476617568864</v>
      </c>
      <c r="Q52">
        <f t="shared" si="29"/>
        <v>-0.72366099561169339</v>
      </c>
      <c r="R52">
        <f t="shared" si="30"/>
        <v>-41.462720846785217</v>
      </c>
    </row>
    <row r="53" spans="14:18" x14ac:dyDescent="0.25">
      <c r="N53">
        <f t="shared" si="27"/>
        <v>-0.56426275212117993</v>
      </c>
      <c r="O53">
        <f t="shared" si="28"/>
        <v>-32.329874232980153</v>
      </c>
      <c r="Q53">
        <f t="shared" si="29"/>
        <v>-0.95651805138555424</v>
      </c>
      <c r="R53">
        <f t="shared" si="30"/>
        <v>-54.804447372469859</v>
      </c>
    </row>
    <row r="54" spans="14:18" x14ac:dyDescent="0.25">
      <c r="N54">
        <f t="shared" si="27"/>
        <v>-0.35916834452011814</v>
      </c>
      <c r="O54">
        <f t="shared" si="28"/>
        <v>-20.578830275703481</v>
      </c>
      <c r="Q54">
        <f t="shared" si="29"/>
        <v>-1.1275010094006594</v>
      </c>
      <c r="R54">
        <f t="shared" si="30"/>
        <v>-64.601049235397937</v>
      </c>
    </row>
    <row r="55" spans="14:18" x14ac:dyDescent="0.25">
      <c r="N55">
        <f t="shared" si="27"/>
        <v>-0.13848383165314368</v>
      </c>
      <c r="O55">
        <f t="shared" si="28"/>
        <v>-7.9345390845253307</v>
      </c>
      <c r="Q55">
        <f t="shared" si="29"/>
        <v>-1.2609281821280447</v>
      </c>
      <c r="R55">
        <f t="shared" si="30"/>
        <v>-72.245863105040158</v>
      </c>
    </row>
    <row r="56" spans="14:18" x14ac:dyDescent="0.25">
      <c r="N56">
        <f t="shared" si="27"/>
        <v>9.114905554975819E-2</v>
      </c>
      <c r="O56">
        <f t="shared" si="28"/>
        <v>5.222456189604638</v>
      </c>
      <c r="Q56">
        <f t="shared" si="29"/>
        <v>-1.3735060288613259</v>
      </c>
      <c r="R56">
        <f t="shared" si="30"/>
        <v>-78.696098589527821</v>
      </c>
    </row>
    <row r="57" spans="14:18" x14ac:dyDescent="0.25">
      <c r="N57">
        <f t="shared" si="27"/>
        <v>0.32582174999043373</v>
      </c>
      <c r="O57">
        <f t="shared" si="28"/>
        <v>18.668211148018521</v>
      </c>
      <c r="Q57">
        <f t="shared" si="29"/>
        <v>-1.4773674425179559</v>
      </c>
      <c r="R57">
        <f t="shared" si="30"/>
        <v>-84.646919246315122</v>
      </c>
    </row>
    <row r="58" spans="14:18" x14ac:dyDescent="0.25">
      <c r="N58">
        <f t="shared" si="27"/>
        <v>0.56278241859226208</v>
      </c>
      <c r="O58">
        <f t="shared" si="28"/>
        <v>32.245057369501453</v>
      </c>
      <c r="Q58">
        <f t="shared" si="29"/>
        <v>-1.557612026096808</v>
      </c>
      <c r="R58">
        <f t="shared" si="30"/>
        <v>-89.244595214168129</v>
      </c>
    </row>
    <row r="59" spans="14:18" x14ac:dyDescent="0.25">
      <c r="N59">
        <f t="shared" si="27"/>
        <v>0.79925778711034334</v>
      </c>
      <c r="O59">
        <f t="shared" si="28"/>
        <v>45.794097944388326</v>
      </c>
      <c r="Q59">
        <f t="shared" si="29"/>
        <v>-1.431768683974519</v>
      </c>
      <c r="R59">
        <f t="shared" si="30"/>
        <v>-82.034302830740089</v>
      </c>
    </row>
    <row r="60" spans="14:18" x14ac:dyDescent="0.25">
      <c r="N60">
        <f t="shared" si="27"/>
        <v>1.030366672133654</v>
      </c>
      <c r="O60">
        <f t="shared" si="28"/>
        <v>59.035661664198216</v>
      </c>
      <c r="Q60">
        <f t="shared" si="29"/>
        <v>-1.2500523921593354</v>
      </c>
      <c r="R60">
        <f t="shared" si="30"/>
        <v>-71.622726240962393</v>
      </c>
    </row>
    <row r="61" spans="14:18" x14ac:dyDescent="0.25">
      <c r="N61">
        <f t="shared" si="27"/>
        <v>1.2403675177278848</v>
      </c>
      <c r="O61">
        <f t="shared" si="28"/>
        <v>71.067823810926114</v>
      </c>
      <c r="Q61">
        <f t="shared" si="29"/>
        <v>-0.8930655352387461</v>
      </c>
      <c r="R61">
        <f t="shared" si="30"/>
        <v>-51.168885997772051</v>
      </c>
    </row>
    <row r="62" spans="14:18" x14ac:dyDescent="0.25">
      <c r="N62">
        <f t="shared" si="27"/>
        <v>1.3515434415115786</v>
      </c>
      <c r="O62">
        <f t="shared" si="28"/>
        <v>77.437735027199878</v>
      </c>
      <c r="Q62">
        <f t="shared" si="29"/>
        <v>0</v>
      </c>
      <c r="R62">
        <f t="shared" si="30"/>
        <v>0</v>
      </c>
    </row>
    <row r="63" spans="14:18" x14ac:dyDescent="0.25">
      <c r="N63">
        <f t="shared" si="27"/>
        <v>1.2403675177278848</v>
      </c>
      <c r="O63">
        <f t="shared" si="28"/>
        <v>71.067823810926114</v>
      </c>
      <c r="Q63">
        <f t="shared" si="29"/>
        <v>0.8930655352387461</v>
      </c>
      <c r="R63">
        <f t="shared" si="30"/>
        <v>51.168885997772051</v>
      </c>
    </row>
    <row r="64" spans="14:18" x14ac:dyDescent="0.25">
      <c r="N64">
        <f t="shared" si="27"/>
        <v>1.030366672133654</v>
      </c>
      <c r="O64">
        <f t="shared" si="28"/>
        <v>59.035661664198216</v>
      </c>
      <c r="Q64">
        <f t="shared" si="29"/>
        <v>1.2500523921593352</v>
      </c>
      <c r="R64">
        <f t="shared" si="30"/>
        <v>71.622726240962379</v>
      </c>
    </row>
    <row r="65" spans="14:18" x14ac:dyDescent="0.25">
      <c r="N65">
        <f t="shared" si="27"/>
        <v>0.79925778711034334</v>
      </c>
      <c r="O65">
        <f t="shared" si="28"/>
        <v>45.794097944388326</v>
      </c>
      <c r="Q65">
        <f t="shared" si="29"/>
        <v>1.431768683974519</v>
      </c>
      <c r="R65">
        <f t="shared" si="30"/>
        <v>82.034302830740089</v>
      </c>
    </row>
    <row r="66" spans="14:18" x14ac:dyDescent="0.25">
      <c r="N66">
        <f t="shared" si="27"/>
        <v>0.56278241859226208</v>
      </c>
      <c r="O66">
        <f t="shared" si="28"/>
        <v>32.245057369501453</v>
      </c>
      <c r="Q66">
        <f t="shared" si="29"/>
        <v>1.557612026096808</v>
      </c>
      <c r="R66">
        <f t="shared" si="30"/>
        <v>89.244595214168129</v>
      </c>
    </row>
    <row r="67" spans="14:18" x14ac:dyDescent="0.25">
      <c r="N67">
        <f t="shared" si="27"/>
        <v>0.32582174999043373</v>
      </c>
      <c r="O67">
        <f t="shared" si="28"/>
        <v>18.668211148018521</v>
      </c>
      <c r="Q67">
        <f t="shared" si="29"/>
        <v>1.4773674425179559</v>
      </c>
      <c r="R67">
        <f t="shared" si="30"/>
        <v>84.646919246315122</v>
      </c>
    </row>
    <row r="68" spans="14:18" x14ac:dyDescent="0.25">
      <c r="N68">
        <f t="shared" si="27"/>
        <v>9.114905554975819E-2</v>
      </c>
      <c r="O68">
        <f t="shared" si="28"/>
        <v>5.222456189604638</v>
      </c>
      <c r="Q68">
        <f t="shared" si="29"/>
        <v>1.3735060288613259</v>
      </c>
      <c r="R68">
        <f t="shared" si="30"/>
        <v>78.696098589527821</v>
      </c>
    </row>
    <row r="69" spans="14:18" x14ac:dyDescent="0.25">
      <c r="N69">
        <f t="shared" si="27"/>
        <v>-0.13848383165314368</v>
      </c>
      <c r="O69">
        <f t="shared" si="28"/>
        <v>-7.9345390845253307</v>
      </c>
      <c r="Q69">
        <f t="shared" si="29"/>
        <v>1.2609281821280443</v>
      </c>
      <c r="R69">
        <f t="shared" si="30"/>
        <v>72.245863105040129</v>
      </c>
    </row>
    <row r="70" spans="14:18" x14ac:dyDescent="0.25">
      <c r="N70">
        <f t="shared" si="27"/>
        <v>-0.35916834452011814</v>
      </c>
      <c r="O70">
        <f t="shared" si="28"/>
        <v>-20.578830275703481</v>
      </c>
      <c r="Q70">
        <f t="shared" si="29"/>
        <v>1.1275010094006597</v>
      </c>
      <c r="R70">
        <f t="shared" si="30"/>
        <v>64.601049235397952</v>
      </c>
    </row>
    <row r="71" spans="14:18" x14ac:dyDescent="0.25">
      <c r="N71">
        <f t="shared" si="27"/>
        <v>-0.56426275212117993</v>
      </c>
      <c r="O71">
        <f t="shared" si="28"/>
        <v>-32.329874232980153</v>
      </c>
      <c r="Q71">
        <f t="shared" si="29"/>
        <v>0.95651805138555424</v>
      </c>
      <c r="R71">
        <f t="shared" si="30"/>
        <v>54.804447372469859</v>
      </c>
    </row>
    <row r="72" spans="14:18" x14ac:dyDescent="0.25">
      <c r="N72">
        <f t="shared" si="27"/>
        <v>-0.74156381113320025</v>
      </c>
      <c r="O72">
        <f t="shared" si="28"/>
        <v>-42.488476617568864</v>
      </c>
      <c r="Q72">
        <f t="shared" si="29"/>
        <v>0.72366099561169339</v>
      </c>
      <c r="R72">
        <f t="shared" si="30"/>
        <v>41.462720846785217</v>
      </c>
    </row>
    <row r="73" spans="14:18" x14ac:dyDescent="0.25">
      <c r="N73">
        <f t="shared" si="27"/>
        <v>-0.86926923252012389</v>
      </c>
      <c r="O73">
        <f t="shared" si="28"/>
        <v>-49.805458283979306</v>
      </c>
      <c r="Q73">
        <f t="shared" si="29"/>
        <v>0.402390020311854</v>
      </c>
      <c r="R73">
        <f t="shared" si="30"/>
        <v>23.055249882052706</v>
      </c>
    </row>
  </sheetData>
  <phoneticPr fontId="1" type="noConversion"/>
  <pageMargins left="0.7" right="0.7" top="0.75" bottom="0.75" header="0.3" footer="0.3"/>
  <pageSetup paperSize="9" orientation="portrait" horizontalDpi="200" verticalDpi="200" copies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2019-02-22T12:12:55Z</dcterms:modified>
</cp:coreProperties>
</file>