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theme/themeOverride1.xml" ContentType="application/vnd.openxmlformats-officedocument.themeOverride+xml"/>
  <Override PartName="/xl/charts/chart12.xml" ContentType="application/vnd.openxmlformats-officedocument.drawingml.chart+xml"/>
  <Override PartName="/xl/theme/themeOverride2.xml" ContentType="application/vnd.openxmlformats-officedocument.themeOverride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2.xml" ContentType="application/vnd.openxmlformats-officedocument.drawingml.chart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70A8C8CC-9291-46D7-A87E-20D4B6B03E97}" xr6:coauthVersionLast="47" xr6:coauthVersionMax="47" xr10:uidLastSave="{00000000-0000-0000-0000-000000000000}"/>
  <bookViews>
    <workbookView xWindow="-120" yWindow="-120" windowWidth="29040" windowHeight="16440" activeTab="7" xr2:uid="{09F4490A-B852-4271-B96D-970B01CE539D}"/>
  </bookViews>
  <sheets>
    <sheet name="01_TWRI" sheetId="3" r:id="rId1"/>
    <sheet name="02_BCF2SS" sheetId="5" r:id="rId2"/>
    <sheet name="03_Toth" sheetId="6" r:id="rId3"/>
    <sheet name="04_advtidal" sheetId="7" r:id="rId4"/>
    <sheet name="05_fhb" sheetId="8" r:id="rId5"/>
    <sheet name="06_u1disv_07" sheetId="10" r:id="rId6"/>
    <sheet name="11_SFR" sheetId="11" r:id="rId7"/>
    <sheet name="12_SFR" sheetId="14" r:id="rId8"/>
    <sheet name="13_SFR" sheetId="15" r:id="rId9"/>
    <sheet name="14" sheetId="13" r:id="rId10"/>
  </sheets>
  <externalReferences>
    <externalReference r:id="rId11"/>
    <externalReference r:id="rId12"/>
    <externalReference r:id="rId13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3" i="14" l="1"/>
  <c r="AO4" i="14"/>
  <c r="AP4" i="14" s="1"/>
  <c r="AQ4" i="14" s="1"/>
  <c r="AR4" i="14" s="1"/>
  <c r="AS4" i="14" s="1"/>
  <c r="AT4" i="14" s="1"/>
  <c r="AU4" i="14" s="1"/>
  <c r="AV4" i="14" s="1"/>
  <c r="AW4" i="14" s="1"/>
  <c r="AX4" i="14" s="1"/>
  <c r="AY4" i="14" s="1"/>
  <c r="AZ4" i="14" s="1"/>
  <c r="BA4" i="14" s="1"/>
  <c r="BB4" i="14" s="1"/>
  <c r="Y4" i="14"/>
  <c r="Z4" i="14" s="1"/>
  <c r="AA4" i="14" s="1"/>
  <c r="AB4" i="14" s="1"/>
  <c r="AC4" i="14" s="1"/>
  <c r="AD4" i="14" s="1"/>
  <c r="AE4" i="14" s="1"/>
  <c r="AF4" i="14" s="1"/>
  <c r="AG4" i="14" s="1"/>
  <c r="AH4" i="14" s="1"/>
  <c r="AI4" i="14" s="1"/>
  <c r="AJ4" i="14" s="1"/>
  <c r="AK4" i="14" s="1"/>
  <c r="AL4" i="14" s="1"/>
  <c r="V1" i="14"/>
  <c r="BT6" i="14"/>
  <c r="BT7" i="14"/>
  <c r="BT8" i="14"/>
  <c r="BT9" i="14"/>
  <c r="BT10" i="14"/>
  <c r="BT11" i="14"/>
  <c r="BT12" i="14"/>
  <c r="BT13" i="14"/>
  <c r="BT14" i="14"/>
  <c r="BT15" i="14"/>
  <c r="BT16" i="14"/>
  <c r="BT17" i="14"/>
  <c r="BT18" i="14"/>
  <c r="BT19" i="14"/>
  <c r="BT20" i="14"/>
  <c r="BT21" i="14"/>
  <c r="BT22" i="14"/>
  <c r="BT23" i="14"/>
  <c r="BT24" i="14"/>
  <c r="BT25" i="14"/>
  <c r="BT26" i="14"/>
  <c r="BT27" i="14"/>
  <c r="BT28" i="14"/>
  <c r="BT29" i="14"/>
  <c r="BT30" i="14"/>
  <c r="BT31" i="14"/>
  <c r="BT32" i="14"/>
  <c r="BT33" i="14"/>
  <c r="BT34" i="14"/>
  <c r="BT35" i="14"/>
  <c r="BT36" i="14"/>
  <c r="BT37" i="14"/>
  <c r="BT38" i="14"/>
  <c r="BT39" i="14"/>
  <c r="BT40" i="14"/>
  <c r="BT41" i="14"/>
  <c r="BT42" i="14"/>
  <c r="BT43" i="14"/>
  <c r="BT44" i="14"/>
  <c r="BT45" i="14"/>
  <c r="BT46" i="14"/>
  <c r="BT47" i="14"/>
  <c r="BT48" i="14"/>
  <c r="BT49" i="14"/>
  <c r="BT50" i="14"/>
  <c r="BT51" i="14"/>
  <c r="BT52" i="14"/>
  <c r="BT53" i="14"/>
  <c r="BT54" i="14"/>
  <c r="BT55" i="14"/>
  <c r="BT56" i="14"/>
  <c r="BT57" i="14"/>
  <c r="BT58" i="14"/>
  <c r="BT59" i="14"/>
  <c r="BT60" i="14"/>
  <c r="BT61" i="14"/>
  <c r="BT62" i="14"/>
  <c r="BT63" i="14"/>
  <c r="BT64" i="14"/>
  <c r="BT65" i="14"/>
  <c r="BT66" i="14"/>
  <c r="BT67" i="14"/>
  <c r="BT68" i="14"/>
  <c r="BT69" i="14"/>
  <c r="BT70" i="14"/>
  <c r="BT71" i="14"/>
  <c r="BT72" i="14"/>
  <c r="BT73" i="14"/>
  <c r="BT74" i="14"/>
  <c r="BT75" i="14"/>
  <c r="BT76" i="14"/>
  <c r="BT77" i="14"/>
  <c r="BT78" i="14"/>
  <c r="BT79" i="14"/>
  <c r="BT80" i="14"/>
  <c r="BT81" i="14"/>
  <c r="BT82" i="14"/>
  <c r="BT83" i="14"/>
  <c r="BT84" i="14"/>
  <c r="BT85" i="14"/>
  <c r="BT86" i="14"/>
  <c r="BT87" i="14"/>
  <c r="BT88" i="14"/>
  <c r="BT89" i="14"/>
  <c r="BT90" i="14"/>
  <c r="BT91" i="14"/>
  <c r="BT92" i="14"/>
  <c r="BT93" i="14"/>
  <c r="BT94" i="14"/>
  <c r="BT95" i="14"/>
  <c r="BT96" i="14"/>
  <c r="BT97" i="14"/>
  <c r="BT98" i="14"/>
  <c r="BT99" i="14"/>
  <c r="BT100" i="14"/>
  <c r="BT101" i="14"/>
  <c r="BT102" i="14"/>
  <c r="BT103" i="14"/>
  <c r="BT104" i="14"/>
  <c r="BT105" i="14"/>
  <c r="BT106" i="14"/>
  <c r="BT107" i="14"/>
  <c r="BT108" i="14"/>
  <c r="BT109" i="14"/>
  <c r="BT110" i="14"/>
  <c r="BT111" i="14"/>
  <c r="BT112" i="14"/>
  <c r="BT113" i="14"/>
  <c r="BT114" i="14"/>
  <c r="BT115" i="14"/>
  <c r="BT116" i="14"/>
  <c r="BT117" i="14"/>
  <c r="BT118" i="14"/>
  <c r="BT119" i="14"/>
  <c r="BT120" i="14"/>
  <c r="BT121" i="14"/>
  <c r="BT122" i="14"/>
  <c r="BT123" i="14"/>
  <c r="BT124" i="14"/>
  <c r="BT125" i="14"/>
  <c r="BT126" i="14"/>
  <c r="BT127" i="14"/>
  <c r="BT128" i="14"/>
  <c r="BT129" i="14"/>
  <c r="BT130" i="14"/>
  <c r="BT131" i="14"/>
  <c r="BT132" i="14"/>
  <c r="BT133" i="14"/>
  <c r="BT134" i="14"/>
  <c r="BT135" i="14"/>
  <c r="BT136" i="14"/>
  <c r="BT137" i="14"/>
  <c r="BT138" i="14"/>
  <c r="BT139" i="14"/>
  <c r="BT140" i="14"/>
  <c r="BT141" i="14"/>
  <c r="BT142" i="14"/>
  <c r="BT143" i="14"/>
  <c r="BT144" i="14"/>
  <c r="BT145" i="14"/>
  <c r="BT146" i="14"/>
  <c r="BT147" i="14"/>
  <c r="BT148" i="14"/>
  <c r="BT149" i="14"/>
  <c r="BT150" i="14"/>
  <c r="BT151" i="14"/>
  <c r="BT152" i="14"/>
  <c r="BT153" i="14"/>
  <c r="BT154" i="14"/>
  <c r="BT155" i="14"/>
  <c r="BT156" i="14"/>
  <c r="BT157" i="14"/>
  <c r="BT158" i="14"/>
  <c r="BT159" i="14"/>
  <c r="BT160" i="14"/>
  <c r="BT161" i="14"/>
  <c r="BT162" i="14"/>
  <c r="BT163" i="14"/>
  <c r="BT164" i="14"/>
  <c r="BT165" i="14"/>
  <c r="BT166" i="14"/>
  <c r="BT167" i="14"/>
  <c r="BT168" i="14"/>
  <c r="BT169" i="14"/>
  <c r="BT170" i="14"/>
  <c r="BT171" i="14"/>
  <c r="BT172" i="14"/>
  <c r="BT173" i="14"/>
  <c r="BT174" i="14"/>
  <c r="BT175" i="14"/>
  <c r="BT176" i="14"/>
  <c r="BT177" i="14"/>
  <c r="BT178" i="14"/>
  <c r="BT179" i="14"/>
  <c r="BT180" i="14"/>
  <c r="BT181" i="14"/>
  <c r="BT182" i="14"/>
  <c r="BT183" i="14"/>
  <c r="BT184" i="14"/>
  <c r="BT185" i="14"/>
  <c r="BT186" i="14"/>
  <c r="BT187" i="14"/>
  <c r="BT188" i="14"/>
  <c r="BT189" i="14"/>
  <c r="BT190" i="14"/>
  <c r="BT191" i="14"/>
  <c r="BT192" i="14"/>
  <c r="BT193" i="14"/>
  <c r="BT194" i="14"/>
  <c r="BT195" i="14"/>
  <c r="BT196" i="14"/>
  <c r="BT197" i="14"/>
  <c r="BT198" i="14"/>
  <c r="BT199" i="14"/>
  <c r="BT200" i="14"/>
  <c r="BT201" i="14"/>
  <c r="BT202" i="14"/>
  <c r="BT203" i="14"/>
  <c r="BT204" i="14"/>
  <c r="BT205" i="14"/>
  <c r="BT206" i="14"/>
  <c r="BT207" i="14"/>
  <c r="BT208" i="14"/>
  <c r="BT209" i="14"/>
  <c r="BT210" i="14"/>
  <c r="BT211" i="14"/>
  <c r="BT212" i="14"/>
  <c r="BT213" i="14"/>
  <c r="BT214" i="14"/>
  <c r="BT215" i="14"/>
  <c r="BT216" i="14"/>
  <c r="BT217" i="14"/>
  <c r="BT218" i="14"/>
  <c r="BT219" i="14"/>
  <c r="BT220" i="14"/>
  <c r="BT221" i="14"/>
  <c r="BT222" i="14"/>
  <c r="BT223" i="14"/>
  <c r="BT224" i="14"/>
  <c r="BT225" i="14"/>
  <c r="BT226" i="14"/>
  <c r="BT227" i="14"/>
  <c r="BT228" i="14"/>
  <c r="BT229" i="14"/>
  <c r="BT230" i="14"/>
  <c r="BT231" i="14"/>
  <c r="BT232" i="14"/>
  <c r="BT233" i="14"/>
  <c r="BT234" i="14"/>
  <c r="BT235" i="14"/>
  <c r="BT236" i="14"/>
  <c r="BT237" i="14"/>
  <c r="BT238" i="14"/>
  <c r="BT239" i="14"/>
  <c r="BT240" i="14"/>
  <c r="BT241" i="14"/>
  <c r="BT242" i="14"/>
  <c r="BT243" i="14"/>
  <c r="BT244" i="14"/>
  <c r="BT245" i="14"/>
  <c r="BT246" i="14"/>
  <c r="BT247" i="14"/>
  <c r="BT248" i="14"/>
  <c r="BT249" i="14"/>
  <c r="BT250" i="14"/>
  <c r="BT251" i="14"/>
  <c r="BT252" i="14"/>
  <c r="BT253" i="14"/>
  <c r="BT254" i="14"/>
  <c r="BT255" i="14"/>
  <c r="BT256" i="14"/>
  <c r="BT257" i="14"/>
  <c r="BT258" i="14"/>
  <c r="BT259" i="14"/>
  <c r="BT260" i="14"/>
  <c r="BT261" i="14"/>
  <c r="BT262" i="14"/>
  <c r="BT263" i="14"/>
  <c r="BT264" i="14"/>
  <c r="BT265" i="14"/>
  <c r="BT266" i="14"/>
  <c r="BT267" i="14"/>
  <c r="BT268" i="14"/>
  <c r="BT269" i="14"/>
  <c r="BT270" i="14"/>
  <c r="BT271" i="14"/>
  <c r="BT272" i="14"/>
  <c r="BT273" i="14"/>
  <c r="BT274" i="14"/>
  <c r="BT275" i="14"/>
  <c r="BT276" i="14"/>
  <c r="BT277" i="14"/>
  <c r="BT278" i="14"/>
  <c r="BT279" i="14"/>
  <c r="BT280" i="14"/>
  <c r="BT281" i="14"/>
  <c r="BT282" i="14"/>
  <c r="BT283" i="14"/>
  <c r="BT284" i="14"/>
  <c r="BT285" i="14"/>
  <c r="BT286" i="14"/>
  <c r="BT287" i="14"/>
  <c r="BT288" i="14"/>
  <c r="BT289" i="14"/>
  <c r="BT290" i="14"/>
  <c r="BT291" i="14"/>
  <c r="BT292" i="14"/>
  <c r="BT293" i="14"/>
  <c r="BT5" i="14"/>
  <c r="BS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29" i="14"/>
  <c r="BS30" i="14"/>
  <c r="BS31" i="14"/>
  <c r="BS32" i="14"/>
  <c r="BS33" i="14"/>
  <c r="BS34" i="14"/>
  <c r="BS35" i="14"/>
  <c r="BS36" i="14"/>
  <c r="BS37" i="14"/>
  <c r="BS38" i="14"/>
  <c r="BS39" i="14"/>
  <c r="BS40" i="14"/>
  <c r="BS41" i="14"/>
  <c r="BS42" i="14"/>
  <c r="BS43" i="14"/>
  <c r="BS44" i="14"/>
  <c r="BS45" i="14"/>
  <c r="BS46" i="14"/>
  <c r="BS47" i="14"/>
  <c r="BS48" i="14"/>
  <c r="BS49" i="14"/>
  <c r="BS50" i="14"/>
  <c r="BS51" i="14"/>
  <c r="BS52" i="14"/>
  <c r="BS53" i="14"/>
  <c r="BS54" i="14"/>
  <c r="BS55" i="14"/>
  <c r="BS56" i="14"/>
  <c r="BS57" i="14"/>
  <c r="BS58" i="14"/>
  <c r="BS59" i="14"/>
  <c r="BS60" i="14"/>
  <c r="BS61" i="14"/>
  <c r="BS62" i="14"/>
  <c r="BS63" i="14"/>
  <c r="BS64" i="14"/>
  <c r="BS65" i="14"/>
  <c r="BS66" i="14"/>
  <c r="BS67" i="14"/>
  <c r="BS68" i="14"/>
  <c r="BS69" i="14"/>
  <c r="BS70" i="14"/>
  <c r="BS71" i="14"/>
  <c r="BS72" i="14"/>
  <c r="BS73" i="14"/>
  <c r="BS74" i="14"/>
  <c r="BS75" i="14"/>
  <c r="BS76" i="14"/>
  <c r="BS77" i="14"/>
  <c r="BS78" i="14"/>
  <c r="BS79" i="14"/>
  <c r="BS80" i="14"/>
  <c r="BS81" i="14"/>
  <c r="BS82" i="14"/>
  <c r="BS83" i="14"/>
  <c r="BS84" i="14"/>
  <c r="BS85" i="14"/>
  <c r="BS86" i="14"/>
  <c r="BS87" i="14"/>
  <c r="BS88" i="14"/>
  <c r="BS89" i="14"/>
  <c r="BS90" i="14"/>
  <c r="BS91" i="14"/>
  <c r="BS92" i="14"/>
  <c r="BS93" i="14"/>
  <c r="BS94" i="14"/>
  <c r="BS95" i="14"/>
  <c r="BS96" i="14"/>
  <c r="BS97" i="14"/>
  <c r="BS98" i="14"/>
  <c r="BS99" i="14"/>
  <c r="BS100" i="14"/>
  <c r="BS101" i="14"/>
  <c r="BS102" i="14"/>
  <c r="BS103" i="14"/>
  <c r="BS104" i="14"/>
  <c r="BS105" i="14"/>
  <c r="BS106" i="14"/>
  <c r="BS107" i="14"/>
  <c r="BS108" i="14"/>
  <c r="BS109" i="14"/>
  <c r="BS110" i="14"/>
  <c r="BS111" i="14"/>
  <c r="BS112" i="14"/>
  <c r="BS113" i="14"/>
  <c r="BS114" i="14"/>
  <c r="BS115" i="14"/>
  <c r="BS116" i="14"/>
  <c r="BS117" i="14"/>
  <c r="BS118" i="14"/>
  <c r="BS119" i="14"/>
  <c r="BS120" i="14"/>
  <c r="BS121" i="14"/>
  <c r="BS122" i="14"/>
  <c r="BS123" i="14"/>
  <c r="BS124" i="14"/>
  <c r="BS125" i="14"/>
  <c r="BS126" i="14"/>
  <c r="BS127" i="14"/>
  <c r="BS128" i="14"/>
  <c r="BS129" i="14"/>
  <c r="BS130" i="14"/>
  <c r="BS131" i="14"/>
  <c r="BS132" i="14"/>
  <c r="BS133" i="14"/>
  <c r="BS134" i="14"/>
  <c r="BS135" i="14"/>
  <c r="BS136" i="14"/>
  <c r="BS137" i="14"/>
  <c r="BS138" i="14"/>
  <c r="BS139" i="14"/>
  <c r="BS140" i="14"/>
  <c r="BS141" i="14"/>
  <c r="BS142" i="14"/>
  <c r="BS143" i="14"/>
  <c r="BS144" i="14"/>
  <c r="BS145" i="14"/>
  <c r="BS146" i="14"/>
  <c r="BS147" i="14"/>
  <c r="BS148" i="14"/>
  <c r="BS149" i="14"/>
  <c r="BS150" i="14"/>
  <c r="BS151" i="14"/>
  <c r="BS152" i="14"/>
  <c r="BS153" i="14"/>
  <c r="BS154" i="14"/>
  <c r="BS155" i="14"/>
  <c r="BS156" i="14"/>
  <c r="BS157" i="14"/>
  <c r="BS158" i="14"/>
  <c r="BS159" i="14"/>
  <c r="BS160" i="14"/>
  <c r="BS161" i="14"/>
  <c r="BS162" i="14"/>
  <c r="BS163" i="14"/>
  <c r="BS164" i="14"/>
  <c r="BS165" i="14"/>
  <c r="BS166" i="14"/>
  <c r="BS167" i="14"/>
  <c r="BS168" i="14"/>
  <c r="BS169" i="14"/>
  <c r="BS170" i="14"/>
  <c r="BS171" i="14"/>
  <c r="BS172" i="14"/>
  <c r="BS173" i="14"/>
  <c r="BS174" i="14"/>
  <c r="BS175" i="14"/>
  <c r="BS176" i="14"/>
  <c r="BS177" i="14"/>
  <c r="BS178" i="14"/>
  <c r="BS179" i="14"/>
  <c r="BS180" i="14"/>
  <c r="BS181" i="14"/>
  <c r="BS182" i="14"/>
  <c r="BS183" i="14"/>
  <c r="BS184" i="14"/>
  <c r="BS185" i="14"/>
  <c r="BS186" i="14"/>
  <c r="BS187" i="14"/>
  <c r="BS188" i="14"/>
  <c r="BS189" i="14"/>
  <c r="BS190" i="14"/>
  <c r="BS191" i="14"/>
  <c r="BS192" i="14"/>
  <c r="BS193" i="14"/>
  <c r="BS194" i="14"/>
  <c r="BS195" i="14"/>
  <c r="BS196" i="14"/>
  <c r="BS197" i="14"/>
  <c r="BS198" i="14"/>
  <c r="BS199" i="14"/>
  <c r="BS200" i="14"/>
  <c r="BS201" i="14"/>
  <c r="BS202" i="14"/>
  <c r="BS203" i="14"/>
  <c r="BS204" i="14"/>
  <c r="BS205" i="14"/>
  <c r="BS206" i="14"/>
  <c r="BS207" i="14"/>
  <c r="BS208" i="14"/>
  <c r="BS209" i="14"/>
  <c r="BS210" i="14"/>
  <c r="BS211" i="14"/>
  <c r="BS212" i="14"/>
  <c r="BS213" i="14"/>
  <c r="BS214" i="14"/>
  <c r="BS215" i="14"/>
  <c r="BS216" i="14"/>
  <c r="BS217" i="14"/>
  <c r="BS218" i="14"/>
  <c r="BS219" i="14"/>
  <c r="BS220" i="14"/>
  <c r="BS221" i="14"/>
  <c r="BS222" i="14"/>
  <c r="BS223" i="14"/>
  <c r="BS224" i="14"/>
  <c r="BS225" i="14"/>
  <c r="BS226" i="14"/>
  <c r="BS227" i="14"/>
  <c r="BS228" i="14"/>
  <c r="BS229" i="14"/>
  <c r="BS230" i="14"/>
  <c r="BS231" i="14"/>
  <c r="BS232" i="14"/>
  <c r="BS233" i="14"/>
  <c r="BS234" i="14"/>
  <c r="BS235" i="14"/>
  <c r="BS236" i="14"/>
  <c r="BS237" i="14"/>
  <c r="BS238" i="14"/>
  <c r="BS239" i="14"/>
  <c r="BS240" i="14"/>
  <c r="BS241" i="14"/>
  <c r="BS242" i="14"/>
  <c r="BS243" i="14"/>
  <c r="BS244" i="14"/>
  <c r="BS245" i="14"/>
  <c r="BS246" i="14"/>
  <c r="BS247" i="14"/>
  <c r="BS248" i="14"/>
  <c r="BS249" i="14"/>
  <c r="BS250" i="14"/>
  <c r="BS251" i="14"/>
  <c r="BS252" i="14"/>
  <c r="BS253" i="14"/>
  <c r="BS254" i="14"/>
  <c r="BS255" i="14"/>
  <c r="BS256" i="14"/>
  <c r="BS257" i="14"/>
  <c r="BS258" i="14"/>
  <c r="BS259" i="14"/>
  <c r="BS260" i="14"/>
  <c r="BS261" i="14"/>
  <c r="BS262" i="14"/>
  <c r="BS263" i="14"/>
  <c r="BS264" i="14"/>
  <c r="BS265" i="14"/>
  <c r="BS266" i="14"/>
  <c r="BS267" i="14"/>
  <c r="BS268" i="14"/>
  <c r="BS269" i="14"/>
  <c r="BS270" i="14"/>
  <c r="BS271" i="14"/>
  <c r="BS272" i="14"/>
  <c r="BS273" i="14"/>
  <c r="BS274" i="14"/>
  <c r="BS275" i="14"/>
  <c r="BS276" i="14"/>
  <c r="BS277" i="14"/>
  <c r="BS278" i="14"/>
  <c r="BS279" i="14"/>
  <c r="BS280" i="14"/>
  <c r="BS281" i="14"/>
  <c r="BS282" i="14"/>
  <c r="BS283" i="14"/>
  <c r="BS284" i="14"/>
  <c r="BS285" i="14"/>
  <c r="BS286" i="14"/>
  <c r="BS287" i="14"/>
  <c r="BS288" i="14"/>
  <c r="BS289" i="14"/>
  <c r="BS290" i="14"/>
  <c r="BS291" i="14"/>
  <c r="BS292" i="14"/>
  <c r="BS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5" i="14"/>
  <c r="BX6" i="14"/>
  <c r="BY6" i="14"/>
  <c r="BX7" i="14"/>
  <c r="BY7" i="14"/>
  <c r="BX8" i="14"/>
  <c r="BY8" i="14"/>
  <c r="BX9" i="14"/>
  <c r="BY9" i="14"/>
  <c r="BX10" i="14"/>
  <c r="BY10" i="14"/>
  <c r="BX11" i="14"/>
  <c r="BY11" i="14"/>
  <c r="BX12" i="14"/>
  <c r="BY12" i="14"/>
  <c r="BX13" i="14"/>
  <c r="BY13" i="14"/>
  <c r="BX14" i="14"/>
  <c r="BY14" i="14"/>
  <c r="BX15" i="14"/>
  <c r="BY15" i="14"/>
  <c r="BX16" i="14"/>
  <c r="BY16" i="14"/>
  <c r="BX17" i="14"/>
  <c r="BY17" i="14"/>
  <c r="BX18" i="14"/>
  <c r="BY18" i="14"/>
  <c r="BX19" i="14"/>
  <c r="BY19" i="14"/>
  <c r="BX20" i="14"/>
  <c r="BY20" i="14"/>
  <c r="BX21" i="14"/>
  <c r="BY21" i="14"/>
  <c r="BX22" i="14"/>
  <c r="BY22" i="14"/>
  <c r="BX23" i="14"/>
  <c r="BY23" i="14"/>
  <c r="BX24" i="14"/>
  <c r="BY24" i="14"/>
  <c r="BX25" i="14"/>
  <c r="BY25" i="14"/>
  <c r="BX26" i="14"/>
  <c r="BY26" i="14"/>
  <c r="BX27" i="14"/>
  <c r="BY27" i="14"/>
  <c r="BX28" i="14"/>
  <c r="BY28" i="14"/>
  <c r="BX29" i="14"/>
  <c r="BY29" i="14"/>
  <c r="BX30" i="14"/>
  <c r="BY30" i="14"/>
  <c r="BX31" i="14"/>
  <c r="BY31" i="14"/>
  <c r="BX32" i="14"/>
  <c r="BY32" i="14"/>
  <c r="BX33" i="14"/>
  <c r="BY33" i="14"/>
  <c r="BX34" i="14"/>
  <c r="BY34" i="14"/>
  <c r="BX35" i="14"/>
  <c r="BY35" i="14"/>
  <c r="BX36" i="14"/>
  <c r="BY36" i="14"/>
  <c r="BX37" i="14"/>
  <c r="BY37" i="14"/>
  <c r="BX38" i="14"/>
  <c r="BY38" i="14"/>
  <c r="BX39" i="14"/>
  <c r="BY39" i="14"/>
  <c r="BX40" i="14"/>
  <c r="BY40" i="14"/>
  <c r="BX41" i="14"/>
  <c r="BY41" i="14"/>
  <c r="BX42" i="14"/>
  <c r="BY42" i="14"/>
  <c r="BX43" i="14"/>
  <c r="BY43" i="14"/>
  <c r="BX44" i="14"/>
  <c r="BY44" i="14"/>
  <c r="BX45" i="14"/>
  <c r="BY45" i="14"/>
  <c r="BX46" i="14"/>
  <c r="BY46" i="14"/>
  <c r="BX47" i="14"/>
  <c r="BY47" i="14"/>
  <c r="BX48" i="14"/>
  <c r="BY48" i="14"/>
  <c r="BX49" i="14"/>
  <c r="BY49" i="14"/>
  <c r="BX50" i="14"/>
  <c r="BY50" i="14"/>
  <c r="BX51" i="14"/>
  <c r="BY51" i="14"/>
  <c r="BX52" i="14"/>
  <c r="BY52" i="14"/>
  <c r="BX53" i="14"/>
  <c r="BY53" i="14"/>
  <c r="BX54" i="14"/>
  <c r="BY54" i="14"/>
  <c r="BX55" i="14"/>
  <c r="BY55" i="14"/>
  <c r="BX56" i="14"/>
  <c r="BY56" i="14"/>
  <c r="BX57" i="14"/>
  <c r="BY57" i="14"/>
  <c r="BX58" i="14"/>
  <c r="BY58" i="14"/>
  <c r="BX59" i="14"/>
  <c r="BY59" i="14"/>
  <c r="BX60" i="14"/>
  <c r="BY60" i="14"/>
  <c r="BX61" i="14"/>
  <c r="BY61" i="14"/>
  <c r="BX62" i="14"/>
  <c r="BY62" i="14"/>
  <c r="BX63" i="14"/>
  <c r="BY63" i="14"/>
  <c r="BX64" i="14"/>
  <c r="BY64" i="14"/>
  <c r="BX65" i="14"/>
  <c r="BY65" i="14"/>
  <c r="BX66" i="14"/>
  <c r="BY66" i="14"/>
  <c r="BX67" i="14"/>
  <c r="BY67" i="14"/>
  <c r="BX68" i="14"/>
  <c r="BY68" i="14"/>
  <c r="BX69" i="14"/>
  <c r="BY69" i="14"/>
  <c r="BX70" i="14"/>
  <c r="BY70" i="14"/>
  <c r="BX71" i="14"/>
  <c r="BY71" i="14"/>
  <c r="BX72" i="14"/>
  <c r="BY72" i="14"/>
  <c r="BX73" i="14"/>
  <c r="BY73" i="14"/>
  <c r="BX74" i="14"/>
  <c r="BY74" i="14"/>
  <c r="BX75" i="14"/>
  <c r="BY75" i="14"/>
  <c r="BX76" i="14"/>
  <c r="BY76" i="14"/>
  <c r="BX77" i="14"/>
  <c r="BY77" i="14"/>
  <c r="BX78" i="14"/>
  <c r="BY78" i="14"/>
  <c r="BX79" i="14"/>
  <c r="BY79" i="14"/>
  <c r="BX80" i="14"/>
  <c r="BY80" i="14"/>
  <c r="BX81" i="14"/>
  <c r="BY81" i="14"/>
  <c r="BX82" i="14"/>
  <c r="BY82" i="14"/>
  <c r="BX83" i="14"/>
  <c r="BY83" i="14"/>
  <c r="BX84" i="14"/>
  <c r="BY84" i="14"/>
  <c r="BX85" i="14"/>
  <c r="BY85" i="14"/>
  <c r="BX86" i="14"/>
  <c r="BY86" i="14"/>
  <c r="BX87" i="14"/>
  <c r="BY87" i="14"/>
  <c r="BX88" i="14"/>
  <c r="BY88" i="14"/>
  <c r="BX89" i="14"/>
  <c r="BY89" i="14"/>
  <c r="BX90" i="14"/>
  <c r="BY90" i="14"/>
  <c r="BX91" i="14"/>
  <c r="BY91" i="14"/>
  <c r="BX92" i="14"/>
  <c r="BY92" i="14"/>
  <c r="BX93" i="14"/>
  <c r="BY93" i="14"/>
  <c r="BX94" i="14"/>
  <c r="BY94" i="14"/>
  <c r="BX95" i="14"/>
  <c r="BY95" i="14"/>
  <c r="BX96" i="14"/>
  <c r="BY96" i="14"/>
  <c r="BX97" i="14"/>
  <c r="BY97" i="14"/>
  <c r="BX98" i="14"/>
  <c r="BY98" i="14"/>
  <c r="BX99" i="14"/>
  <c r="BY99" i="14"/>
  <c r="BX100" i="14"/>
  <c r="BY100" i="14"/>
  <c r="BX101" i="14"/>
  <c r="BY101" i="14"/>
  <c r="BX102" i="14"/>
  <c r="BY102" i="14"/>
  <c r="BX103" i="14"/>
  <c r="BY103" i="14"/>
  <c r="BX104" i="14"/>
  <c r="BY104" i="14"/>
  <c r="BX105" i="14"/>
  <c r="BY105" i="14"/>
  <c r="BX106" i="14"/>
  <c r="BY106" i="14"/>
  <c r="BX107" i="14"/>
  <c r="BY107" i="14"/>
  <c r="BX108" i="14"/>
  <c r="BY108" i="14"/>
  <c r="BX109" i="14"/>
  <c r="BY109" i="14"/>
  <c r="BX110" i="14"/>
  <c r="BY110" i="14"/>
  <c r="BX111" i="14"/>
  <c r="BY111" i="14"/>
  <c r="BX112" i="14"/>
  <c r="BY112" i="14"/>
  <c r="BX113" i="14"/>
  <c r="BY113" i="14"/>
  <c r="BX114" i="14"/>
  <c r="BY114" i="14"/>
  <c r="BX115" i="14"/>
  <c r="BY115" i="14"/>
  <c r="BX116" i="14"/>
  <c r="BY116" i="14"/>
  <c r="BX117" i="14"/>
  <c r="BY117" i="14"/>
  <c r="BX118" i="14"/>
  <c r="BY118" i="14"/>
  <c r="BX119" i="14"/>
  <c r="BY119" i="14"/>
  <c r="BX120" i="14"/>
  <c r="BY120" i="14"/>
  <c r="BX121" i="14"/>
  <c r="BY121" i="14"/>
  <c r="BX122" i="14"/>
  <c r="BY122" i="14"/>
  <c r="BX123" i="14"/>
  <c r="BY123" i="14"/>
  <c r="BX124" i="14"/>
  <c r="BY124" i="14"/>
  <c r="BX125" i="14"/>
  <c r="BY125" i="14"/>
  <c r="BX126" i="14"/>
  <c r="BY126" i="14"/>
  <c r="BX127" i="14"/>
  <c r="BY127" i="14"/>
  <c r="BX128" i="14"/>
  <c r="BY128" i="14"/>
  <c r="BX129" i="14"/>
  <c r="BY129" i="14"/>
  <c r="BX130" i="14"/>
  <c r="BY130" i="14"/>
  <c r="BX131" i="14"/>
  <c r="BY131" i="14"/>
  <c r="BX132" i="14"/>
  <c r="BY132" i="14"/>
  <c r="BX133" i="14"/>
  <c r="BY133" i="14"/>
  <c r="BX134" i="14"/>
  <c r="BY134" i="14"/>
  <c r="BX135" i="14"/>
  <c r="BY135" i="14"/>
  <c r="BX136" i="14"/>
  <c r="BY136" i="14"/>
  <c r="BX137" i="14"/>
  <c r="BY137" i="14"/>
  <c r="BX138" i="14"/>
  <c r="BY138" i="14"/>
  <c r="BX139" i="14"/>
  <c r="BY139" i="14"/>
  <c r="BX140" i="14"/>
  <c r="BY140" i="14"/>
  <c r="BX141" i="14"/>
  <c r="BY141" i="14"/>
  <c r="BX142" i="14"/>
  <c r="BY142" i="14"/>
  <c r="BX143" i="14"/>
  <c r="BY143" i="14"/>
  <c r="BX144" i="14"/>
  <c r="BY144" i="14"/>
  <c r="BX145" i="14"/>
  <c r="BY145" i="14"/>
  <c r="BX146" i="14"/>
  <c r="BY146" i="14"/>
  <c r="BX147" i="14"/>
  <c r="BY147" i="14"/>
  <c r="BX148" i="14"/>
  <c r="BY148" i="14"/>
  <c r="BX149" i="14"/>
  <c r="BY149" i="14"/>
  <c r="BX150" i="14"/>
  <c r="BY150" i="14"/>
  <c r="BX151" i="14"/>
  <c r="BY151" i="14"/>
  <c r="BX152" i="14"/>
  <c r="BY152" i="14"/>
  <c r="BX153" i="14"/>
  <c r="BY153" i="14"/>
  <c r="BX154" i="14"/>
  <c r="BY154" i="14"/>
  <c r="BX155" i="14"/>
  <c r="BY155" i="14"/>
  <c r="BX156" i="14"/>
  <c r="BY156" i="14"/>
  <c r="BX157" i="14"/>
  <c r="BY157" i="14"/>
  <c r="BX158" i="14"/>
  <c r="BY158" i="14"/>
  <c r="BX159" i="14"/>
  <c r="BY159" i="14"/>
  <c r="BX160" i="14"/>
  <c r="BY160" i="14"/>
  <c r="BX161" i="14"/>
  <c r="BY161" i="14"/>
  <c r="BX162" i="14"/>
  <c r="BY162" i="14"/>
  <c r="BX163" i="14"/>
  <c r="BY163" i="14"/>
  <c r="BX164" i="14"/>
  <c r="BY164" i="14"/>
  <c r="BX165" i="14"/>
  <c r="BY165" i="14"/>
  <c r="BX166" i="14"/>
  <c r="BY166" i="14"/>
  <c r="BX167" i="14"/>
  <c r="BY167" i="14"/>
  <c r="BX168" i="14"/>
  <c r="BY168" i="14"/>
  <c r="BX169" i="14"/>
  <c r="BY169" i="14"/>
  <c r="BX170" i="14"/>
  <c r="BY170" i="14"/>
  <c r="BX171" i="14"/>
  <c r="BY171" i="14"/>
  <c r="BX172" i="14"/>
  <c r="BY172" i="14"/>
  <c r="BX173" i="14"/>
  <c r="BY173" i="14"/>
  <c r="BX174" i="14"/>
  <c r="BY174" i="14"/>
  <c r="BX175" i="14"/>
  <c r="BY175" i="14"/>
  <c r="BX176" i="14"/>
  <c r="BY176" i="14"/>
  <c r="BX177" i="14"/>
  <c r="BY177" i="14"/>
  <c r="BX178" i="14"/>
  <c r="BY178" i="14"/>
  <c r="BX179" i="14"/>
  <c r="BY179" i="14"/>
  <c r="BX180" i="14"/>
  <c r="BY180" i="14"/>
  <c r="BX181" i="14"/>
  <c r="BY181" i="14"/>
  <c r="BX182" i="14"/>
  <c r="BY182" i="14"/>
  <c r="BX183" i="14"/>
  <c r="BY183" i="14"/>
  <c r="BX184" i="14"/>
  <c r="BY184" i="14"/>
  <c r="BX185" i="14"/>
  <c r="BY185" i="14"/>
  <c r="BX186" i="14"/>
  <c r="BY186" i="14"/>
  <c r="BX187" i="14"/>
  <c r="BY187" i="14"/>
  <c r="BX188" i="14"/>
  <c r="BY188" i="14"/>
  <c r="BX189" i="14"/>
  <c r="BY189" i="14"/>
  <c r="BX190" i="14"/>
  <c r="BY190" i="14"/>
  <c r="BX191" i="14"/>
  <c r="BY191" i="14"/>
  <c r="BX192" i="14"/>
  <c r="BY192" i="14"/>
  <c r="BX193" i="14"/>
  <c r="BY193" i="14"/>
  <c r="BX194" i="14"/>
  <c r="BY194" i="14"/>
  <c r="BX195" i="14"/>
  <c r="BY195" i="14"/>
  <c r="BX196" i="14"/>
  <c r="BY196" i="14"/>
  <c r="BX197" i="14"/>
  <c r="BY197" i="14"/>
  <c r="BX198" i="14"/>
  <c r="BY198" i="14"/>
  <c r="BX199" i="14"/>
  <c r="BY199" i="14"/>
  <c r="BX200" i="14"/>
  <c r="BY200" i="14"/>
  <c r="BX201" i="14"/>
  <c r="BY201" i="14"/>
  <c r="BX202" i="14"/>
  <c r="BY202" i="14"/>
  <c r="BX203" i="14"/>
  <c r="BY203" i="14"/>
  <c r="BX204" i="14"/>
  <c r="BY204" i="14"/>
  <c r="BX205" i="14"/>
  <c r="BY205" i="14"/>
  <c r="BX206" i="14"/>
  <c r="BY206" i="14"/>
  <c r="BX207" i="14"/>
  <c r="BY207" i="14"/>
  <c r="BX208" i="14"/>
  <c r="BY208" i="14"/>
  <c r="BX209" i="14"/>
  <c r="BY209" i="14"/>
  <c r="BX210" i="14"/>
  <c r="BY210" i="14"/>
  <c r="BX211" i="14"/>
  <c r="BY211" i="14"/>
  <c r="BX212" i="14"/>
  <c r="BY212" i="14"/>
  <c r="BX213" i="14"/>
  <c r="BY213" i="14"/>
  <c r="BX214" i="14"/>
  <c r="BY214" i="14"/>
  <c r="BX215" i="14"/>
  <c r="BY215" i="14"/>
  <c r="BX216" i="14"/>
  <c r="BY216" i="14"/>
  <c r="BX217" i="14"/>
  <c r="BY217" i="14"/>
  <c r="BX218" i="14"/>
  <c r="BY218" i="14"/>
  <c r="BX219" i="14"/>
  <c r="BY219" i="14"/>
  <c r="BX220" i="14"/>
  <c r="BY220" i="14"/>
  <c r="BX221" i="14"/>
  <c r="BY221" i="14"/>
  <c r="BX222" i="14"/>
  <c r="BY222" i="14"/>
  <c r="BX223" i="14"/>
  <c r="BY223" i="14"/>
  <c r="BX224" i="14"/>
  <c r="BY224" i="14"/>
  <c r="BX225" i="14"/>
  <c r="BY225" i="14"/>
  <c r="BX226" i="14"/>
  <c r="BY226" i="14"/>
  <c r="BX227" i="14"/>
  <c r="BY227" i="14"/>
  <c r="BX228" i="14"/>
  <c r="BY228" i="14"/>
  <c r="BX229" i="14"/>
  <c r="BY229" i="14"/>
  <c r="BX230" i="14"/>
  <c r="BY230" i="14"/>
  <c r="BX231" i="14"/>
  <c r="BY231" i="14"/>
  <c r="BX232" i="14"/>
  <c r="BY232" i="14"/>
  <c r="BX233" i="14"/>
  <c r="BY233" i="14"/>
  <c r="BX234" i="14"/>
  <c r="BY234" i="14"/>
  <c r="BX235" i="14"/>
  <c r="BY235" i="14"/>
  <c r="BX236" i="14"/>
  <c r="BY236" i="14"/>
  <c r="BX237" i="14"/>
  <c r="BY237" i="14"/>
  <c r="BX238" i="14"/>
  <c r="BY238" i="14"/>
  <c r="BX239" i="14"/>
  <c r="BY239" i="14"/>
  <c r="BX240" i="14"/>
  <c r="BY240" i="14"/>
  <c r="BX241" i="14"/>
  <c r="BY241" i="14"/>
  <c r="BX242" i="14"/>
  <c r="BY242" i="14"/>
  <c r="BX243" i="14"/>
  <c r="BY243" i="14"/>
  <c r="BX244" i="14"/>
  <c r="BY244" i="14"/>
  <c r="BX245" i="14"/>
  <c r="BY245" i="14"/>
  <c r="BX246" i="14"/>
  <c r="BY246" i="14"/>
  <c r="BX247" i="14"/>
  <c r="BY247" i="14"/>
  <c r="BX248" i="14"/>
  <c r="BY248" i="14"/>
  <c r="BX249" i="14"/>
  <c r="BY249" i="14"/>
  <c r="BX250" i="14"/>
  <c r="BY250" i="14"/>
  <c r="BX251" i="14"/>
  <c r="BY251" i="14"/>
  <c r="BX252" i="14"/>
  <c r="BY252" i="14"/>
  <c r="BX253" i="14"/>
  <c r="BY253" i="14"/>
  <c r="BX254" i="14"/>
  <c r="BY254" i="14"/>
  <c r="BX255" i="14"/>
  <c r="BY255" i="14"/>
  <c r="BX256" i="14"/>
  <c r="BY256" i="14"/>
  <c r="BX257" i="14"/>
  <c r="BY257" i="14"/>
  <c r="BX258" i="14"/>
  <c r="BY258" i="14"/>
  <c r="BX259" i="14"/>
  <c r="BY259" i="14"/>
  <c r="BX260" i="14"/>
  <c r="BY260" i="14"/>
  <c r="BX261" i="14"/>
  <c r="BY261" i="14"/>
  <c r="BX262" i="14"/>
  <c r="BY262" i="14"/>
  <c r="BX263" i="14"/>
  <c r="BY263" i="14"/>
  <c r="BX264" i="14"/>
  <c r="BY264" i="14"/>
  <c r="BX265" i="14"/>
  <c r="BY265" i="14"/>
  <c r="BX266" i="14"/>
  <c r="BY266" i="14"/>
  <c r="BX267" i="14"/>
  <c r="BY267" i="14"/>
  <c r="BX268" i="14"/>
  <c r="BY268" i="14"/>
  <c r="BX269" i="14"/>
  <c r="BY269" i="14"/>
  <c r="BX270" i="14"/>
  <c r="BY270" i="14"/>
  <c r="BX271" i="14"/>
  <c r="BY271" i="14"/>
  <c r="BX272" i="14"/>
  <c r="BY272" i="14"/>
  <c r="BX273" i="14"/>
  <c r="BY273" i="14"/>
  <c r="BX274" i="14"/>
  <c r="BY274" i="14"/>
  <c r="BX275" i="14"/>
  <c r="BY275" i="14"/>
  <c r="BX276" i="14"/>
  <c r="BY276" i="14"/>
  <c r="BX277" i="14"/>
  <c r="BY277" i="14"/>
  <c r="BX278" i="14"/>
  <c r="BY278" i="14"/>
  <c r="BX279" i="14"/>
  <c r="BY279" i="14"/>
  <c r="BX280" i="14"/>
  <c r="BY280" i="14"/>
  <c r="BX281" i="14"/>
  <c r="BY281" i="14"/>
  <c r="BX282" i="14"/>
  <c r="BY282" i="14"/>
  <c r="BX283" i="14"/>
  <c r="BY283" i="14"/>
  <c r="BX284" i="14"/>
  <c r="BY284" i="14"/>
  <c r="BX285" i="14"/>
  <c r="BY285" i="14"/>
  <c r="BX286" i="14"/>
  <c r="BY286" i="14"/>
  <c r="BX287" i="14"/>
  <c r="BY287" i="14"/>
  <c r="BX288" i="14"/>
  <c r="BY288" i="14"/>
  <c r="BX289" i="14"/>
  <c r="BY289" i="14"/>
  <c r="BX290" i="14"/>
  <c r="BY290" i="14"/>
  <c r="BX291" i="14"/>
  <c r="BY291" i="14"/>
  <c r="BX292" i="14"/>
  <c r="BY292" i="14"/>
  <c r="BX293" i="14"/>
  <c r="BY293" i="14"/>
  <c r="BY5" i="14"/>
  <c r="BX5" i="14"/>
  <c r="BK292" i="14"/>
  <c r="BK291" i="14"/>
  <c r="BK290" i="14"/>
  <c r="BK289" i="14"/>
  <c r="BK288" i="14"/>
  <c r="BK287" i="14"/>
  <c r="BK286" i="14"/>
  <c r="BK285" i="14"/>
  <c r="BK284" i="14"/>
  <c r="BK283" i="14"/>
  <c r="BK282" i="14"/>
  <c r="BK281" i="14"/>
  <c r="BK280" i="14"/>
  <c r="BK279" i="14"/>
  <c r="BK278" i="14"/>
  <c r="BK277" i="14"/>
  <c r="BK276" i="14"/>
  <c r="BK275" i="14"/>
  <c r="BK274" i="14"/>
  <c r="BK273" i="14"/>
  <c r="BK272" i="14"/>
  <c r="BK271" i="14"/>
  <c r="BK270" i="14"/>
  <c r="BK269" i="14"/>
  <c r="BK268" i="14"/>
  <c r="BK267" i="14"/>
  <c r="BK266" i="14"/>
  <c r="BK265" i="14"/>
  <c r="BK264" i="14"/>
  <c r="BK263" i="14"/>
  <c r="BK262" i="14"/>
  <c r="BK261" i="14"/>
  <c r="BK260" i="14"/>
  <c r="BK259" i="14"/>
  <c r="BK258" i="14"/>
  <c r="BK257" i="14"/>
  <c r="BK256" i="14"/>
  <c r="BK255" i="14"/>
  <c r="BK254" i="14"/>
  <c r="BK253" i="14"/>
  <c r="BK252" i="14"/>
  <c r="BK251" i="14"/>
  <c r="BK250" i="14"/>
  <c r="BK249" i="14"/>
  <c r="BK248" i="14"/>
  <c r="BK247" i="14"/>
  <c r="BK246" i="14"/>
  <c r="BK245" i="14"/>
  <c r="BK244" i="14"/>
  <c r="BK243" i="14"/>
  <c r="BK242" i="14"/>
  <c r="BK241" i="14"/>
  <c r="BK240" i="14"/>
  <c r="BK239" i="14"/>
  <c r="BK238" i="14"/>
  <c r="BK237" i="14"/>
  <c r="BK236" i="14"/>
  <c r="BK235" i="14"/>
  <c r="BK234" i="14"/>
  <c r="BK233" i="14"/>
  <c r="BK232" i="14"/>
  <c r="BK231" i="14"/>
  <c r="BK230" i="14"/>
  <c r="BK229" i="14"/>
  <c r="BK228" i="14"/>
  <c r="BK227" i="14"/>
  <c r="BK226" i="14"/>
  <c r="BK225" i="14"/>
  <c r="BK224" i="14"/>
  <c r="BK223" i="14"/>
  <c r="BK222" i="14"/>
  <c r="BK221" i="14"/>
  <c r="BK220" i="14"/>
  <c r="BK219" i="14"/>
  <c r="BK218" i="14"/>
  <c r="BK217" i="14"/>
  <c r="BK216" i="14"/>
  <c r="BK215" i="14"/>
  <c r="BK214" i="14"/>
  <c r="BK213" i="14"/>
  <c r="BK212" i="14"/>
  <c r="BK211" i="14"/>
  <c r="BK210" i="14"/>
  <c r="BK209" i="14"/>
  <c r="BK208" i="14"/>
  <c r="BK207" i="14"/>
  <c r="BK206" i="14"/>
  <c r="BK205" i="14"/>
  <c r="BK204" i="14"/>
  <c r="BK203" i="14"/>
  <c r="BK202" i="14"/>
  <c r="BK201" i="14"/>
  <c r="BK200" i="14"/>
  <c r="BK199" i="14"/>
  <c r="BK198" i="14"/>
  <c r="BK197" i="14"/>
  <c r="BK196" i="14"/>
  <c r="BK195" i="14"/>
  <c r="BK194" i="14"/>
  <c r="BK193" i="14"/>
  <c r="BK192" i="14"/>
  <c r="BK191" i="14"/>
  <c r="BK190" i="14"/>
  <c r="BK189" i="14"/>
  <c r="BK188" i="14"/>
  <c r="BK187" i="14"/>
  <c r="BK186" i="14"/>
  <c r="BK185" i="14"/>
  <c r="BK184" i="14"/>
  <c r="BK183" i="14"/>
  <c r="BK182" i="14"/>
  <c r="BK181" i="14"/>
  <c r="BK180" i="14"/>
  <c r="BK179" i="14"/>
  <c r="BK178" i="14"/>
  <c r="BK177" i="14"/>
  <c r="BK176" i="14"/>
  <c r="BK175" i="14"/>
  <c r="BK174" i="14"/>
  <c r="BK173" i="14"/>
  <c r="BK172" i="14"/>
  <c r="BK171" i="14"/>
  <c r="BK170" i="14"/>
  <c r="BK169" i="14"/>
  <c r="BK168" i="14"/>
  <c r="BK167" i="14"/>
  <c r="BK166" i="14"/>
  <c r="BK165" i="14"/>
  <c r="BK164" i="14"/>
  <c r="BK163" i="14"/>
  <c r="BK162" i="14"/>
  <c r="BK161" i="14"/>
  <c r="BK160" i="14"/>
  <c r="BK159" i="14"/>
  <c r="BK158" i="14"/>
  <c r="BK157" i="14"/>
  <c r="BK156" i="14"/>
  <c r="BK155" i="14"/>
  <c r="BK154" i="14"/>
  <c r="BK153" i="14"/>
  <c r="BK152" i="14"/>
  <c r="BK151" i="14"/>
  <c r="BK150" i="14"/>
  <c r="BK149" i="14"/>
  <c r="BK148" i="14"/>
  <c r="BK147" i="14"/>
  <c r="BK146" i="14"/>
  <c r="BK145" i="14"/>
  <c r="BK144" i="14"/>
  <c r="BK143" i="14"/>
  <c r="BK142" i="14"/>
  <c r="BK141" i="14"/>
  <c r="BK140" i="14"/>
  <c r="BK139" i="14"/>
  <c r="BK138" i="14"/>
  <c r="BK137" i="14"/>
  <c r="BK136" i="14"/>
  <c r="BK135" i="14"/>
  <c r="BK134" i="14"/>
  <c r="BK133" i="14"/>
  <c r="BK132" i="14"/>
  <c r="BK131" i="14"/>
  <c r="BK130" i="14"/>
  <c r="BK129" i="14"/>
  <c r="BK128" i="14"/>
  <c r="BK127" i="14"/>
  <c r="BK126" i="14"/>
  <c r="BK125" i="14"/>
  <c r="BK124" i="14"/>
  <c r="BK123" i="14"/>
  <c r="BK122" i="14"/>
  <c r="BK121" i="14"/>
  <c r="BK120" i="14"/>
  <c r="BK119" i="14"/>
  <c r="BK118" i="14"/>
  <c r="BK117" i="14"/>
  <c r="BK116" i="14"/>
  <c r="BK115" i="14"/>
  <c r="BK114" i="14"/>
  <c r="BK113" i="14"/>
  <c r="BK112" i="14"/>
  <c r="BK111" i="14"/>
  <c r="BK110" i="14"/>
  <c r="BK109" i="14"/>
  <c r="BK108" i="14"/>
  <c r="BK107" i="14"/>
  <c r="BK106" i="14"/>
  <c r="BK105" i="14"/>
  <c r="BK104" i="14"/>
  <c r="BK103" i="14"/>
  <c r="BK102" i="14"/>
  <c r="BK101" i="14"/>
  <c r="BK100" i="14"/>
  <c r="BK99" i="14"/>
  <c r="BK98" i="14"/>
  <c r="BK97" i="14"/>
  <c r="BK96" i="14"/>
  <c r="BK95" i="14"/>
  <c r="BK94" i="14"/>
  <c r="BK93" i="14"/>
  <c r="BK92" i="14"/>
  <c r="BK91" i="14"/>
  <c r="BK90" i="14"/>
  <c r="BK89" i="14"/>
  <c r="BK88" i="14"/>
  <c r="BK87" i="14"/>
  <c r="BK86" i="14"/>
  <c r="BK85" i="14"/>
  <c r="BK84" i="14"/>
  <c r="BK83" i="14"/>
  <c r="BK82" i="14"/>
  <c r="BK81" i="14"/>
  <c r="BK80" i="14"/>
  <c r="BK79" i="14"/>
  <c r="BK78" i="14"/>
  <c r="BK77" i="14"/>
  <c r="BK76" i="14"/>
  <c r="BK75" i="14"/>
  <c r="BK74" i="14"/>
  <c r="BK73" i="14"/>
  <c r="BK72" i="14"/>
  <c r="BK71" i="14"/>
  <c r="BK70" i="14"/>
  <c r="BK69" i="14"/>
  <c r="BK68" i="14"/>
  <c r="BK67" i="14"/>
  <c r="BK66" i="14"/>
  <c r="BK65" i="14"/>
  <c r="BK64" i="14"/>
  <c r="BK63" i="14"/>
  <c r="BK62" i="14"/>
  <c r="BK61" i="14"/>
  <c r="BK60" i="14"/>
  <c r="BK59" i="14"/>
  <c r="BK58" i="14"/>
  <c r="BK57" i="14"/>
  <c r="BK56" i="14"/>
  <c r="BK55" i="14"/>
  <c r="BK54" i="14"/>
  <c r="BK53" i="14"/>
  <c r="BK52" i="14"/>
  <c r="BK51" i="14"/>
  <c r="BK50" i="14"/>
  <c r="BK49" i="14"/>
  <c r="BK48" i="14"/>
  <c r="BK47" i="14"/>
  <c r="BK46" i="14"/>
  <c r="BK45" i="14"/>
  <c r="BK44" i="14"/>
  <c r="BK43" i="14"/>
  <c r="BK42" i="14"/>
  <c r="BK41" i="14"/>
  <c r="BK40" i="14"/>
  <c r="BK39" i="14"/>
  <c r="BK38" i="14"/>
  <c r="BK37" i="14"/>
  <c r="BK36" i="14"/>
  <c r="BK35" i="14"/>
  <c r="BK34" i="14"/>
  <c r="BK33" i="14"/>
  <c r="BK32" i="14"/>
  <c r="BK31" i="14"/>
  <c r="BK30" i="14"/>
  <c r="BK29" i="14"/>
  <c r="BK28" i="14"/>
  <c r="BK27" i="14"/>
  <c r="BK26" i="14"/>
  <c r="BK25" i="14"/>
  <c r="BK24" i="14"/>
  <c r="BK23" i="14"/>
  <c r="BK22" i="14"/>
  <c r="BK21" i="14"/>
  <c r="BK20" i="14"/>
  <c r="BK19" i="14"/>
  <c r="BK18" i="14"/>
  <c r="BK17" i="14"/>
  <c r="BK16" i="14"/>
  <c r="BK15" i="14"/>
  <c r="BK14" i="14"/>
  <c r="BK13" i="14"/>
  <c r="BK12" i="14"/>
  <c r="BK11" i="14"/>
  <c r="BK10" i="14"/>
  <c r="BK9" i="14"/>
  <c r="BK8" i="14"/>
  <c r="BK7" i="14"/>
  <c r="BK6" i="14"/>
  <c r="BK5" i="14"/>
  <c r="BD6" i="14"/>
  <c r="BD7" i="14"/>
  <c r="BD8" i="14"/>
  <c r="BD9" i="14"/>
  <c r="BD10" i="14"/>
  <c r="BD11" i="14"/>
  <c r="BD12" i="14"/>
  <c r="BD13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28" i="14"/>
  <c r="BD29" i="14"/>
  <c r="BD30" i="14"/>
  <c r="BD31" i="14"/>
  <c r="BD32" i="14"/>
  <c r="BD33" i="14"/>
  <c r="BD34" i="14"/>
  <c r="BD35" i="14"/>
  <c r="BD36" i="14"/>
  <c r="BD37" i="14"/>
  <c r="BD38" i="14"/>
  <c r="BD39" i="14"/>
  <c r="BD40" i="14"/>
  <c r="BD41" i="14"/>
  <c r="BD42" i="14"/>
  <c r="BD43" i="14"/>
  <c r="BD44" i="14"/>
  <c r="BD45" i="14"/>
  <c r="BD46" i="14"/>
  <c r="BD47" i="14"/>
  <c r="BD48" i="14"/>
  <c r="BD49" i="14"/>
  <c r="BD50" i="14"/>
  <c r="BD51" i="14"/>
  <c r="BD52" i="14"/>
  <c r="BD53" i="14"/>
  <c r="BD54" i="14"/>
  <c r="BD55" i="14"/>
  <c r="BD56" i="14"/>
  <c r="BD57" i="14"/>
  <c r="BD58" i="14"/>
  <c r="BD59" i="14"/>
  <c r="BD60" i="14"/>
  <c r="BD61" i="14"/>
  <c r="BD62" i="14"/>
  <c r="BD63" i="14"/>
  <c r="BD64" i="14"/>
  <c r="BD65" i="14"/>
  <c r="BD66" i="14"/>
  <c r="BD67" i="14"/>
  <c r="BD68" i="14"/>
  <c r="BD69" i="14"/>
  <c r="BD70" i="14"/>
  <c r="BD71" i="14"/>
  <c r="BD72" i="14"/>
  <c r="BD73" i="14"/>
  <c r="BD74" i="14"/>
  <c r="BD75" i="14"/>
  <c r="BD76" i="14"/>
  <c r="BD77" i="14"/>
  <c r="BD78" i="14"/>
  <c r="BD79" i="14"/>
  <c r="BD80" i="14"/>
  <c r="BD81" i="14"/>
  <c r="BD82" i="14"/>
  <c r="BD83" i="14"/>
  <c r="BD84" i="14"/>
  <c r="BD85" i="14"/>
  <c r="BD86" i="14"/>
  <c r="BD87" i="14"/>
  <c r="BD88" i="14"/>
  <c r="BD89" i="14"/>
  <c r="BD90" i="14"/>
  <c r="BD91" i="14"/>
  <c r="BD92" i="14"/>
  <c r="BD93" i="14"/>
  <c r="BD94" i="14"/>
  <c r="BD95" i="14"/>
  <c r="BD96" i="14"/>
  <c r="BD97" i="14"/>
  <c r="BD98" i="14"/>
  <c r="BD99" i="14"/>
  <c r="BD100" i="14"/>
  <c r="BD101" i="14"/>
  <c r="BD102" i="14"/>
  <c r="BD103" i="14"/>
  <c r="BD104" i="14"/>
  <c r="BD105" i="14"/>
  <c r="BD106" i="14"/>
  <c r="BD107" i="14"/>
  <c r="BD108" i="14"/>
  <c r="BD109" i="14"/>
  <c r="BD110" i="14"/>
  <c r="BD111" i="14"/>
  <c r="BD112" i="14"/>
  <c r="BD113" i="14"/>
  <c r="BD114" i="14"/>
  <c r="BD115" i="14"/>
  <c r="BD116" i="14"/>
  <c r="BD117" i="14"/>
  <c r="BD118" i="14"/>
  <c r="BD119" i="14"/>
  <c r="BD120" i="14"/>
  <c r="BD121" i="14"/>
  <c r="BD122" i="14"/>
  <c r="BD123" i="14"/>
  <c r="BD124" i="14"/>
  <c r="BD125" i="14"/>
  <c r="BD126" i="14"/>
  <c r="BD127" i="14"/>
  <c r="BD128" i="14"/>
  <c r="BD129" i="14"/>
  <c r="BD130" i="14"/>
  <c r="BD131" i="14"/>
  <c r="BD132" i="14"/>
  <c r="BD133" i="14"/>
  <c r="BD134" i="14"/>
  <c r="BD135" i="14"/>
  <c r="BD136" i="14"/>
  <c r="BD137" i="14"/>
  <c r="BD138" i="14"/>
  <c r="BD139" i="14"/>
  <c r="BD140" i="14"/>
  <c r="BD141" i="14"/>
  <c r="BD142" i="14"/>
  <c r="BD143" i="14"/>
  <c r="BD144" i="14"/>
  <c r="BD145" i="14"/>
  <c r="BD146" i="14"/>
  <c r="BD147" i="14"/>
  <c r="BD148" i="14"/>
  <c r="BD149" i="14"/>
  <c r="BD150" i="14"/>
  <c r="BD151" i="14"/>
  <c r="BD152" i="14"/>
  <c r="BD153" i="14"/>
  <c r="BD154" i="14"/>
  <c r="BD155" i="14"/>
  <c r="BD156" i="14"/>
  <c r="BD157" i="14"/>
  <c r="BD158" i="14"/>
  <c r="BD159" i="14"/>
  <c r="BD160" i="14"/>
  <c r="BD161" i="14"/>
  <c r="BD162" i="14"/>
  <c r="BD163" i="14"/>
  <c r="BD164" i="14"/>
  <c r="BD165" i="14"/>
  <c r="BD166" i="14"/>
  <c r="BD167" i="14"/>
  <c r="BD168" i="14"/>
  <c r="BD169" i="14"/>
  <c r="BD170" i="14"/>
  <c r="BD171" i="14"/>
  <c r="BD172" i="14"/>
  <c r="BD173" i="14"/>
  <c r="BD174" i="14"/>
  <c r="BD175" i="14"/>
  <c r="BD176" i="14"/>
  <c r="BD177" i="14"/>
  <c r="BD178" i="14"/>
  <c r="BD179" i="14"/>
  <c r="BD180" i="14"/>
  <c r="BD181" i="14"/>
  <c r="BD182" i="14"/>
  <c r="BD183" i="14"/>
  <c r="BD184" i="14"/>
  <c r="BD185" i="14"/>
  <c r="BD186" i="14"/>
  <c r="BD187" i="14"/>
  <c r="BD188" i="14"/>
  <c r="BD189" i="14"/>
  <c r="BD190" i="14"/>
  <c r="BD191" i="14"/>
  <c r="BD192" i="14"/>
  <c r="BD193" i="14"/>
  <c r="BD194" i="14"/>
  <c r="BD195" i="14"/>
  <c r="BD196" i="14"/>
  <c r="BD197" i="14"/>
  <c r="BD198" i="14"/>
  <c r="BD199" i="14"/>
  <c r="BD200" i="14"/>
  <c r="BD201" i="14"/>
  <c r="BD202" i="14"/>
  <c r="BD203" i="14"/>
  <c r="BD204" i="14"/>
  <c r="BD205" i="14"/>
  <c r="BD206" i="14"/>
  <c r="BD207" i="14"/>
  <c r="BD208" i="14"/>
  <c r="BD209" i="14"/>
  <c r="BD210" i="14"/>
  <c r="BD211" i="14"/>
  <c r="BD212" i="14"/>
  <c r="BD213" i="14"/>
  <c r="BD214" i="14"/>
  <c r="BD215" i="14"/>
  <c r="BD216" i="14"/>
  <c r="BD217" i="14"/>
  <c r="BD218" i="14"/>
  <c r="BD219" i="14"/>
  <c r="BD220" i="14"/>
  <c r="BD221" i="14"/>
  <c r="BD222" i="14"/>
  <c r="BD223" i="14"/>
  <c r="BD224" i="14"/>
  <c r="BD225" i="14"/>
  <c r="BD226" i="14"/>
  <c r="BD227" i="14"/>
  <c r="BD228" i="14"/>
  <c r="BD229" i="14"/>
  <c r="BD230" i="14"/>
  <c r="BD231" i="14"/>
  <c r="BD232" i="14"/>
  <c r="BD233" i="14"/>
  <c r="BD234" i="14"/>
  <c r="BD235" i="14"/>
  <c r="BD236" i="14"/>
  <c r="BD237" i="14"/>
  <c r="BD238" i="14"/>
  <c r="BD239" i="14"/>
  <c r="BD240" i="14"/>
  <c r="BD241" i="14"/>
  <c r="BD242" i="14"/>
  <c r="BD243" i="14"/>
  <c r="BD244" i="14"/>
  <c r="BD245" i="14"/>
  <c r="BD246" i="14"/>
  <c r="BD247" i="14"/>
  <c r="BD248" i="14"/>
  <c r="BD249" i="14"/>
  <c r="BD250" i="14"/>
  <c r="BD251" i="14"/>
  <c r="BD252" i="14"/>
  <c r="BD253" i="14"/>
  <c r="BD254" i="14"/>
  <c r="BD255" i="14"/>
  <c r="BD256" i="14"/>
  <c r="BD257" i="14"/>
  <c r="BD258" i="14"/>
  <c r="BD259" i="14"/>
  <c r="BD260" i="14"/>
  <c r="BD261" i="14"/>
  <c r="BD262" i="14"/>
  <c r="BD263" i="14"/>
  <c r="BD264" i="14"/>
  <c r="BD265" i="14"/>
  <c r="BD266" i="14"/>
  <c r="BD267" i="14"/>
  <c r="BD268" i="14"/>
  <c r="BD269" i="14"/>
  <c r="BD270" i="14"/>
  <c r="BD271" i="14"/>
  <c r="BD272" i="14"/>
  <c r="BD273" i="14"/>
  <c r="BD274" i="14"/>
  <c r="BD275" i="14"/>
  <c r="BD276" i="14"/>
  <c r="BD277" i="14"/>
  <c r="BD278" i="14"/>
  <c r="BD279" i="14"/>
  <c r="BD280" i="14"/>
  <c r="BD281" i="14"/>
  <c r="BD282" i="14"/>
  <c r="BD283" i="14"/>
  <c r="BD284" i="14"/>
  <c r="BD285" i="14"/>
  <c r="BD286" i="14"/>
  <c r="BD287" i="14"/>
  <c r="BD288" i="14"/>
  <c r="BD289" i="14"/>
  <c r="BD290" i="14"/>
  <c r="BD291" i="14"/>
  <c r="BD292" i="14"/>
  <c r="BD5" i="14"/>
  <c r="B6" i="14"/>
  <c r="V69" i="14"/>
  <c r="V68" i="14"/>
  <c r="V67" i="14"/>
  <c r="V66" i="14"/>
  <c r="V65" i="14"/>
  <c r="V64" i="14"/>
  <c r="V63" i="14"/>
  <c r="V62" i="14"/>
  <c r="V61" i="14"/>
  <c r="V60" i="14"/>
  <c r="V59" i="14"/>
  <c r="V58" i="14"/>
  <c r="V57" i="14"/>
  <c r="V56" i="14"/>
  <c r="V55" i="14"/>
  <c r="V54" i="14"/>
  <c r="V53" i="14"/>
  <c r="V52" i="14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2" i="14" l="1"/>
  <c r="BD2" i="14"/>
  <c r="B7" i="14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4" i="14" l="1"/>
  <c r="Y24" i="11" l="1"/>
  <c r="Z24" i="11" s="1"/>
  <c r="AA24" i="11" s="1"/>
  <c r="AB24" i="11" s="1"/>
  <c r="AC24" i="11" s="1"/>
  <c r="AD24" i="11" s="1"/>
  <c r="AE24" i="11" s="1"/>
  <c r="AF24" i="11" s="1"/>
  <c r="AG24" i="11" s="1"/>
  <c r="W26" i="1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J8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M7" i="6"/>
  <c r="N7" i="6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K8" i="6"/>
  <c r="L8" i="6" s="1"/>
  <c r="M8" i="6" s="1"/>
  <c r="L11" i="6"/>
  <c r="M11" i="6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AE11" i="6" s="1"/>
  <c r="AF11" i="6" s="1"/>
  <c r="AG11" i="6" s="1"/>
  <c r="AH11" i="6" s="1"/>
  <c r="AI11" i="6" s="1"/>
  <c r="AJ11" i="6" s="1"/>
  <c r="AK11" i="6" s="1"/>
  <c r="AL11" i="6" s="1"/>
  <c r="AM11" i="6" s="1"/>
  <c r="AN11" i="6" s="1"/>
  <c r="AO11" i="6" s="1"/>
  <c r="AP11" i="6" s="1"/>
  <c r="AQ11" i="6" s="1"/>
  <c r="AR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DD11" i="6" s="1"/>
  <c r="DE11" i="6" s="1"/>
  <c r="DF11" i="6" s="1"/>
  <c r="L4" i="6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BA4" i="6" s="1"/>
  <c r="BB4" i="6" s="1"/>
  <c r="BC4" i="6" s="1"/>
  <c r="BD4" i="6" s="1"/>
  <c r="BE4" i="6" s="1"/>
  <c r="BF4" i="6" s="1"/>
  <c r="BG4" i="6" s="1"/>
  <c r="BH4" i="6" s="1"/>
  <c r="BI4" i="6" s="1"/>
  <c r="BJ4" i="6" s="1"/>
  <c r="BK4" i="6" s="1"/>
  <c r="BL4" i="6" s="1"/>
  <c r="BM4" i="6" s="1"/>
  <c r="BN4" i="6" s="1"/>
  <c r="BO4" i="6" s="1"/>
  <c r="BP4" i="6" s="1"/>
  <c r="BQ4" i="6" s="1"/>
  <c r="BR4" i="6" s="1"/>
  <c r="BS4" i="6" s="1"/>
  <c r="BT4" i="6" s="1"/>
  <c r="BU4" i="6" s="1"/>
  <c r="BV4" i="6" s="1"/>
  <c r="BW4" i="6" s="1"/>
  <c r="BX4" i="6" s="1"/>
  <c r="BY4" i="6" s="1"/>
  <c r="BZ4" i="6" s="1"/>
  <c r="CA4" i="6" s="1"/>
  <c r="CB4" i="6" s="1"/>
  <c r="CC4" i="6" s="1"/>
  <c r="CD4" i="6" s="1"/>
  <c r="CE4" i="6" s="1"/>
  <c r="CF4" i="6" s="1"/>
  <c r="CG4" i="6" s="1"/>
  <c r="CH4" i="6" s="1"/>
  <c r="CI4" i="6" s="1"/>
  <c r="CJ4" i="6" s="1"/>
  <c r="CK4" i="6" s="1"/>
  <c r="CL4" i="6" s="1"/>
  <c r="CM4" i="6" s="1"/>
  <c r="CN4" i="6" s="1"/>
  <c r="CO4" i="6" s="1"/>
  <c r="CP4" i="6" s="1"/>
  <c r="CQ4" i="6" s="1"/>
  <c r="CR4" i="6" s="1"/>
  <c r="CS4" i="6" s="1"/>
  <c r="CT4" i="6" s="1"/>
  <c r="CU4" i="6" s="1"/>
  <c r="CV4" i="6" s="1"/>
  <c r="CW4" i="6" s="1"/>
  <c r="CX4" i="6" s="1"/>
  <c r="CY4" i="6" s="1"/>
  <c r="CZ4" i="6" s="1"/>
  <c r="DA4" i="6" s="1"/>
  <c r="DB4" i="6" s="1"/>
  <c r="DC4" i="6" s="1"/>
  <c r="DD4" i="6" s="1"/>
  <c r="DE4" i="6" s="1"/>
  <c r="DF4" i="6" s="1"/>
  <c r="CT3" i="11"/>
  <c r="CT5" i="11" s="1"/>
  <c r="CT83" i="11" l="1"/>
  <c r="CT35" i="11"/>
  <c r="CT11" i="11"/>
  <c r="CT26" i="11"/>
  <c r="CT38" i="11"/>
  <c r="CT98" i="11"/>
  <c r="CT62" i="11"/>
  <c r="CT97" i="11"/>
  <c r="CT61" i="11"/>
  <c r="CT25" i="11"/>
  <c r="CT37" i="11"/>
  <c r="CT36" i="11"/>
  <c r="CT24" i="11"/>
  <c r="CT47" i="11"/>
  <c r="CT71" i="11"/>
  <c r="CT96" i="11"/>
  <c r="CT60" i="11"/>
  <c r="CT95" i="11"/>
  <c r="CT59" i="11"/>
  <c r="CT23" i="11"/>
  <c r="CT50" i="11"/>
  <c r="CT14" i="11"/>
  <c r="CT49" i="11"/>
  <c r="CT13" i="11"/>
  <c r="CT74" i="11"/>
  <c r="CT73" i="11"/>
  <c r="CT72" i="11"/>
  <c r="CT86" i="11"/>
  <c r="CT85" i="11"/>
  <c r="CT84" i="11"/>
  <c r="CT48" i="11"/>
  <c r="CT12" i="11"/>
  <c r="CT46" i="11"/>
  <c r="CT100" i="11"/>
  <c r="CT88" i="11"/>
  <c r="CT76" i="11"/>
  <c r="CT64" i="11"/>
  <c r="CT52" i="11"/>
  <c r="CT40" i="11"/>
  <c r="CT28" i="11"/>
  <c r="CT16" i="11"/>
  <c r="CT4" i="11"/>
  <c r="CT94" i="11"/>
  <c r="CT99" i="11"/>
  <c r="CT87" i="11"/>
  <c r="CT75" i="11"/>
  <c r="CT63" i="11"/>
  <c r="CT51" i="11"/>
  <c r="CT39" i="11"/>
  <c r="CT27" i="11"/>
  <c r="CT15" i="11"/>
  <c r="CT70" i="11"/>
  <c r="CT22" i="11"/>
  <c r="CT81" i="11"/>
  <c r="CT33" i="11"/>
  <c r="CT21" i="11"/>
  <c r="CT9" i="11"/>
  <c r="CT104" i="11"/>
  <c r="CT92" i="11"/>
  <c r="CT80" i="11"/>
  <c r="CT68" i="11"/>
  <c r="CT56" i="11"/>
  <c r="CT44" i="11"/>
  <c r="CT32" i="11"/>
  <c r="CT20" i="11"/>
  <c r="CT8" i="11"/>
  <c r="CT57" i="11"/>
  <c r="CT103" i="11"/>
  <c r="CT91" i="11"/>
  <c r="CT79" i="11"/>
  <c r="CT67" i="11"/>
  <c r="CT55" i="11"/>
  <c r="CT43" i="11"/>
  <c r="CT31" i="11"/>
  <c r="CT19" i="11"/>
  <c r="CT7" i="11"/>
  <c r="CT45" i="11"/>
  <c r="CT102" i="11"/>
  <c r="CT90" i="11"/>
  <c r="CT78" i="11"/>
  <c r="CT66" i="11"/>
  <c r="CT54" i="11"/>
  <c r="CT42" i="11"/>
  <c r="CT30" i="11"/>
  <c r="CT18" i="11"/>
  <c r="CT6" i="11"/>
  <c r="CT82" i="11"/>
  <c r="CT58" i="11"/>
  <c r="CT34" i="11"/>
  <c r="CT10" i="11"/>
  <c r="CT93" i="11"/>
  <c r="CT69" i="11"/>
  <c r="CT101" i="11"/>
  <c r="CT89" i="11"/>
  <c r="CT77" i="11"/>
  <c r="CT65" i="11"/>
  <c r="CT53" i="11"/>
  <c r="CT41" i="11"/>
  <c r="CT29" i="11"/>
  <c r="CT17" i="11"/>
  <c r="N8" i="6"/>
  <c r="O8" i="6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AO8" i="6" s="1"/>
  <c r="AP8" i="6" s="1"/>
  <c r="AQ8" i="6" s="1"/>
  <c r="AR8" i="6" s="1"/>
  <c r="AS8" i="6" s="1"/>
  <c r="AT8" i="6" s="1"/>
  <c r="AU8" i="6" s="1"/>
  <c r="AV8" i="6" s="1"/>
  <c r="AW8" i="6" s="1"/>
  <c r="AX8" i="6" s="1"/>
  <c r="AY8" i="6" s="1"/>
  <c r="AZ8" i="6" s="1"/>
  <c r="BA8" i="6" s="1"/>
  <c r="BB8" i="6" s="1"/>
  <c r="BC8" i="6" s="1"/>
  <c r="BD8" i="6" s="1"/>
  <c r="BE8" i="6" s="1"/>
  <c r="BF8" i="6" s="1"/>
  <c r="BG8" i="6" s="1"/>
  <c r="BH8" i="6" s="1"/>
  <c r="BI8" i="6" s="1"/>
  <c r="BJ8" i="6" s="1"/>
  <c r="BK8" i="6" s="1"/>
  <c r="BL8" i="6" s="1"/>
  <c r="BM8" i="6" s="1"/>
  <c r="BN8" i="6" s="1"/>
  <c r="BO8" i="6" s="1"/>
  <c r="BP8" i="6" s="1"/>
  <c r="BQ8" i="6" s="1"/>
  <c r="BR8" i="6" s="1"/>
  <c r="BS8" i="6" s="1"/>
  <c r="BT8" i="6" s="1"/>
  <c r="BU8" i="6" s="1"/>
  <c r="BV8" i="6" s="1"/>
  <c r="BW8" i="6" s="1"/>
  <c r="BX8" i="6" s="1"/>
  <c r="AZ43" i="11"/>
  <c r="AZ44" i="11"/>
  <c r="AZ45" i="11"/>
  <c r="AZ46" i="11"/>
  <c r="CK2" i="11"/>
  <c r="CJ9" i="11" s="1"/>
  <c r="AY40" i="11"/>
  <c r="AY41" i="11"/>
  <c r="AY42" i="11"/>
  <c r="AY43" i="11"/>
  <c r="AY44" i="11"/>
  <c r="AY45" i="11"/>
  <c r="AY46" i="11"/>
  <c r="AY39" i="11"/>
  <c r="AS47" i="11"/>
  <c r="AR47" i="11"/>
  <c r="AQ47" i="11"/>
  <c r="AP47" i="11"/>
  <c r="AO47" i="11"/>
  <c r="AN47" i="11"/>
  <c r="AM47" i="11"/>
  <c r="AL47" i="11"/>
  <c r="AL4" i="11"/>
  <c r="AJ6" i="11"/>
  <c r="AJ7" i="11"/>
  <c r="AJ8" i="11"/>
  <c r="AJ10" i="11"/>
  <c r="AJ11" i="11"/>
  <c r="AJ12" i="11"/>
  <c r="AJ13" i="11"/>
  <c r="AJ15" i="11"/>
  <c r="AJ16" i="11"/>
  <c r="AJ17" i="11"/>
  <c r="AJ18" i="11"/>
  <c r="AJ19" i="11"/>
  <c r="AJ21" i="11"/>
  <c r="AJ22" i="11"/>
  <c r="AJ23" i="11"/>
  <c r="AJ25" i="11"/>
  <c r="AJ26" i="11"/>
  <c r="AJ27" i="11"/>
  <c r="AJ29" i="11"/>
  <c r="AJ30" i="11"/>
  <c r="AJ31" i="11"/>
  <c r="AJ33" i="11"/>
  <c r="AJ34" i="11"/>
  <c r="AJ35" i="11"/>
  <c r="AJ37" i="11"/>
  <c r="AJ38" i="11"/>
  <c r="AJ39" i="11"/>
  <c r="AJ5" i="11"/>
  <c r="AM3" i="11"/>
  <c r="AN3" i="11" s="1"/>
  <c r="AO3" i="11" s="1"/>
  <c r="AP3" i="11" s="1"/>
  <c r="AQ3" i="11" s="1"/>
  <c r="AR3" i="11" s="1"/>
  <c r="AS3" i="11" s="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CC49" i="11"/>
  <c r="CB49" i="11"/>
  <c r="CA49" i="11"/>
  <c r="BZ49" i="11"/>
  <c r="CF48" i="11"/>
  <c r="CE48" i="11"/>
  <c r="CD48" i="11"/>
  <c r="CC48" i="11"/>
  <c r="CB48" i="11"/>
  <c r="CA48" i="11"/>
  <c r="BZ48" i="11"/>
  <c r="BY48" i="11"/>
  <c r="CF47" i="11"/>
  <c r="CE47" i="11"/>
  <c r="CD47" i="11"/>
  <c r="CC47" i="11"/>
  <c r="CB47" i="11"/>
  <c r="CA47" i="11"/>
  <c r="BZ47" i="11"/>
  <c r="BY47" i="11"/>
  <c r="BX47" i="11"/>
  <c r="CF46" i="11"/>
  <c r="CE46" i="11"/>
  <c r="CD46" i="11"/>
  <c r="CC46" i="11"/>
  <c r="CB46" i="11"/>
  <c r="CA46" i="11"/>
  <c r="BZ46" i="11"/>
  <c r="BY46" i="11"/>
  <c r="BX46" i="11"/>
  <c r="CF45" i="11"/>
  <c r="CE45" i="11"/>
  <c r="CD45" i="11"/>
  <c r="CC45" i="11"/>
  <c r="CB45" i="11"/>
  <c r="CA45" i="11"/>
  <c r="BZ45" i="11"/>
  <c r="BY45" i="11"/>
  <c r="CG44" i="11"/>
  <c r="CF44" i="11"/>
  <c r="CE44" i="11"/>
  <c r="CD44" i="11"/>
  <c r="CC44" i="11"/>
  <c r="CB44" i="11"/>
  <c r="CA44" i="11"/>
  <c r="BZ44" i="11"/>
  <c r="BY44" i="11"/>
  <c r="CF43" i="11"/>
  <c r="CE43" i="11"/>
  <c r="CD43" i="11"/>
  <c r="CC43" i="11"/>
  <c r="CB43" i="11"/>
  <c r="CA43" i="11"/>
  <c r="BZ43" i="11"/>
  <c r="BY43" i="11"/>
  <c r="CF42" i="11"/>
  <c r="CE42" i="11"/>
  <c r="CD42" i="11"/>
  <c r="CC42" i="11"/>
  <c r="CB42" i="11"/>
  <c r="CA42" i="11"/>
  <c r="BZ42" i="11"/>
  <c r="BY42" i="11"/>
  <c r="CF41" i="11"/>
  <c r="CE41" i="11"/>
  <c r="CD41" i="11"/>
  <c r="CC41" i="11"/>
  <c r="CB41" i="11"/>
  <c r="CA41" i="11"/>
  <c r="BZ41" i="11"/>
  <c r="BY41" i="11"/>
  <c r="BX41" i="11"/>
  <c r="CG40" i="11"/>
  <c r="CF40" i="11"/>
  <c r="CE40" i="11"/>
  <c r="CD40" i="11"/>
  <c r="CC40" i="11"/>
  <c r="CB40" i="11"/>
  <c r="CA40" i="11"/>
  <c r="BZ40" i="11"/>
  <c r="BY40" i="11"/>
  <c r="BX40" i="11"/>
  <c r="CG39" i="11"/>
  <c r="CF39" i="11"/>
  <c r="CE39" i="11"/>
  <c r="CD39" i="11"/>
  <c r="CC39" i="11"/>
  <c r="CB39" i="11"/>
  <c r="CA39" i="11"/>
  <c r="BZ39" i="11"/>
  <c r="BY39" i="11"/>
  <c r="BX39" i="11"/>
  <c r="CF38" i="11"/>
  <c r="CE38" i="11"/>
  <c r="CD38" i="11"/>
  <c r="CC38" i="11"/>
  <c r="CB38" i="11"/>
  <c r="CA38" i="11"/>
  <c r="BZ38" i="11"/>
  <c r="BY38" i="11"/>
  <c r="BX38" i="11"/>
  <c r="CE37" i="11"/>
  <c r="CD37" i="11"/>
  <c r="CC37" i="11"/>
  <c r="CB37" i="11"/>
  <c r="CA37" i="11"/>
  <c r="BZ37" i="11"/>
  <c r="BY37" i="11"/>
  <c r="CE36" i="11"/>
  <c r="CD36" i="11"/>
  <c r="CC36" i="11"/>
  <c r="BZ36" i="11"/>
  <c r="BY36" i="11"/>
  <c r="BX36" i="11"/>
  <c r="BY35" i="11"/>
  <c r="BX35" i="11"/>
  <c r="BX18" i="11"/>
  <c r="CG49" i="11" s="1"/>
  <c r="BR49" i="11"/>
  <c r="BQ49" i="11"/>
  <c r="BP49" i="11"/>
  <c r="BO49" i="11"/>
  <c r="BU48" i="11"/>
  <c r="BT48" i="11"/>
  <c r="BS48" i="11"/>
  <c r="BR48" i="11"/>
  <c r="BQ48" i="11"/>
  <c r="BP48" i="11"/>
  <c r="BO48" i="11"/>
  <c r="BN48" i="11"/>
  <c r="BU47" i="11"/>
  <c r="BT47" i="11"/>
  <c r="BS47" i="11"/>
  <c r="BR47" i="11"/>
  <c r="BQ47" i="11"/>
  <c r="BP47" i="11"/>
  <c r="BO47" i="11"/>
  <c r="BN47" i="11"/>
  <c r="BM47" i="11"/>
  <c r="BU46" i="11"/>
  <c r="BT46" i="11"/>
  <c r="BS46" i="11"/>
  <c r="BR46" i="11"/>
  <c r="BQ46" i="11"/>
  <c r="BP46" i="11"/>
  <c r="BO46" i="11"/>
  <c r="BN46" i="11"/>
  <c r="BM46" i="11"/>
  <c r="BU45" i="11"/>
  <c r="BT45" i="11"/>
  <c r="BS45" i="11"/>
  <c r="BR45" i="11"/>
  <c r="BQ45" i="11"/>
  <c r="BP45" i="11"/>
  <c r="BO45" i="11"/>
  <c r="BN45" i="11"/>
  <c r="BV44" i="11"/>
  <c r="BU44" i="11"/>
  <c r="BT44" i="11"/>
  <c r="BS44" i="11"/>
  <c r="BR44" i="11"/>
  <c r="BQ44" i="11"/>
  <c r="BP44" i="11"/>
  <c r="BO44" i="11"/>
  <c r="BN44" i="11"/>
  <c r="BU43" i="11"/>
  <c r="BT43" i="11"/>
  <c r="BS43" i="11"/>
  <c r="BR43" i="11"/>
  <c r="BQ43" i="11"/>
  <c r="BP43" i="11"/>
  <c r="BO43" i="11"/>
  <c r="BN43" i="11"/>
  <c r="BU42" i="11"/>
  <c r="BT42" i="11"/>
  <c r="BS42" i="11"/>
  <c r="BR42" i="11"/>
  <c r="BQ42" i="11"/>
  <c r="BP42" i="11"/>
  <c r="BO42" i="11"/>
  <c r="BN42" i="11"/>
  <c r="BU41" i="11"/>
  <c r="BT41" i="11"/>
  <c r="BS41" i="11"/>
  <c r="BR41" i="11"/>
  <c r="BQ41" i="11"/>
  <c r="BP41" i="11"/>
  <c r="BO41" i="11"/>
  <c r="BN41" i="11"/>
  <c r="BM41" i="11"/>
  <c r="BV40" i="11"/>
  <c r="BU40" i="11"/>
  <c r="BT40" i="11"/>
  <c r="BS40" i="11"/>
  <c r="BR40" i="11"/>
  <c r="BQ40" i="11"/>
  <c r="BP40" i="11"/>
  <c r="BO40" i="11"/>
  <c r="BN40" i="11"/>
  <c r="BM40" i="11"/>
  <c r="BV39" i="11"/>
  <c r="BU39" i="11"/>
  <c r="BT39" i="11"/>
  <c r="BS39" i="11"/>
  <c r="BR39" i="11"/>
  <c r="BQ39" i="11"/>
  <c r="BP39" i="11"/>
  <c r="BO39" i="11"/>
  <c r="BN39" i="11"/>
  <c r="BM39" i="11"/>
  <c r="BU38" i="11"/>
  <c r="BT38" i="11"/>
  <c r="BS38" i="11"/>
  <c r="BR38" i="11"/>
  <c r="BQ38" i="11"/>
  <c r="BP38" i="11"/>
  <c r="BO38" i="11"/>
  <c r="BN38" i="11"/>
  <c r="BM38" i="11"/>
  <c r="BT37" i="11"/>
  <c r="BS37" i="11"/>
  <c r="BR37" i="11"/>
  <c r="BQ37" i="11"/>
  <c r="BP37" i="11"/>
  <c r="BO37" i="11"/>
  <c r="BN37" i="11"/>
  <c r="BT36" i="11"/>
  <c r="BS36" i="11"/>
  <c r="BR36" i="11"/>
  <c r="BO36" i="11"/>
  <c r="BN36" i="11"/>
  <c r="BM36" i="11"/>
  <c r="BN35" i="11"/>
  <c r="BM35" i="11"/>
  <c r="CH17" i="11"/>
  <c r="CH16" i="11"/>
  <c r="BM18" i="11"/>
  <c r="BV17" i="11"/>
  <c r="BU17" i="11"/>
  <c r="BT17" i="11"/>
  <c r="BS17" i="11"/>
  <c r="BR17" i="11"/>
  <c r="BQ17" i="11"/>
  <c r="BP17" i="11"/>
  <c r="BO17" i="11"/>
  <c r="BN17" i="11"/>
  <c r="BM17" i="11"/>
  <c r="BV16" i="11"/>
  <c r="BU16" i="11"/>
  <c r="BT16" i="11"/>
  <c r="BS16" i="11"/>
  <c r="BR16" i="11"/>
  <c r="BQ16" i="11"/>
  <c r="BP16" i="11"/>
  <c r="BO16" i="11"/>
  <c r="BN16" i="11"/>
  <c r="BM16" i="11"/>
  <c r="BV15" i="11"/>
  <c r="BU15" i="11"/>
  <c r="BT15" i="11"/>
  <c r="BS15" i="11"/>
  <c r="BR15" i="11"/>
  <c r="BQ15" i="11"/>
  <c r="BP15" i="11"/>
  <c r="BO15" i="11"/>
  <c r="BN15" i="11"/>
  <c r="BM15" i="11"/>
  <c r="BV14" i="11"/>
  <c r="BU14" i="11"/>
  <c r="BT14" i="11"/>
  <c r="BS14" i="11"/>
  <c r="BR14" i="11"/>
  <c r="BQ14" i="11"/>
  <c r="BP14" i="11"/>
  <c r="BO14" i="11"/>
  <c r="BN14" i="11"/>
  <c r="BM14" i="11"/>
  <c r="BV13" i="11"/>
  <c r="BU13" i="11"/>
  <c r="BT13" i="11"/>
  <c r="BS13" i="11"/>
  <c r="BR13" i="11"/>
  <c r="BQ13" i="11"/>
  <c r="BP13" i="11"/>
  <c r="BO13" i="11"/>
  <c r="BN13" i="11"/>
  <c r="BM13" i="11"/>
  <c r="BV12" i="11"/>
  <c r="BU12" i="11"/>
  <c r="BT12" i="11"/>
  <c r="BS12" i="11"/>
  <c r="BR12" i="11"/>
  <c r="BQ12" i="11"/>
  <c r="BP12" i="11"/>
  <c r="BO12" i="11"/>
  <c r="BN12" i="11"/>
  <c r="BM12" i="11"/>
  <c r="BV11" i="11"/>
  <c r="BU11" i="11"/>
  <c r="BT11" i="11"/>
  <c r="BS11" i="11"/>
  <c r="BR11" i="11"/>
  <c r="BQ11" i="11"/>
  <c r="BP11" i="11"/>
  <c r="BO11" i="11"/>
  <c r="BN11" i="11"/>
  <c r="BM11" i="11"/>
  <c r="BV10" i="11"/>
  <c r="BU10" i="11"/>
  <c r="BT10" i="11"/>
  <c r="BS10" i="11"/>
  <c r="BR10" i="11"/>
  <c r="BQ10" i="11"/>
  <c r="BP10" i="11"/>
  <c r="BO10" i="11"/>
  <c r="BN10" i="11"/>
  <c r="BM10" i="11"/>
  <c r="BV9" i="11"/>
  <c r="BU9" i="11"/>
  <c r="BT9" i="11"/>
  <c r="BS9" i="11"/>
  <c r="BR9" i="11"/>
  <c r="BQ9" i="11"/>
  <c r="BP9" i="11"/>
  <c r="BO9" i="11"/>
  <c r="BN9" i="11"/>
  <c r="BM9" i="11"/>
  <c r="BV8" i="11"/>
  <c r="BU8" i="11"/>
  <c r="BT8" i="11"/>
  <c r="BS8" i="11"/>
  <c r="BR8" i="11"/>
  <c r="BQ8" i="11"/>
  <c r="BP8" i="11"/>
  <c r="BO8" i="11"/>
  <c r="BN8" i="11"/>
  <c r="BM8" i="11"/>
  <c r="BV7" i="11"/>
  <c r="BU7" i="11"/>
  <c r="BT7" i="11"/>
  <c r="BS7" i="11"/>
  <c r="BR7" i="11"/>
  <c r="BQ7" i="11"/>
  <c r="BP7" i="11"/>
  <c r="BO7" i="11"/>
  <c r="BN7" i="11"/>
  <c r="BM7" i="11"/>
  <c r="BV6" i="11"/>
  <c r="BU6" i="11"/>
  <c r="BT6" i="11"/>
  <c r="BS6" i="11"/>
  <c r="BR6" i="11"/>
  <c r="BQ6" i="11"/>
  <c r="BP6" i="11"/>
  <c r="BO6" i="11"/>
  <c r="BN6" i="11"/>
  <c r="BM6" i="11"/>
  <c r="BV5" i="11"/>
  <c r="BU5" i="11"/>
  <c r="BT5" i="11"/>
  <c r="BS5" i="11"/>
  <c r="BR5" i="11"/>
  <c r="BQ5" i="11"/>
  <c r="BP5" i="11"/>
  <c r="BO5" i="11"/>
  <c r="BN5" i="11"/>
  <c r="BM5" i="11"/>
  <c r="BV4" i="11"/>
  <c r="BU4" i="11"/>
  <c r="BT4" i="11"/>
  <c r="BS4" i="11"/>
  <c r="BR4" i="11"/>
  <c r="BQ4" i="11"/>
  <c r="BP4" i="11"/>
  <c r="BO4" i="11"/>
  <c r="BN4" i="11"/>
  <c r="BM4" i="11"/>
  <c r="BV3" i="11"/>
  <c r="BU3" i="11"/>
  <c r="BT3" i="11"/>
  <c r="BS3" i="11"/>
  <c r="BR3" i="11"/>
  <c r="BQ3" i="11"/>
  <c r="BP3" i="11"/>
  <c r="BO3" i="11"/>
  <c r="BN3" i="11"/>
  <c r="BM3" i="11"/>
  <c r="BG49" i="11"/>
  <c r="BF49" i="11"/>
  <c r="BE49" i="11"/>
  <c r="BD49" i="11"/>
  <c r="BJ48" i="11"/>
  <c r="BI48" i="11"/>
  <c r="BH48" i="11"/>
  <c r="BG48" i="11"/>
  <c r="BF48" i="11"/>
  <c r="BE48" i="11"/>
  <c r="BD48" i="11"/>
  <c r="BC48" i="11"/>
  <c r="BJ47" i="11"/>
  <c r="BI47" i="11"/>
  <c r="BH47" i="11"/>
  <c r="BG47" i="11"/>
  <c r="BF47" i="11"/>
  <c r="BE47" i="11"/>
  <c r="BD47" i="11"/>
  <c r="BC47" i="11"/>
  <c r="BB47" i="11"/>
  <c r="BJ46" i="11"/>
  <c r="BI46" i="11"/>
  <c r="BH46" i="11"/>
  <c r="BG46" i="11"/>
  <c r="BF46" i="11"/>
  <c r="BE46" i="11"/>
  <c r="BD46" i="11"/>
  <c r="BC46" i="11"/>
  <c r="BB46" i="11"/>
  <c r="BJ45" i="11"/>
  <c r="BI45" i="11"/>
  <c r="BH45" i="11"/>
  <c r="BG45" i="11"/>
  <c r="BF45" i="11"/>
  <c r="BE45" i="11"/>
  <c r="BD45" i="11"/>
  <c r="BC45" i="11"/>
  <c r="BK44" i="11"/>
  <c r="BJ44" i="11"/>
  <c r="BI44" i="11"/>
  <c r="BH44" i="11"/>
  <c r="BG44" i="11"/>
  <c r="BF44" i="11"/>
  <c r="BE44" i="11"/>
  <c r="BD44" i="11"/>
  <c r="BC44" i="11"/>
  <c r="BJ43" i="11"/>
  <c r="BI43" i="11"/>
  <c r="BH43" i="11"/>
  <c r="BG43" i="11"/>
  <c r="BF43" i="11"/>
  <c r="BE43" i="11"/>
  <c r="BD43" i="11"/>
  <c r="BC43" i="11"/>
  <c r="BJ42" i="11"/>
  <c r="BI42" i="11"/>
  <c r="BH42" i="11"/>
  <c r="BG42" i="11"/>
  <c r="BF42" i="11"/>
  <c r="BE42" i="11"/>
  <c r="BD42" i="11"/>
  <c r="BC42" i="11"/>
  <c r="BJ41" i="11"/>
  <c r="BI41" i="11"/>
  <c r="BH41" i="11"/>
  <c r="BG41" i="11"/>
  <c r="BF41" i="11"/>
  <c r="BE41" i="11"/>
  <c r="BD41" i="11"/>
  <c r="BC41" i="11"/>
  <c r="BB41" i="11"/>
  <c r="BK40" i="11"/>
  <c r="BJ40" i="11"/>
  <c r="BI40" i="11"/>
  <c r="BH40" i="11"/>
  <c r="BG40" i="11"/>
  <c r="BF40" i="11"/>
  <c r="BE40" i="11"/>
  <c r="BD40" i="11"/>
  <c r="BC40" i="11"/>
  <c r="BB40" i="11"/>
  <c r="BK39" i="11"/>
  <c r="BJ39" i="11"/>
  <c r="BI39" i="11"/>
  <c r="BH39" i="11"/>
  <c r="BG39" i="11"/>
  <c r="BF39" i="11"/>
  <c r="BE39" i="11"/>
  <c r="BD39" i="11"/>
  <c r="BC39" i="11"/>
  <c r="BB39" i="11"/>
  <c r="BJ38" i="11"/>
  <c r="BI38" i="11"/>
  <c r="BH38" i="11"/>
  <c r="BG38" i="11"/>
  <c r="BF38" i="11"/>
  <c r="BE38" i="11"/>
  <c r="BD38" i="11"/>
  <c r="BC38" i="11"/>
  <c r="BB38" i="11"/>
  <c r="BI37" i="11"/>
  <c r="BH37" i="11"/>
  <c r="BG37" i="11"/>
  <c r="BF37" i="11"/>
  <c r="BE37" i="11"/>
  <c r="BD37" i="11"/>
  <c r="BC37" i="11"/>
  <c r="BI36" i="11"/>
  <c r="BH36" i="11"/>
  <c r="BG36" i="11"/>
  <c r="BD36" i="11"/>
  <c r="BC36" i="11"/>
  <c r="BB36" i="11"/>
  <c r="BC35" i="11"/>
  <c r="BB35" i="11"/>
  <c r="BB18" i="11"/>
  <c r="BK49" i="11" s="1"/>
  <c r="AZ37" i="11"/>
  <c r="AZ36" i="11"/>
  <c r="AZ35" i="11"/>
  <c r="AZ34" i="11"/>
  <c r="AZ33" i="11"/>
  <c r="AZ32" i="11"/>
  <c r="AZ31" i="11"/>
  <c r="AZ30" i="11"/>
  <c r="AZ29" i="11"/>
  <c r="AZ28" i="11"/>
  <c r="AZ26" i="11"/>
  <c r="AZ25" i="11"/>
  <c r="W7" i="11"/>
  <c r="W8" i="11" s="1"/>
  <c r="W9" i="11" s="1"/>
  <c r="X5" i="11"/>
  <c r="W67" i="11"/>
  <c r="W68" i="11"/>
  <c r="X53" i="11"/>
  <c r="Y53" i="11"/>
  <c r="Z53" i="11"/>
  <c r="AA53" i="11"/>
  <c r="AB53" i="11"/>
  <c r="AC53" i="11"/>
  <c r="AD53" i="11"/>
  <c r="AE53" i="11"/>
  <c r="AF53" i="11"/>
  <c r="AG53" i="11"/>
  <c r="W54" i="11"/>
  <c r="W55" i="11"/>
  <c r="W56" i="11"/>
  <c r="W57" i="11"/>
  <c r="W58" i="11"/>
  <c r="W59" i="11"/>
  <c r="AA59" i="11" s="1"/>
  <c r="W60" i="11"/>
  <c r="W61" i="11"/>
  <c r="W62" i="11"/>
  <c r="W63" i="11"/>
  <c r="AE63" i="11" s="1"/>
  <c r="W64" i="11"/>
  <c r="W65" i="11"/>
  <c r="W66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5" i="11"/>
  <c r="BR24" i="10"/>
  <c r="BR22" i="10"/>
  <c r="BR21" i="10"/>
  <c r="AD19" i="10"/>
  <c r="BR47" i="10"/>
  <c r="BQ47" i="10"/>
  <c r="BP47" i="10"/>
  <c r="BR46" i="10"/>
  <c r="BQ46" i="10"/>
  <c r="BP46" i="10"/>
  <c r="BR45" i="10"/>
  <c r="BQ45" i="10"/>
  <c r="BP45" i="10"/>
  <c r="BR44" i="10"/>
  <c r="BQ44" i="10"/>
  <c r="BP44" i="10"/>
  <c r="AF64" i="11" l="1"/>
  <c r="CJ36" i="11"/>
  <c r="CJ20" i="11"/>
  <c r="CJ19" i="11"/>
  <c r="CJ6" i="11"/>
  <c r="BY8" i="6"/>
  <c r="BZ8" i="6" s="1"/>
  <c r="CA8" i="6" s="1"/>
  <c r="CB8" i="6" s="1"/>
  <c r="CC8" i="6" s="1"/>
  <c r="CD8" i="6" s="1"/>
  <c r="CJ92" i="11"/>
  <c r="CJ78" i="11"/>
  <c r="CJ77" i="11"/>
  <c r="CJ64" i="11"/>
  <c r="CJ63" i="11"/>
  <c r="CJ50" i="11"/>
  <c r="CJ96" i="11"/>
  <c r="CJ80" i="11"/>
  <c r="CJ66" i="11"/>
  <c r="CJ52" i="11"/>
  <c r="CJ38" i="11"/>
  <c r="CJ24" i="11"/>
  <c r="CJ8" i="11"/>
  <c r="CJ95" i="11"/>
  <c r="CJ79" i="11"/>
  <c r="CJ65" i="11"/>
  <c r="CJ51" i="11"/>
  <c r="CJ37" i="11"/>
  <c r="CJ23" i="11"/>
  <c r="CJ7" i="11"/>
  <c r="CJ91" i="11"/>
  <c r="CJ35" i="11"/>
  <c r="CJ5" i="11"/>
  <c r="CJ104" i="11"/>
  <c r="CJ90" i="11"/>
  <c r="CJ76" i="11"/>
  <c r="CJ62" i="11"/>
  <c r="CJ48" i="11"/>
  <c r="CJ32" i="11"/>
  <c r="CJ18" i="11"/>
  <c r="CJ103" i="11"/>
  <c r="CJ89" i="11"/>
  <c r="CJ75" i="11"/>
  <c r="CJ61" i="11"/>
  <c r="CJ47" i="11"/>
  <c r="CJ31" i="11"/>
  <c r="CJ17" i="11"/>
  <c r="CJ102" i="11"/>
  <c r="CJ88" i="11"/>
  <c r="CJ74" i="11"/>
  <c r="CJ60" i="11"/>
  <c r="CJ44" i="11"/>
  <c r="CJ30" i="11"/>
  <c r="CJ16" i="11"/>
  <c r="CJ101" i="11"/>
  <c r="CJ87" i="11"/>
  <c r="CJ73" i="11"/>
  <c r="CJ59" i="11"/>
  <c r="CJ43" i="11"/>
  <c r="CJ29" i="11"/>
  <c r="CJ15" i="11"/>
  <c r="CJ100" i="11"/>
  <c r="CJ86" i="11"/>
  <c r="CJ72" i="11"/>
  <c r="CJ56" i="11"/>
  <c r="CJ42" i="11"/>
  <c r="CJ28" i="11"/>
  <c r="CJ14" i="11"/>
  <c r="CJ99" i="11"/>
  <c r="CJ85" i="11"/>
  <c r="CJ71" i="11"/>
  <c r="CJ55" i="11"/>
  <c r="CJ41" i="11"/>
  <c r="CJ27" i="11"/>
  <c r="CJ13" i="11"/>
  <c r="CJ49" i="11"/>
  <c r="CJ98" i="11"/>
  <c r="CJ84" i="11"/>
  <c r="CJ68" i="11"/>
  <c r="CJ54" i="11"/>
  <c r="CJ40" i="11"/>
  <c r="CJ26" i="11"/>
  <c r="CJ12" i="11"/>
  <c r="CJ97" i="11"/>
  <c r="CJ83" i="11"/>
  <c r="CJ67" i="11"/>
  <c r="CJ53" i="11"/>
  <c r="CJ39" i="11"/>
  <c r="CJ25" i="11"/>
  <c r="CJ11" i="11"/>
  <c r="CJ94" i="11"/>
  <c r="CJ82" i="11"/>
  <c r="CJ70" i="11"/>
  <c r="CJ58" i="11"/>
  <c r="CJ46" i="11"/>
  <c r="CJ34" i="11"/>
  <c r="CJ22" i="11"/>
  <c r="CJ10" i="11"/>
  <c r="CJ4" i="11"/>
  <c r="CJ93" i="11"/>
  <c r="CJ81" i="11"/>
  <c r="CJ69" i="11"/>
  <c r="CJ57" i="11"/>
  <c r="CJ45" i="11"/>
  <c r="CJ33" i="11"/>
  <c r="CJ21" i="11"/>
  <c r="AK5" i="11"/>
  <c r="AK6" i="11" s="1"/>
  <c r="AK7" i="11" s="1"/>
  <c r="AJ9" i="11"/>
  <c r="AJ14" i="11" s="1"/>
  <c r="CD35" i="11"/>
  <c r="CF36" i="11"/>
  <c r="BX44" i="11"/>
  <c r="CE35" i="11"/>
  <c r="CG36" i="11"/>
  <c r="CG42" i="11"/>
  <c r="CG48" i="11"/>
  <c r="CF35" i="11"/>
  <c r="BX37" i="11"/>
  <c r="BX43" i="11"/>
  <c r="BX49" i="11"/>
  <c r="CG35" i="11"/>
  <c r="CG41" i="11"/>
  <c r="CG47" i="11"/>
  <c r="BY49" i="11"/>
  <c r="BX42" i="11"/>
  <c r="BX48" i="11"/>
  <c r="CG46" i="11"/>
  <c r="CA35" i="11"/>
  <c r="CG38" i="11"/>
  <c r="CE49" i="11"/>
  <c r="CB36" i="11"/>
  <c r="CD49" i="11"/>
  <c r="CB35" i="11"/>
  <c r="CF37" i="11"/>
  <c r="BX45" i="11"/>
  <c r="CF49" i="11"/>
  <c r="CA36" i="11"/>
  <c r="CG45" i="11"/>
  <c r="BZ35" i="11"/>
  <c r="CC35" i="11"/>
  <c r="CG37" i="11"/>
  <c r="CG43" i="11"/>
  <c r="BP36" i="11"/>
  <c r="BV45" i="11"/>
  <c r="BO35" i="11"/>
  <c r="BQ36" i="11"/>
  <c r="BS49" i="11"/>
  <c r="AF16" i="11"/>
  <c r="AF35" i="11" s="1"/>
  <c r="AA11" i="11"/>
  <c r="AA30" i="11" s="1"/>
  <c r="BP35" i="11"/>
  <c r="BV38" i="11"/>
  <c r="BT49" i="11"/>
  <c r="BQ35" i="11"/>
  <c r="BU37" i="11"/>
  <c r="BM45" i="11"/>
  <c r="BU49" i="11"/>
  <c r="BR35" i="11"/>
  <c r="BV37" i="11"/>
  <c r="BV43" i="11"/>
  <c r="BV49" i="11"/>
  <c r="BS35" i="11"/>
  <c r="BU36" i="11"/>
  <c r="BM44" i="11"/>
  <c r="BT35" i="11"/>
  <c r="BV36" i="11"/>
  <c r="BV42" i="11"/>
  <c r="BV48" i="11"/>
  <c r="AE15" i="11"/>
  <c r="AE34" i="11" s="1"/>
  <c r="BU35" i="11"/>
  <c r="BM37" i="11"/>
  <c r="BM43" i="11"/>
  <c r="BM49" i="11"/>
  <c r="BV35" i="11"/>
  <c r="BV41" i="11"/>
  <c r="BV47" i="11"/>
  <c r="BN49" i="11"/>
  <c r="BM42" i="11"/>
  <c r="BM48" i="11"/>
  <c r="BV46" i="11"/>
  <c r="BK37" i="11"/>
  <c r="BK43" i="11"/>
  <c r="BH35" i="11"/>
  <c r="BJ36" i="11"/>
  <c r="BB44" i="11"/>
  <c r="BK48" i="11"/>
  <c r="BG35" i="11"/>
  <c r="BI35" i="11"/>
  <c r="BK36" i="11"/>
  <c r="BK42" i="11"/>
  <c r="BJ35" i="11"/>
  <c r="BB37" i="11"/>
  <c r="BB43" i="11"/>
  <c r="BB49" i="11"/>
  <c r="BK35" i="11"/>
  <c r="BK41" i="11"/>
  <c r="BK47" i="11"/>
  <c r="BC49" i="11"/>
  <c r="BB42" i="11"/>
  <c r="BB48" i="11"/>
  <c r="BK46" i="11"/>
  <c r="BE36" i="11"/>
  <c r="BK45" i="11"/>
  <c r="BD35" i="11"/>
  <c r="BF36" i="11"/>
  <c r="BH49" i="11"/>
  <c r="BK38" i="11"/>
  <c r="BI49" i="11"/>
  <c r="BE35" i="11"/>
  <c r="BF35" i="11"/>
  <c r="BJ37" i="11"/>
  <c r="BB45" i="11"/>
  <c r="BJ49" i="11"/>
  <c r="AG61" i="11"/>
  <c r="AG13" i="11" s="1"/>
  <c r="AG32" i="11" s="1"/>
  <c r="AA68" i="11"/>
  <c r="AA20" i="11" s="1"/>
  <c r="AA39" i="11" s="1"/>
  <c r="AF58" i="11"/>
  <c r="AF10" i="11" s="1"/>
  <c r="AH53" i="11"/>
  <c r="AC68" i="11"/>
  <c r="AC20" i="11" s="1"/>
  <c r="AC39" i="11" s="1"/>
  <c r="W10" i="1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AG66" i="11"/>
  <c r="AG18" i="11" s="1"/>
  <c r="AG37" i="11" s="1"/>
  <c r="AG54" i="11"/>
  <c r="AG6" i="11" s="1"/>
  <c r="AG25" i="11" s="1"/>
  <c r="AD57" i="11"/>
  <c r="AD9" i="11" s="1"/>
  <c r="AD28" i="11" s="1"/>
  <c r="AG55" i="11"/>
  <c r="AG7" i="11" s="1"/>
  <c r="AG26" i="11" s="1"/>
  <c r="Z68" i="11"/>
  <c r="Z20" i="11" s="1"/>
  <c r="Z39" i="11" s="1"/>
  <c r="AD58" i="11"/>
  <c r="AD10" i="11" s="1"/>
  <c r="AD29" i="11" s="1"/>
  <c r="Y68" i="11"/>
  <c r="Y20" i="11" s="1"/>
  <c r="Y39" i="11" s="1"/>
  <c r="AG67" i="11"/>
  <c r="AG19" i="11" s="1"/>
  <c r="AG38" i="11" s="1"/>
  <c r="AC62" i="11"/>
  <c r="AC14" i="11" s="1"/>
  <c r="AG60" i="11"/>
  <c r="AG12" i="11" s="1"/>
  <c r="AG31" i="11" s="1"/>
  <c r="AA67" i="11"/>
  <c r="AA19" i="11" s="1"/>
  <c r="AA38" i="11" s="1"/>
  <c r="AB68" i="11"/>
  <c r="AB20" i="11" s="1"/>
  <c r="AB39" i="11" s="1"/>
  <c r="Z67" i="11"/>
  <c r="Z19" i="11" s="1"/>
  <c r="Z38" i="11" s="1"/>
  <c r="AA62" i="11"/>
  <c r="AA14" i="11" s="1"/>
  <c r="AA33" i="11" s="1"/>
  <c r="AF57" i="11"/>
  <c r="AF9" i="11" s="1"/>
  <c r="AF28" i="11" s="1"/>
  <c r="AF67" i="11"/>
  <c r="AF19" i="11" s="1"/>
  <c r="AE57" i="11"/>
  <c r="AE9" i="11" s="1"/>
  <c r="AG68" i="11"/>
  <c r="AG20" i="11" s="1"/>
  <c r="AG39" i="11" s="1"/>
  <c r="AE67" i="11"/>
  <c r="AE19" i="11" s="1"/>
  <c r="AE38" i="11" s="1"/>
  <c r="Y62" i="11"/>
  <c r="Y14" i="11" s="1"/>
  <c r="Y33" i="11" s="1"/>
  <c r="AF68" i="11"/>
  <c r="AF20" i="11" s="1"/>
  <c r="AF39" i="11" s="1"/>
  <c r="AD67" i="11"/>
  <c r="AD19" i="11" s="1"/>
  <c r="AD38" i="11" s="1"/>
  <c r="AE68" i="11"/>
  <c r="AE20" i="11" s="1"/>
  <c r="AE39" i="11" s="1"/>
  <c r="AC67" i="11"/>
  <c r="AC19" i="11" s="1"/>
  <c r="AC38" i="11" s="1"/>
  <c r="Y56" i="11"/>
  <c r="Y8" i="11" s="1"/>
  <c r="Y27" i="11" s="1"/>
  <c r="AD68" i="11"/>
  <c r="AD20" i="11" s="1"/>
  <c r="AD39" i="11" s="1"/>
  <c r="AB67" i="11"/>
  <c r="AB19" i="11" s="1"/>
  <c r="AB38" i="11" s="1"/>
  <c r="Y67" i="11"/>
  <c r="Y19" i="11" s="1"/>
  <c r="Y38" i="11" s="1"/>
  <c r="X68" i="11"/>
  <c r="X20" i="11" s="1"/>
  <c r="X39" i="11" s="1"/>
  <c r="X67" i="11"/>
  <c r="X19" i="11" s="1"/>
  <c r="X38" i="11" s="1"/>
  <c r="AB62" i="11"/>
  <c r="AB14" i="11" s="1"/>
  <c r="AB33" i="11" s="1"/>
  <c r="AE58" i="11"/>
  <c r="AE10" i="11" s="1"/>
  <c r="AB63" i="11"/>
  <c r="AB15" i="11" s="1"/>
  <c r="AB34" i="11" s="1"/>
  <c r="AC63" i="11"/>
  <c r="AC15" i="11" s="1"/>
  <c r="AC34" i="11" s="1"/>
  <c r="AC58" i="11"/>
  <c r="AC10" i="11" s="1"/>
  <c r="AF59" i="11"/>
  <c r="AF11" i="11" s="1"/>
  <c r="AF30" i="11" s="1"/>
  <c r="AD63" i="11"/>
  <c r="AD15" i="11" s="1"/>
  <c r="AA57" i="11"/>
  <c r="AA9" i="11" s="1"/>
  <c r="AA28" i="11" s="1"/>
  <c r="AG59" i="11"/>
  <c r="AG11" i="11" s="1"/>
  <c r="AG30" i="11" s="1"/>
  <c r="X61" i="11"/>
  <c r="X13" i="11" s="1"/>
  <c r="X32" i="11" s="1"/>
  <c r="Y60" i="11"/>
  <c r="Y12" i="11" s="1"/>
  <c r="Y31" i="11" s="1"/>
  <c r="AD64" i="11"/>
  <c r="AD16" i="11" s="1"/>
  <c r="Y61" i="11"/>
  <c r="Y13" i="11" s="1"/>
  <c r="Y32" i="11" s="1"/>
  <c r="AE64" i="11"/>
  <c r="AE16" i="11" s="1"/>
  <c r="AE35" i="11" s="1"/>
  <c r="Z61" i="11"/>
  <c r="Z13" i="11" s="1"/>
  <c r="Z32" i="11" s="1"/>
  <c r="AE65" i="11"/>
  <c r="AE17" i="11" s="1"/>
  <c r="AE36" i="11" s="1"/>
  <c r="AG58" i="11"/>
  <c r="AG10" i="11" s="1"/>
  <c r="AB57" i="11"/>
  <c r="AB9" i="11" s="1"/>
  <c r="AA61" i="11"/>
  <c r="AA13" i="11" s="1"/>
  <c r="AA32" i="11" s="1"/>
  <c r="AF65" i="11"/>
  <c r="AF17" i="11" s="1"/>
  <c r="AF36" i="11" s="1"/>
  <c r="AC64" i="11"/>
  <c r="AC16" i="11" s="1"/>
  <c r="AC35" i="11" s="1"/>
  <c r="AC57" i="11"/>
  <c r="AC9" i="11" s="1"/>
  <c r="AC28" i="11" s="1"/>
  <c r="Z62" i="11"/>
  <c r="Z14" i="11" s="1"/>
  <c r="Z33" i="11" s="1"/>
  <c r="AG65" i="11"/>
  <c r="AG17" i="11" s="1"/>
  <c r="AG36" i="11" s="1"/>
  <c r="X54" i="11"/>
  <c r="X6" i="11" s="1"/>
  <c r="X25" i="11" s="1"/>
  <c r="AC56" i="11"/>
  <c r="AC8" i="11" s="1"/>
  <c r="Z54" i="11"/>
  <c r="Z6" i="11" s="1"/>
  <c r="Z25" i="11" s="1"/>
  <c r="AB55" i="11"/>
  <c r="AB7" i="11" s="1"/>
  <c r="AB26" i="11" s="1"/>
  <c r="AD56" i="11"/>
  <c r="AD8" i="11" s="1"/>
  <c r="X59" i="11"/>
  <c r="X11" i="11" s="1"/>
  <c r="X30" i="11" s="1"/>
  <c r="Z60" i="11"/>
  <c r="Z12" i="11" s="1"/>
  <c r="Z31" i="11" s="1"/>
  <c r="AB61" i="11"/>
  <c r="AB13" i="11" s="1"/>
  <c r="AB32" i="11" s="1"/>
  <c r="AD62" i="11"/>
  <c r="AD14" i="11" s="1"/>
  <c r="AD33" i="11" s="1"/>
  <c r="AF63" i="11"/>
  <c r="AF15" i="11" s="1"/>
  <c r="AF34" i="11" s="1"/>
  <c r="X65" i="11"/>
  <c r="X17" i="11" s="1"/>
  <c r="X36" i="11" s="1"/>
  <c r="Z66" i="11"/>
  <c r="Z18" i="11" s="1"/>
  <c r="AG64" i="11"/>
  <c r="AG16" i="11" s="1"/>
  <c r="AG35" i="11" s="1"/>
  <c r="AA54" i="11"/>
  <c r="AA6" i="11" s="1"/>
  <c r="AA25" i="11" s="1"/>
  <c r="AC55" i="11"/>
  <c r="AC7" i="11" s="1"/>
  <c r="AC26" i="11" s="1"/>
  <c r="AE56" i="11"/>
  <c r="AE8" i="11" s="1"/>
  <c r="AE27" i="11" s="1"/>
  <c r="AG57" i="11"/>
  <c r="AG9" i="11" s="1"/>
  <c r="AG28" i="11" s="1"/>
  <c r="Y59" i="11"/>
  <c r="Y11" i="11" s="1"/>
  <c r="Y30" i="11" s="1"/>
  <c r="AA60" i="11"/>
  <c r="AA12" i="11" s="1"/>
  <c r="AA31" i="11" s="1"/>
  <c r="AC61" i="11"/>
  <c r="AC13" i="11" s="1"/>
  <c r="AE62" i="11"/>
  <c r="AE14" i="11" s="1"/>
  <c r="AE33" i="11" s="1"/>
  <c r="AG63" i="11"/>
  <c r="AG15" i="11" s="1"/>
  <c r="AG34" i="11" s="1"/>
  <c r="Y65" i="11"/>
  <c r="Y17" i="11" s="1"/>
  <c r="Y36" i="11" s="1"/>
  <c r="AA66" i="11"/>
  <c r="AA18" i="11" s="1"/>
  <c r="Y55" i="11"/>
  <c r="Y7" i="11" s="1"/>
  <c r="Y26" i="11" s="1"/>
  <c r="AB54" i="11"/>
  <c r="AB6" i="11" s="1"/>
  <c r="AB25" i="11" s="1"/>
  <c r="AD55" i="11"/>
  <c r="AD7" i="11" s="1"/>
  <c r="AD26" i="11" s="1"/>
  <c r="AF56" i="11"/>
  <c r="AF8" i="11" s="1"/>
  <c r="AF27" i="11" s="1"/>
  <c r="X58" i="11"/>
  <c r="X10" i="11" s="1"/>
  <c r="X29" i="11" s="1"/>
  <c r="Z59" i="11"/>
  <c r="Z11" i="11" s="1"/>
  <c r="Z30" i="11" s="1"/>
  <c r="AB60" i="11"/>
  <c r="AB12" i="11" s="1"/>
  <c r="AB31" i="11" s="1"/>
  <c r="AD61" i="11"/>
  <c r="AD13" i="11" s="1"/>
  <c r="AF62" i="11"/>
  <c r="AF14" i="11" s="1"/>
  <c r="AF33" i="11" s="1"/>
  <c r="X64" i="11"/>
  <c r="X16" i="11" s="1"/>
  <c r="X35" i="11" s="1"/>
  <c r="Z65" i="11"/>
  <c r="Z17" i="11" s="1"/>
  <c r="Z36" i="11" s="1"/>
  <c r="AB66" i="11"/>
  <c r="AB18" i="11" s="1"/>
  <c r="X60" i="11"/>
  <c r="X12" i="11" s="1"/>
  <c r="X31" i="11" s="1"/>
  <c r="AA55" i="11"/>
  <c r="AA7" i="11" s="1"/>
  <c r="AA26" i="11" s="1"/>
  <c r="Y66" i="11"/>
  <c r="Y18" i="11" s="1"/>
  <c r="AC54" i="11"/>
  <c r="AC6" i="11" s="1"/>
  <c r="AC25" i="11" s="1"/>
  <c r="AE55" i="11"/>
  <c r="AE7" i="11" s="1"/>
  <c r="AE26" i="11" s="1"/>
  <c r="AG56" i="11"/>
  <c r="AG8" i="11" s="1"/>
  <c r="AG27" i="11" s="1"/>
  <c r="Y58" i="11"/>
  <c r="Y10" i="11" s="1"/>
  <c r="Y29" i="11" s="1"/>
  <c r="AC60" i="11"/>
  <c r="AC12" i="11" s="1"/>
  <c r="AE61" i="11"/>
  <c r="AE13" i="11" s="1"/>
  <c r="AE32" i="11" s="1"/>
  <c r="AG62" i="11"/>
  <c r="AG14" i="11" s="1"/>
  <c r="AG33" i="11" s="1"/>
  <c r="Y64" i="11"/>
  <c r="Y16" i="11" s="1"/>
  <c r="Y35" i="11" s="1"/>
  <c r="AA65" i="11"/>
  <c r="AA17" i="11" s="1"/>
  <c r="AA36" i="11" s="1"/>
  <c r="AC66" i="11"/>
  <c r="AC18" i="11" s="1"/>
  <c r="AD54" i="11"/>
  <c r="AD6" i="11" s="1"/>
  <c r="AD25" i="11" s="1"/>
  <c r="AF55" i="11"/>
  <c r="AF7" i="11" s="1"/>
  <c r="AF26" i="11" s="1"/>
  <c r="X57" i="11"/>
  <c r="X9" i="11" s="1"/>
  <c r="X28" i="11" s="1"/>
  <c r="Z58" i="11"/>
  <c r="Z10" i="11" s="1"/>
  <c r="Z29" i="11" s="1"/>
  <c r="AB59" i="11"/>
  <c r="AB11" i="11" s="1"/>
  <c r="AB30" i="11" s="1"/>
  <c r="AD60" i="11"/>
  <c r="AD12" i="11" s="1"/>
  <c r="AF61" i="11"/>
  <c r="AF13" i="11" s="1"/>
  <c r="AF32" i="11" s="1"/>
  <c r="X63" i="11"/>
  <c r="X15" i="11" s="1"/>
  <c r="X34" i="11" s="1"/>
  <c r="Z64" i="11"/>
  <c r="Z16" i="11" s="1"/>
  <c r="Z35" i="11" s="1"/>
  <c r="AB65" i="11"/>
  <c r="AB17" i="11" s="1"/>
  <c r="AB36" i="11" s="1"/>
  <c r="AD66" i="11"/>
  <c r="AD18" i="11" s="1"/>
  <c r="Z55" i="11"/>
  <c r="Z7" i="11" s="1"/>
  <c r="Z26" i="11" s="1"/>
  <c r="AE54" i="11"/>
  <c r="AE6" i="11" s="1"/>
  <c r="AE25" i="11" s="1"/>
  <c r="Y57" i="11"/>
  <c r="Y9" i="11" s="1"/>
  <c r="Y28" i="11" s="1"/>
  <c r="AA58" i="11"/>
  <c r="AA10" i="11" s="1"/>
  <c r="AA29" i="11" s="1"/>
  <c r="AC59" i="11"/>
  <c r="AC11" i="11" s="1"/>
  <c r="AE60" i="11"/>
  <c r="AE12" i="11" s="1"/>
  <c r="AE31" i="11" s="1"/>
  <c r="Y63" i="11"/>
  <c r="Y15" i="11" s="1"/>
  <c r="Y34" i="11" s="1"/>
  <c r="AA64" i="11"/>
  <c r="AA16" i="11" s="1"/>
  <c r="AA35" i="11" s="1"/>
  <c r="AC65" i="11"/>
  <c r="AC17" i="11" s="1"/>
  <c r="AC36" i="11" s="1"/>
  <c r="AE66" i="11"/>
  <c r="AE18" i="11" s="1"/>
  <c r="Z56" i="11"/>
  <c r="Z8" i="11" s="1"/>
  <c r="Z27" i="11" s="1"/>
  <c r="X66" i="11"/>
  <c r="X18" i="11" s="1"/>
  <c r="AF54" i="11"/>
  <c r="AF6" i="11" s="1"/>
  <c r="AF25" i="11" s="1"/>
  <c r="X56" i="11"/>
  <c r="X8" i="11" s="1"/>
  <c r="X27" i="11" s="1"/>
  <c r="Z57" i="11"/>
  <c r="Z9" i="11" s="1"/>
  <c r="Z28" i="11" s="1"/>
  <c r="AB58" i="11"/>
  <c r="AB10" i="11" s="1"/>
  <c r="AB29" i="11" s="1"/>
  <c r="AD59" i="11"/>
  <c r="AD11" i="11" s="1"/>
  <c r="AD30" i="11" s="1"/>
  <c r="AF60" i="11"/>
  <c r="AF12" i="11" s="1"/>
  <c r="AF31" i="11" s="1"/>
  <c r="X62" i="11"/>
  <c r="X14" i="11" s="1"/>
  <c r="X33" i="11" s="1"/>
  <c r="Z63" i="11"/>
  <c r="Z15" i="11" s="1"/>
  <c r="Z34" i="11" s="1"/>
  <c r="AB64" i="11"/>
  <c r="AB16" i="11" s="1"/>
  <c r="AB35" i="11" s="1"/>
  <c r="AD65" i="11"/>
  <c r="AD17" i="11" s="1"/>
  <c r="AF66" i="11"/>
  <c r="AF18" i="11" s="1"/>
  <c r="AF37" i="11" s="1"/>
  <c r="X55" i="11"/>
  <c r="X7" i="11" s="1"/>
  <c r="X26" i="11" s="1"/>
  <c r="AA56" i="11"/>
  <c r="AA8" i="11" s="1"/>
  <c r="AA27" i="11" s="1"/>
  <c r="AB56" i="11"/>
  <c r="AB8" i="11" s="1"/>
  <c r="AE59" i="11"/>
  <c r="AE11" i="11" s="1"/>
  <c r="AA63" i="11"/>
  <c r="AA15" i="11" s="1"/>
  <c r="AA34" i="11" s="1"/>
  <c r="Y54" i="11"/>
  <c r="Y6" i="11" s="1"/>
  <c r="Y25" i="11" s="1"/>
  <c r="Y52" i="11"/>
  <c r="BR23" i="10"/>
  <c r="CJ3" i="11" l="1"/>
  <c r="AL5" i="11"/>
  <c r="AJ20" i="11"/>
  <c r="AK20" i="11" s="1"/>
  <c r="AK21" i="11" s="1"/>
  <c r="AK22" i="11" s="1"/>
  <c r="AK14" i="11"/>
  <c r="AK15" i="11" s="1"/>
  <c r="AK16" i="11" s="1"/>
  <c r="AK17" i="11" s="1"/>
  <c r="AK18" i="11" s="1"/>
  <c r="AK9" i="11"/>
  <c r="AK8" i="11"/>
  <c r="AJ24" i="11"/>
  <c r="AJ28" i="11" s="1"/>
  <c r="AK28" i="11" s="1"/>
  <c r="AK29" i="11" s="1"/>
  <c r="AK30" i="11" s="1"/>
  <c r="AL6" i="11"/>
  <c r="AM9" i="11"/>
  <c r="Z52" i="11"/>
  <c r="Z5" i="11" s="1"/>
  <c r="Y5" i="11"/>
  <c r="W53" i="11"/>
  <c r="CK38" i="10"/>
  <c r="CK37" i="10"/>
  <c r="CK36" i="10"/>
  <c r="CK35" i="10"/>
  <c r="CK34" i="10"/>
  <c r="CK33" i="10"/>
  <c r="CK32" i="10"/>
  <c r="CK31" i="10"/>
  <c r="CK30" i="10"/>
  <c r="CK29" i="10"/>
  <c r="CK28" i="10"/>
  <c r="CK27" i="10"/>
  <c r="CK26" i="10"/>
  <c r="CK25" i="10"/>
  <c r="CK24" i="10"/>
  <c r="CK23" i="10"/>
  <c r="CK22" i="10"/>
  <c r="CK21" i="10"/>
  <c r="CK20" i="10"/>
  <c r="CK19" i="10"/>
  <c r="CK18" i="10"/>
  <c r="CK17" i="10"/>
  <c r="CK16" i="10"/>
  <c r="CK15" i="10"/>
  <c r="CK14" i="10"/>
  <c r="CK13" i="10"/>
  <c r="CK12" i="10"/>
  <c r="CK11" i="10"/>
  <c r="CK10" i="10"/>
  <c r="CK9" i="10"/>
  <c r="CK8" i="10"/>
  <c r="CK7" i="10"/>
  <c r="CK6" i="10"/>
  <c r="CK5" i="10"/>
  <c r="CK4" i="10"/>
  <c r="CK3" i="10"/>
  <c r="CG38" i="10"/>
  <c r="CG37" i="10"/>
  <c r="CG36" i="10"/>
  <c r="CG35" i="10"/>
  <c r="CG34" i="10"/>
  <c r="CG33" i="10"/>
  <c r="CG32" i="10"/>
  <c r="CG31" i="10"/>
  <c r="CG30" i="10"/>
  <c r="CG29" i="10"/>
  <c r="CG28" i="10"/>
  <c r="CG27" i="10"/>
  <c r="CG26" i="10"/>
  <c r="CG25" i="10"/>
  <c r="CG24" i="10"/>
  <c r="CG23" i="10"/>
  <c r="CG22" i="10"/>
  <c r="CG21" i="10"/>
  <c r="CG20" i="10"/>
  <c r="CG19" i="10"/>
  <c r="CG18" i="10"/>
  <c r="CG17" i="10"/>
  <c r="CG16" i="10"/>
  <c r="CG15" i="10"/>
  <c r="CG14" i="10"/>
  <c r="CG13" i="10"/>
  <c r="CG12" i="10"/>
  <c r="CG11" i="10"/>
  <c r="CG10" i="10"/>
  <c r="CG9" i="10"/>
  <c r="CG8" i="10"/>
  <c r="CG7" i="10"/>
  <c r="CG6" i="10"/>
  <c r="CG5" i="10"/>
  <c r="CG4" i="10"/>
  <c r="CG3" i="10"/>
  <c r="AK19" i="11" l="1"/>
  <c r="AJ32" i="11"/>
  <c r="AK31" i="11" s="1"/>
  <c r="AK24" i="11"/>
  <c r="AK25" i="11" s="1"/>
  <c r="AK26" i="11" s="1"/>
  <c r="AK27" i="11" s="1"/>
  <c r="AK10" i="11"/>
  <c r="AK23" i="11"/>
  <c r="AL7" i="11"/>
  <c r="AO20" i="11"/>
  <c r="AA52" i="11"/>
  <c r="AB52" i="11" s="1"/>
  <c r="AJ36" i="11" l="1"/>
  <c r="AK36" i="11" s="1"/>
  <c r="AK37" i="11" s="1"/>
  <c r="AK38" i="11" s="1"/>
  <c r="AK11" i="11"/>
  <c r="AM10" i="11"/>
  <c r="AJ40" i="11"/>
  <c r="AK39" i="11" s="1"/>
  <c r="AK40" i="11" s="1"/>
  <c r="AK32" i="11"/>
  <c r="AK33" i="11" s="1"/>
  <c r="AK34" i="11" s="1"/>
  <c r="AK35" i="11" s="1"/>
  <c r="AP24" i="11"/>
  <c r="AM11" i="11"/>
  <c r="AO21" i="11"/>
  <c r="AL8" i="11"/>
  <c r="AA5" i="11"/>
  <c r="AC52" i="11"/>
  <c r="AB5" i="1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V24" i="10"/>
  <c r="AV25" i="10" s="1"/>
  <c r="AV26" i="10" s="1"/>
  <c r="AV27" i="10" s="1"/>
  <c r="AV28" i="10" s="1"/>
  <c r="AV29" i="10" s="1"/>
  <c r="B5" i="10"/>
  <c r="B6" i="10" s="1"/>
  <c r="B7" i="10" s="1"/>
  <c r="B8" i="10" s="1"/>
  <c r="B9" i="10" s="1"/>
  <c r="B10" i="10" s="1"/>
  <c r="B15" i="10"/>
  <c r="B16" i="10" s="1"/>
  <c r="B17" i="10" s="1"/>
  <c r="B18" i="10" s="1"/>
  <c r="B19" i="10" s="1"/>
  <c r="B20" i="10" s="1"/>
  <c r="B33" i="10"/>
  <c r="B34" i="10" s="1"/>
  <c r="B35" i="10" s="1"/>
  <c r="B36" i="10" s="1"/>
  <c r="B37" i="10" s="1"/>
  <c r="B38" i="10" s="1"/>
  <c r="AV42" i="10"/>
  <c r="AV43" i="10" s="1"/>
  <c r="AV44" i="10" s="1"/>
  <c r="AV45" i="10" s="1"/>
  <c r="AV46" i="10" s="1"/>
  <c r="AV47" i="10" s="1"/>
  <c r="B24" i="10"/>
  <c r="B25" i="10" s="1"/>
  <c r="B26" i="10" s="1"/>
  <c r="B27" i="10" s="1"/>
  <c r="B28" i="10" s="1"/>
  <c r="B29" i="10" s="1"/>
  <c r="H27" i="10"/>
  <c r="BB45" i="10" s="1"/>
  <c r="G27" i="10"/>
  <c r="BA45" i="10" s="1"/>
  <c r="F27" i="10"/>
  <c r="AZ45" i="10" s="1"/>
  <c r="H26" i="10"/>
  <c r="BB44" i="10" s="1"/>
  <c r="G26" i="10"/>
  <c r="BA44" i="10" s="1"/>
  <c r="F26" i="10"/>
  <c r="AZ44" i="10" s="1"/>
  <c r="H25" i="10"/>
  <c r="BB43" i="10" s="1"/>
  <c r="G25" i="10"/>
  <c r="BA43" i="10" s="1"/>
  <c r="F25" i="10"/>
  <c r="AZ43" i="10" s="1"/>
  <c r="D23" i="10"/>
  <c r="E23" i="10" s="1"/>
  <c r="B48" i="10"/>
  <c r="B47" i="10"/>
  <c r="B46" i="10"/>
  <c r="B45" i="10"/>
  <c r="B44" i="10"/>
  <c r="B43" i="10"/>
  <c r="B42" i="10"/>
  <c r="C48" i="10"/>
  <c r="C47" i="10"/>
  <c r="C46" i="10"/>
  <c r="C45" i="10"/>
  <c r="C44" i="10"/>
  <c r="C43" i="10"/>
  <c r="K48" i="10"/>
  <c r="K47" i="10"/>
  <c r="K46" i="10"/>
  <c r="K45" i="10"/>
  <c r="K44" i="10"/>
  <c r="K43" i="10"/>
  <c r="K42" i="10"/>
  <c r="K41" i="10"/>
  <c r="J41" i="10"/>
  <c r="I41" i="10"/>
  <c r="H41" i="10"/>
  <c r="G41" i="10"/>
  <c r="F41" i="10"/>
  <c r="E41" i="10"/>
  <c r="C42" i="10"/>
  <c r="D41" i="10"/>
  <c r="Z16" i="10"/>
  <c r="AA16" i="10" s="1"/>
  <c r="W16" i="10"/>
  <c r="X16" i="10" s="1"/>
  <c r="Z15" i="10"/>
  <c r="AA15" i="10" s="1"/>
  <c r="W15" i="10"/>
  <c r="X15" i="10" s="1"/>
  <c r="Z5" i="10"/>
  <c r="AA5" i="10" s="1"/>
  <c r="Z4" i="10"/>
  <c r="AA4" i="10" s="1"/>
  <c r="W5" i="10"/>
  <c r="X5" i="10" s="1"/>
  <c r="W4" i="10"/>
  <c r="X4" i="10" s="1"/>
  <c r="AB13" i="10"/>
  <c r="AB10" i="10"/>
  <c r="AB11" i="10" s="1"/>
  <c r="AC6" i="10"/>
  <c r="AC16" i="10"/>
  <c r="AC15" i="10"/>
  <c r="AC12" i="10"/>
  <c r="AC9" i="10"/>
  <c r="AB5" i="10"/>
  <c r="R16" i="10"/>
  <c r="R15" i="10"/>
  <c r="R12" i="10"/>
  <c r="R9" i="10"/>
  <c r="R6" i="10"/>
  <c r="R5" i="10"/>
  <c r="Q10" i="10"/>
  <c r="Q7" i="10"/>
  <c r="Q8" i="10" s="1"/>
  <c r="O8" i="10" s="1"/>
  <c r="N20" i="10"/>
  <c r="N19" i="10"/>
  <c r="N18" i="10"/>
  <c r="N17" i="10"/>
  <c r="N16" i="10"/>
  <c r="N15" i="10"/>
  <c r="N14" i="10"/>
  <c r="H20" i="10"/>
  <c r="H19" i="10"/>
  <c r="H18" i="10"/>
  <c r="H17" i="10"/>
  <c r="H16" i="10"/>
  <c r="H15" i="10"/>
  <c r="H14" i="10"/>
  <c r="M20" i="10"/>
  <c r="M19" i="10"/>
  <c r="M18" i="10"/>
  <c r="M17" i="10"/>
  <c r="M16" i="10"/>
  <c r="M15" i="10"/>
  <c r="M14" i="10"/>
  <c r="G14" i="10"/>
  <c r="G15" i="10"/>
  <c r="G16" i="10"/>
  <c r="G17" i="10"/>
  <c r="G18" i="10"/>
  <c r="G19" i="10"/>
  <c r="G20" i="10"/>
  <c r="AT20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O16" i="10"/>
  <c r="AF16" i="10" s="1"/>
  <c r="O15" i="10"/>
  <c r="AF15" i="10" s="1"/>
  <c r="O12" i="10"/>
  <c r="AF12" i="10" s="1"/>
  <c r="O9" i="10"/>
  <c r="AF9" i="10" s="1"/>
  <c r="O6" i="10"/>
  <c r="AF6" i="10" s="1"/>
  <c r="O5" i="10"/>
  <c r="AF5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Q45" i="10"/>
  <c r="AR45" i="10" s="1"/>
  <c r="AQ42" i="10"/>
  <c r="AR42" i="10" s="1"/>
  <c r="AQ39" i="10"/>
  <c r="AR39" i="10" s="1"/>
  <c r="AN45" i="10"/>
  <c r="AO45" i="10" s="1"/>
  <c r="AN42" i="10"/>
  <c r="AO42" i="10" s="1"/>
  <c r="AN39" i="10"/>
  <c r="AO39" i="10" s="1"/>
  <c r="AP40" i="10"/>
  <c r="AP41" i="10" s="1"/>
  <c r="AQ41" i="10" s="1"/>
  <c r="AR41" i="10" s="1"/>
  <c r="AP43" i="10"/>
  <c r="AP44" i="10" s="1"/>
  <c r="AQ44" i="10" s="1"/>
  <c r="AR44" i="10" s="1"/>
  <c r="AP46" i="10"/>
  <c r="AP47" i="10" s="1"/>
  <c r="AQ47" i="10" s="1"/>
  <c r="AR47" i="10" s="1"/>
  <c r="AM46" i="10"/>
  <c r="AM47" i="10" s="1"/>
  <c r="AN47" i="10" s="1"/>
  <c r="AO47" i="10" s="1"/>
  <c r="AM40" i="10"/>
  <c r="AM41" i="10" s="1"/>
  <c r="AN41" i="10" s="1"/>
  <c r="AO41" i="10" s="1"/>
  <c r="AM43" i="10"/>
  <c r="AM44" i="10" s="1"/>
  <c r="AN44" i="10" s="1"/>
  <c r="AO44" i="10" s="1"/>
  <c r="AJ43" i="10"/>
  <c r="AJ44" i="10" s="1"/>
  <c r="AK44" i="10" s="1"/>
  <c r="AL44" i="10" s="1"/>
  <c r="AJ46" i="10"/>
  <c r="AK46" i="10" s="1"/>
  <c r="AL46" i="10" s="1"/>
  <c r="AK45" i="10"/>
  <c r="AL45" i="10" s="1"/>
  <c r="AK42" i="10"/>
  <c r="AL42" i="10" s="1"/>
  <c r="AK39" i="10"/>
  <c r="AL39" i="10" s="1"/>
  <c r="AJ40" i="10"/>
  <c r="AK40" i="10" s="1"/>
  <c r="AL40" i="10" s="1"/>
  <c r="AB7" i="10"/>
  <c r="AB8" i="10" s="1"/>
  <c r="Q13" i="10"/>
  <c r="Q14" i="10" s="1"/>
  <c r="O14" i="10" s="1"/>
  <c r="AY29" i="10"/>
  <c r="AZ29" i="10" s="1"/>
  <c r="BA29" i="10" s="1"/>
  <c r="BB29" i="10" s="1"/>
  <c r="BC29" i="10" s="1"/>
  <c r="BD29" i="10" s="1"/>
  <c r="AY28" i="10"/>
  <c r="AZ28" i="10" s="1"/>
  <c r="BA28" i="10" s="1"/>
  <c r="BB28" i="10" s="1"/>
  <c r="BC28" i="10" s="1"/>
  <c r="BD28" i="10" s="1"/>
  <c r="AY27" i="10"/>
  <c r="AY26" i="10"/>
  <c r="AY25" i="10"/>
  <c r="AY24" i="10"/>
  <c r="AZ24" i="10" s="1"/>
  <c r="BA24" i="10" s="1"/>
  <c r="BB24" i="10" s="1"/>
  <c r="BC24" i="10" s="1"/>
  <c r="AY23" i="10"/>
  <c r="AZ23" i="10" s="1"/>
  <c r="D32" i="10"/>
  <c r="E32" i="10" s="1"/>
  <c r="F32" i="10" s="1"/>
  <c r="G32" i="10" s="1"/>
  <c r="H32" i="10" s="1"/>
  <c r="I32" i="10" s="1"/>
  <c r="J32" i="10" s="1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O21" i="10" s="1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BO46" i="10"/>
  <c r="BO45" i="10"/>
  <c r="BO44" i="10"/>
  <c r="AL6" i="3"/>
  <c r="AK12" i="11" l="1"/>
  <c r="AO22" i="11"/>
  <c r="AP25" i="11"/>
  <c r="AQ28" i="11"/>
  <c r="AM12" i="11"/>
  <c r="AD52" i="11"/>
  <c r="AC5" i="11"/>
  <c r="AZ32" i="10"/>
  <c r="AX41" i="10"/>
  <c r="AX32" i="10"/>
  <c r="AY32" i="10"/>
  <c r="H43" i="10"/>
  <c r="J42" i="10"/>
  <c r="G43" i="10"/>
  <c r="I43" i="10"/>
  <c r="J43" i="10"/>
  <c r="AY41" i="10"/>
  <c r="D33" i="10"/>
  <c r="AX33" i="10" s="1"/>
  <c r="F43" i="10"/>
  <c r="O22" i="10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J44" i="10"/>
  <c r="J45" i="10"/>
  <c r="H46" i="10"/>
  <c r="H48" i="10"/>
  <c r="E43" i="10"/>
  <c r="D42" i="10"/>
  <c r="AS8" i="10"/>
  <c r="E42" i="10"/>
  <c r="F42" i="10"/>
  <c r="D45" i="10"/>
  <c r="AO5" i="10"/>
  <c r="G42" i="10"/>
  <c r="D43" i="10"/>
  <c r="AI15" i="10"/>
  <c r="H42" i="10"/>
  <c r="I44" i="10"/>
  <c r="I46" i="10"/>
  <c r="F48" i="10"/>
  <c r="G46" i="10"/>
  <c r="G48" i="10"/>
  <c r="J47" i="10"/>
  <c r="E48" i="10"/>
  <c r="F23" i="10"/>
  <c r="AM14" i="10"/>
  <c r="AS5" i="10"/>
  <c r="AR5" i="10"/>
  <c r="E45" i="10"/>
  <c r="J46" i="10"/>
  <c r="AL14" i="10"/>
  <c r="AT9" i="10"/>
  <c r="AO15" i="10"/>
  <c r="F45" i="10"/>
  <c r="D47" i="10"/>
  <c r="I48" i="10"/>
  <c r="AT12" i="10"/>
  <c r="AR15" i="10"/>
  <c r="G45" i="10"/>
  <c r="E47" i="10"/>
  <c r="J48" i="10"/>
  <c r="AT15" i="10"/>
  <c r="AO16" i="10"/>
  <c r="H45" i="10"/>
  <c r="F47" i="10"/>
  <c r="AH10" i="10"/>
  <c r="AT16" i="10"/>
  <c r="AR16" i="10"/>
  <c r="D44" i="10"/>
  <c r="I45" i="10"/>
  <c r="G47" i="10"/>
  <c r="AI16" i="10"/>
  <c r="AI5" i="10"/>
  <c r="AT6" i="10"/>
  <c r="AH7" i="10"/>
  <c r="E44" i="10"/>
  <c r="H47" i="10"/>
  <c r="AS11" i="10"/>
  <c r="F44" i="10"/>
  <c r="D46" i="10"/>
  <c r="I47" i="10"/>
  <c r="AR4" i="10"/>
  <c r="AI9" i="10"/>
  <c r="AS13" i="10"/>
  <c r="AR9" i="10"/>
  <c r="I42" i="10"/>
  <c r="G44" i="10"/>
  <c r="E46" i="10"/>
  <c r="R10" i="10"/>
  <c r="AI10" i="10" s="1"/>
  <c r="AB14" i="10"/>
  <c r="AS14" i="10" s="1"/>
  <c r="AQ10" i="10"/>
  <c r="H44" i="10"/>
  <c r="F46" i="10"/>
  <c r="D48" i="10"/>
  <c r="AI12" i="10"/>
  <c r="AO4" i="10"/>
  <c r="AJ6" i="10"/>
  <c r="AH8" i="10"/>
  <c r="AS9" i="10"/>
  <c r="AR10" i="10"/>
  <c r="AQ11" i="10"/>
  <c r="AP12" i="10"/>
  <c r="AO13" i="10"/>
  <c r="AN14" i="10"/>
  <c r="AM15" i="10"/>
  <c r="AI6" i="10"/>
  <c r="R13" i="10"/>
  <c r="AI13" i="10" s="1"/>
  <c r="AC10" i="10"/>
  <c r="AM4" i="10"/>
  <c r="AK6" i="10"/>
  <c r="AJ7" i="10"/>
  <c r="AH9" i="10"/>
  <c r="AS10" i="10"/>
  <c r="AR11" i="10"/>
  <c r="AQ12" i="10"/>
  <c r="AP13" i="10"/>
  <c r="AO14" i="10"/>
  <c r="AN15" i="10"/>
  <c r="AM16" i="10"/>
  <c r="AP11" i="10"/>
  <c r="R14" i="10"/>
  <c r="AI14" i="10" s="1"/>
  <c r="S15" i="10"/>
  <c r="AN4" i="10"/>
  <c r="AM5" i="10"/>
  <c r="AL6" i="10"/>
  <c r="AK7" i="10"/>
  <c r="AJ8" i="10"/>
  <c r="AR12" i="10"/>
  <c r="AQ13" i="10"/>
  <c r="AP14" i="10"/>
  <c r="AN16" i="10"/>
  <c r="AN13" i="10"/>
  <c r="AC7" i="10"/>
  <c r="AT7" i="10" s="1"/>
  <c r="AC13" i="10"/>
  <c r="AN5" i="10"/>
  <c r="AM6" i="10"/>
  <c r="AL7" i="10"/>
  <c r="AK8" i="10"/>
  <c r="AJ9" i="10"/>
  <c r="AS12" i="10"/>
  <c r="AR13" i="10"/>
  <c r="AQ14" i="10"/>
  <c r="AP15" i="10"/>
  <c r="AP4" i="10"/>
  <c r="AN6" i="10"/>
  <c r="AM7" i="10"/>
  <c r="AL8" i="10"/>
  <c r="AK9" i="10"/>
  <c r="AJ10" i="10"/>
  <c r="AH12" i="10"/>
  <c r="AR14" i="10"/>
  <c r="AQ15" i="10"/>
  <c r="AP16" i="10"/>
  <c r="S5" i="10"/>
  <c r="S16" i="10"/>
  <c r="AQ4" i="10"/>
  <c r="AP5" i="10"/>
  <c r="AO6" i="10"/>
  <c r="AN7" i="10"/>
  <c r="AM8" i="10"/>
  <c r="AL9" i="10"/>
  <c r="AK10" i="10"/>
  <c r="AJ11" i="10"/>
  <c r="AH13" i="10"/>
  <c r="AQ16" i="10"/>
  <c r="AQ5" i="10"/>
  <c r="AP6" i="10"/>
  <c r="AO7" i="10"/>
  <c r="AN8" i="10"/>
  <c r="AM9" i="10"/>
  <c r="AL10" i="10"/>
  <c r="AK11" i="10"/>
  <c r="AJ12" i="10"/>
  <c r="AH14" i="10"/>
  <c r="AS15" i="10"/>
  <c r="AO12" i="10"/>
  <c r="R7" i="10"/>
  <c r="AI7" i="10" s="1"/>
  <c r="AS4" i="10"/>
  <c r="AQ6" i="10"/>
  <c r="AP7" i="10"/>
  <c r="AO8" i="10"/>
  <c r="AN9" i="10"/>
  <c r="AM10" i="10"/>
  <c r="AL11" i="10"/>
  <c r="AK12" i="10"/>
  <c r="AJ13" i="10"/>
  <c r="AH15" i="10"/>
  <c r="AS16" i="10"/>
  <c r="R8" i="10"/>
  <c r="AI8" i="10" s="1"/>
  <c r="AR6" i="10"/>
  <c r="AQ7" i="10"/>
  <c r="AP8" i="10"/>
  <c r="AO9" i="10"/>
  <c r="AN10" i="10"/>
  <c r="AM11" i="10"/>
  <c r="AL12" i="10"/>
  <c r="AK13" i="10"/>
  <c r="AJ14" i="10"/>
  <c r="AH16" i="10"/>
  <c r="AH5" i="10"/>
  <c r="AS6" i="10"/>
  <c r="AR7" i="10"/>
  <c r="AQ8" i="10"/>
  <c r="AP9" i="10"/>
  <c r="AO10" i="10"/>
  <c r="AN11" i="10"/>
  <c r="AM12" i="10"/>
  <c r="AL13" i="10"/>
  <c r="AK14" i="10"/>
  <c r="AH6" i="10"/>
  <c r="AS7" i="10"/>
  <c r="AR8" i="10"/>
  <c r="AQ9" i="10"/>
  <c r="AP10" i="10"/>
  <c r="AO11" i="10"/>
  <c r="AN12" i="10"/>
  <c r="AM13" i="10"/>
  <c r="AC5" i="10"/>
  <c r="AT5" i="10" s="1"/>
  <c r="Q11" i="10"/>
  <c r="AF26" i="10"/>
  <c r="AF32" i="10"/>
  <c r="AF22" i="10"/>
  <c r="AF29" i="10"/>
  <c r="O10" i="10"/>
  <c r="AF27" i="10" s="1"/>
  <c r="O13" i="10"/>
  <c r="AF30" i="10" s="1"/>
  <c r="AF25" i="10"/>
  <c r="AF8" i="10"/>
  <c r="AF14" i="10"/>
  <c r="AF31" i="10"/>
  <c r="AF33" i="10"/>
  <c r="O7" i="10"/>
  <c r="AF23" i="10"/>
  <c r="AJ47" i="10"/>
  <c r="AK47" i="10" s="1"/>
  <c r="AL47" i="10" s="1"/>
  <c r="AK43" i="10"/>
  <c r="AL43" i="10" s="1"/>
  <c r="AN40" i="10"/>
  <c r="AO40" i="10" s="1"/>
  <c r="AN43" i="10"/>
  <c r="AO43" i="10" s="1"/>
  <c r="AJ41" i="10"/>
  <c r="AK41" i="10" s="1"/>
  <c r="AL41" i="10" s="1"/>
  <c r="AQ40" i="10"/>
  <c r="AR40" i="10" s="1"/>
  <c r="AF37" i="10" a="1"/>
  <c r="AF37" i="10" s="1"/>
  <c r="AQ43" i="10"/>
  <c r="AR43" i="10" s="1"/>
  <c r="AQ46" i="10"/>
  <c r="AR46" i="10" s="1"/>
  <c r="AN46" i="10"/>
  <c r="AO46" i="10" s="1"/>
  <c r="Q24" i="10"/>
  <c r="Q40" i="10" s="1"/>
  <c r="AC30" i="10"/>
  <c r="AC46" i="10" s="1"/>
  <c r="AA24" i="10"/>
  <c r="AA40" i="10" s="1"/>
  <c r="V23" i="10"/>
  <c r="V39" i="10" s="1"/>
  <c r="Z25" i="10"/>
  <c r="Z41" i="10" s="1"/>
  <c r="U30" i="10"/>
  <c r="U46" i="10" s="1"/>
  <c r="AB23" i="10"/>
  <c r="AB39" i="10" s="1"/>
  <c r="W26" i="10"/>
  <c r="W42" i="10" s="1"/>
  <c r="Z27" i="10"/>
  <c r="Z43" i="10" s="1"/>
  <c r="X25" i="10"/>
  <c r="X41" i="10" s="1"/>
  <c r="V25" i="10"/>
  <c r="V41" i="10" s="1"/>
  <c r="Y28" i="10"/>
  <c r="Y44" i="10" s="1"/>
  <c r="V31" i="10"/>
  <c r="V47" i="10" s="1"/>
  <c r="AC32" i="10"/>
  <c r="AC48" i="10" s="1"/>
  <c r="BA23" i="10"/>
  <c r="BA32" i="10" s="1"/>
  <c r="BD24" i="10"/>
  <c r="BC25" i="10"/>
  <c r="R31" i="10"/>
  <c r="R47" i="10" s="1"/>
  <c r="AC24" i="10"/>
  <c r="AC40" i="10" s="1"/>
  <c r="X29" i="10"/>
  <c r="X45" i="10" s="1"/>
  <c r="Q32" i="10"/>
  <c r="Q48" i="10" s="1"/>
  <c r="W30" i="10"/>
  <c r="W46" i="10" s="1"/>
  <c r="U32" i="10"/>
  <c r="U48" i="10" s="1"/>
  <c r="U28" i="10"/>
  <c r="U44" i="10" s="1"/>
  <c r="T21" i="10"/>
  <c r="T37" i="10" s="1"/>
  <c r="T33" i="10"/>
  <c r="T49" i="10" s="1"/>
  <c r="R29" i="10"/>
  <c r="R45" i="10" s="1"/>
  <c r="S22" i="10"/>
  <c r="S38" i="10" s="1"/>
  <c r="Q22" i="10"/>
  <c r="Q38" i="10" s="1"/>
  <c r="T29" i="10"/>
  <c r="T45" i="10" s="1"/>
  <c r="W24" i="10"/>
  <c r="W40" i="10" s="1"/>
  <c r="R23" i="10"/>
  <c r="R39" i="10" s="1"/>
  <c r="AA22" i="10"/>
  <c r="AA38" i="10" s="1"/>
  <c r="V29" i="10"/>
  <c r="V45" i="10" s="1"/>
  <c r="AB24" i="10"/>
  <c r="AB40" i="10" s="1"/>
  <c r="AB29" i="10"/>
  <c r="AB45" i="10" s="1"/>
  <c r="Y24" i="10"/>
  <c r="Y40" i="10" s="1"/>
  <c r="AB25" i="10"/>
  <c r="AB41" i="10" s="1"/>
  <c r="X23" i="10"/>
  <c r="X39" i="10" s="1"/>
  <c r="Q30" i="10"/>
  <c r="Q46" i="10" s="1"/>
  <c r="U26" i="10"/>
  <c r="U42" i="10" s="1"/>
  <c r="Z23" i="10"/>
  <c r="Z39" i="10" s="1"/>
  <c r="S30" i="10"/>
  <c r="S46" i="10" s="1"/>
  <c r="U21" i="10"/>
  <c r="U37" i="10" s="1"/>
  <c r="T22" i="10"/>
  <c r="T38" i="10" s="1"/>
  <c r="S23" i="10"/>
  <c r="S39" i="10" s="1"/>
  <c r="R24" i="10"/>
  <c r="R40" i="10" s="1"/>
  <c r="Q25" i="10"/>
  <c r="Q41" i="10" s="1"/>
  <c r="AC25" i="10"/>
  <c r="AC41" i="10" s="1"/>
  <c r="AB26" i="10"/>
  <c r="AB42" i="10" s="1"/>
  <c r="AA27" i="10"/>
  <c r="AA43" i="10" s="1"/>
  <c r="Z28" i="10"/>
  <c r="Z44" i="10" s="1"/>
  <c r="Y29" i="10"/>
  <c r="Y45" i="10" s="1"/>
  <c r="X30" i="10"/>
  <c r="X46" i="10" s="1"/>
  <c r="W31" i="10"/>
  <c r="W47" i="10" s="1"/>
  <c r="V32" i="10"/>
  <c r="V48" i="10" s="1"/>
  <c r="U33" i="10"/>
  <c r="U49" i="10" s="1"/>
  <c r="V21" i="10"/>
  <c r="V37" i="10" s="1"/>
  <c r="U22" i="10"/>
  <c r="U38" i="10" s="1"/>
  <c r="T23" i="10"/>
  <c r="T39" i="10" s="1"/>
  <c r="S24" i="10"/>
  <c r="S40" i="10" s="1"/>
  <c r="R25" i="10"/>
  <c r="R41" i="10" s="1"/>
  <c r="Q26" i="10"/>
  <c r="Q42" i="10" s="1"/>
  <c r="AC26" i="10"/>
  <c r="AC42" i="10" s="1"/>
  <c r="AB27" i="10"/>
  <c r="AB43" i="10" s="1"/>
  <c r="AA28" i="10"/>
  <c r="AA44" i="10" s="1"/>
  <c r="Z29" i="10"/>
  <c r="Z45" i="10" s="1"/>
  <c r="Y30" i="10"/>
  <c r="Y46" i="10" s="1"/>
  <c r="X31" i="10"/>
  <c r="X47" i="10" s="1"/>
  <c r="W32" i="10"/>
  <c r="W48" i="10" s="1"/>
  <c r="V33" i="10"/>
  <c r="V49" i="10" s="1"/>
  <c r="Y26" i="10"/>
  <c r="Y42" i="10" s="1"/>
  <c r="W21" i="10"/>
  <c r="W37" i="10" s="1"/>
  <c r="V22" i="10"/>
  <c r="V38" i="10" s="1"/>
  <c r="U23" i="10"/>
  <c r="U39" i="10" s="1"/>
  <c r="T24" i="10"/>
  <c r="T40" i="10" s="1"/>
  <c r="S25" i="10"/>
  <c r="S41" i="10" s="1"/>
  <c r="R26" i="10"/>
  <c r="R42" i="10" s="1"/>
  <c r="Q27" i="10"/>
  <c r="Q43" i="10" s="1"/>
  <c r="AC27" i="10"/>
  <c r="AC43" i="10" s="1"/>
  <c r="AB28" i="10"/>
  <c r="AB44" i="10" s="1"/>
  <c r="AA29" i="10"/>
  <c r="AA45" i="10" s="1"/>
  <c r="Z30" i="10"/>
  <c r="Z46" i="10" s="1"/>
  <c r="Y31" i="10"/>
  <c r="Y47" i="10" s="1"/>
  <c r="X32" i="10"/>
  <c r="X48" i="10" s="1"/>
  <c r="W33" i="10"/>
  <c r="W49" i="10" s="1"/>
  <c r="X21" i="10"/>
  <c r="X37" i="10" s="1"/>
  <c r="W22" i="10"/>
  <c r="W38" i="10" s="1"/>
  <c r="U24" i="10"/>
  <c r="U40" i="10" s="1"/>
  <c r="T25" i="10"/>
  <c r="T41" i="10" s="1"/>
  <c r="S26" i="10"/>
  <c r="S42" i="10" s="1"/>
  <c r="R27" i="10"/>
  <c r="R43" i="10" s="1"/>
  <c r="Q28" i="10"/>
  <c r="Q44" i="10" s="1"/>
  <c r="AC28" i="10"/>
  <c r="AC44" i="10" s="1"/>
  <c r="AA30" i="10"/>
  <c r="AA46" i="10" s="1"/>
  <c r="Z31" i="10"/>
  <c r="Z47" i="10" s="1"/>
  <c r="Y32" i="10"/>
  <c r="Y48" i="10" s="1"/>
  <c r="X33" i="10"/>
  <c r="X49" i="10" s="1"/>
  <c r="Y21" i="10"/>
  <c r="Y37" i="10" s="1"/>
  <c r="X22" i="10"/>
  <c r="X38" i="10" s="1"/>
  <c r="W23" i="10"/>
  <c r="W39" i="10" s="1"/>
  <c r="V24" i="10"/>
  <c r="V40" i="10" s="1"/>
  <c r="U25" i="10"/>
  <c r="U41" i="10" s="1"/>
  <c r="T26" i="10"/>
  <c r="T42" i="10" s="1"/>
  <c r="S27" i="10"/>
  <c r="S43" i="10" s="1"/>
  <c r="R28" i="10"/>
  <c r="R44" i="10" s="1"/>
  <c r="Q29" i="10"/>
  <c r="Q45" i="10" s="1"/>
  <c r="AC29" i="10"/>
  <c r="AC45" i="10" s="1"/>
  <c r="AB30" i="10"/>
  <c r="AB46" i="10" s="1"/>
  <c r="AA31" i="10"/>
  <c r="AA47" i="10" s="1"/>
  <c r="Z32" i="10"/>
  <c r="Z48" i="10" s="1"/>
  <c r="Y33" i="10"/>
  <c r="Y49" i="10" s="1"/>
  <c r="T27" i="10"/>
  <c r="T43" i="10" s="1"/>
  <c r="AB31" i="10"/>
  <c r="AB47" i="10" s="1"/>
  <c r="AA32" i="10"/>
  <c r="AA48" i="10" s="1"/>
  <c r="Z33" i="10"/>
  <c r="Z49" i="10" s="1"/>
  <c r="Z21" i="10"/>
  <c r="Z37" i="10" s="1"/>
  <c r="Y22" i="10"/>
  <c r="Y38" i="10" s="1"/>
  <c r="S28" i="10"/>
  <c r="S44" i="10" s="1"/>
  <c r="AA21" i="10"/>
  <c r="AA37" i="10" s="1"/>
  <c r="Z22" i="10"/>
  <c r="Z38" i="10" s="1"/>
  <c r="Y23" i="10"/>
  <c r="Y39" i="10" s="1"/>
  <c r="X24" i="10"/>
  <c r="X40" i="10" s="1"/>
  <c r="W25" i="10"/>
  <c r="W41" i="10" s="1"/>
  <c r="V26" i="10"/>
  <c r="V42" i="10" s="1"/>
  <c r="U27" i="10"/>
  <c r="U43" i="10" s="1"/>
  <c r="T28" i="10"/>
  <c r="T44" i="10" s="1"/>
  <c r="S29" i="10"/>
  <c r="S45" i="10" s="1"/>
  <c r="R30" i="10"/>
  <c r="R46" i="10" s="1"/>
  <c r="Q31" i="10"/>
  <c r="Q47" i="10" s="1"/>
  <c r="AC31" i="10"/>
  <c r="AC47" i="10" s="1"/>
  <c r="AB32" i="10"/>
  <c r="AB48" i="10" s="1"/>
  <c r="AA33" i="10"/>
  <c r="AA49" i="10" s="1"/>
  <c r="AB33" i="10"/>
  <c r="AB49" i="10" s="1"/>
  <c r="Q21" i="10"/>
  <c r="Q37" i="10" s="1"/>
  <c r="AC21" i="10"/>
  <c r="AC37" i="10" s="1"/>
  <c r="AB22" i="10"/>
  <c r="AB38" i="10" s="1"/>
  <c r="AA23" i="10"/>
  <c r="AA39" i="10" s="1"/>
  <c r="Z24" i="10"/>
  <c r="Z40" i="10" s="1"/>
  <c r="Y25" i="10"/>
  <c r="Y41" i="10" s="1"/>
  <c r="X26" i="10"/>
  <c r="X42" i="10" s="1"/>
  <c r="W27" i="10"/>
  <c r="W43" i="10" s="1"/>
  <c r="V28" i="10"/>
  <c r="V44" i="10" s="1"/>
  <c r="U29" i="10"/>
  <c r="U45" i="10" s="1"/>
  <c r="T30" i="10"/>
  <c r="T46" i="10" s="1"/>
  <c r="S31" i="10"/>
  <c r="S47" i="10" s="1"/>
  <c r="R32" i="10"/>
  <c r="R48" i="10" s="1"/>
  <c r="Q33" i="10"/>
  <c r="Q49" i="10" s="1"/>
  <c r="AC33" i="10"/>
  <c r="AC49" i="10" s="1"/>
  <c r="X27" i="10"/>
  <c r="X43" i="10" s="1"/>
  <c r="T31" i="10"/>
  <c r="T47" i="10" s="1"/>
  <c r="S32" i="10"/>
  <c r="S48" i="10" s="1"/>
  <c r="R33" i="10"/>
  <c r="R49" i="10" s="1"/>
  <c r="R21" i="10"/>
  <c r="R37" i="10" s="1"/>
  <c r="AC22" i="10"/>
  <c r="AC38" i="10" s="1"/>
  <c r="W28" i="10"/>
  <c r="W44" i="10" s="1"/>
  <c r="Q19" i="10"/>
  <c r="R19" i="10" s="1"/>
  <c r="S19" i="10" s="1"/>
  <c r="T19" i="10" s="1"/>
  <c r="U19" i="10" s="1"/>
  <c r="V19" i="10" s="1"/>
  <c r="W19" i="10" s="1"/>
  <c r="X19" i="10" s="1"/>
  <c r="Y19" i="10" s="1"/>
  <c r="Z19" i="10" s="1"/>
  <c r="AA19" i="10" s="1"/>
  <c r="AB19" i="10" s="1"/>
  <c r="AC19" i="10" s="1"/>
  <c r="S21" i="10"/>
  <c r="S37" i="10" s="1"/>
  <c r="R22" i="10"/>
  <c r="R38" i="10" s="1"/>
  <c r="Q23" i="10"/>
  <c r="Q39" i="10" s="1"/>
  <c r="AC23" i="10"/>
  <c r="AC39" i="10" s="1"/>
  <c r="AA25" i="10"/>
  <c r="AA41" i="10" s="1"/>
  <c r="Z26" i="10"/>
  <c r="Z42" i="10" s="1"/>
  <c r="Y27" i="10"/>
  <c r="Y43" i="10" s="1"/>
  <c r="X28" i="10"/>
  <c r="X44" i="10" s="1"/>
  <c r="W29" i="10"/>
  <c r="W45" i="10" s="1"/>
  <c r="V30" i="10"/>
  <c r="V46" i="10" s="1"/>
  <c r="U31" i="10"/>
  <c r="U47" i="10" s="1"/>
  <c r="T32" i="10"/>
  <c r="T48" i="10" s="1"/>
  <c r="S33" i="10"/>
  <c r="S49" i="10" s="1"/>
  <c r="AB21" i="10"/>
  <c r="AB37" i="10" s="1"/>
  <c r="V27" i="10"/>
  <c r="V43" i="10" s="1"/>
  <c r="AA26" i="10"/>
  <c r="AA42" i="10" s="1"/>
  <c r="AK13" i="11" l="1"/>
  <c r="AQ29" i="11"/>
  <c r="AM13" i="11"/>
  <c r="AO23" i="11"/>
  <c r="AP26" i="11"/>
  <c r="AE52" i="11"/>
  <c r="AD5" i="11"/>
  <c r="AC8" i="10"/>
  <c r="AT8" i="10" s="1"/>
  <c r="BC26" i="10"/>
  <c r="G23" i="10"/>
  <c r="AZ41" i="10"/>
  <c r="BA41" i="10"/>
  <c r="E33" i="10"/>
  <c r="H23" i="10"/>
  <c r="AC11" i="10"/>
  <c r="AT11" i="10" s="1"/>
  <c r="AT10" i="10"/>
  <c r="AJ5" i="10"/>
  <c r="T5" i="10"/>
  <c r="T16" i="10"/>
  <c r="AJ16" i="10"/>
  <c r="O11" i="10"/>
  <c r="AF28" i="10" s="1"/>
  <c r="AH11" i="10"/>
  <c r="R11" i="10"/>
  <c r="AI11" i="10" s="1"/>
  <c r="AC14" i="10"/>
  <c r="AT14" i="10" s="1"/>
  <c r="AT13" i="10"/>
  <c r="T15" i="10"/>
  <c r="AJ15" i="10"/>
  <c r="AF13" i="10"/>
  <c r="AF10" i="10"/>
  <c r="AF24" i="10"/>
  <c r="AF7" i="10"/>
  <c r="AF49" i="10"/>
  <c r="AF38" i="10"/>
  <c r="AF39" i="10"/>
  <c r="AF40" i="10"/>
  <c r="AF41" i="10"/>
  <c r="AF42" i="10"/>
  <c r="AF43" i="10"/>
  <c r="AF44" i="10"/>
  <c r="AF45" i="10"/>
  <c r="AF46" i="10"/>
  <c r="AF47" i="10"/>
  <c r="AF48" i="10"/>
  <c r="BD25" i="10"/>
  <c r="BB23" i="10"/>
  <c r="BB32" i="10" s="1"/>
  <c r="AS40" i="11" l="1"/>
  <c r="AS36" i="11"/>
  <c r="AR32" i="11"/>
  <c r="AN14" i="11"/>
  <c r="AQ30" i="11"/>
  <c r="AP27" i="11"/>
  <c r="AF52" i="11"/>
  <c r="AE5" i="11"/>
  <c r="F33" i="10"/>
  <c r="AY33" i="10"/>
  <c r="BD26" i="10"/>
  <c r="BB41" i="10"/>
  <c r="BC27" i="10"/>
  <c r="I23" i="10"/>
  <c r="U15" i="10"/>
  <c r="AL15" i="10" s="1"/>
  <c r="AK15" i="10"/>
  <c r="U16" i="10"/>
  <c r="AL16" i="10" s="1"/>
  <c r="AK16" i="10"/>
  <c r="U5" i="10"/>
  <c r="AL5" i="10" s="1"/>
  <c r="AK5" i="10"/>
  <c r="AF11" i="10"/>
  <c r="AC17" i="10"/>
  <c r="BC23" i="10"/>
  <c r="BC32" i="10" s="1"/>
  <c r="AQ31" i="11" l="1"/>
  <c r="AN15" i="11"/>
  <c r="AR33" i="11"/>
  <c r="AS37" i="11"/>
  <c r="AG52" i="11"/>
  <c r="AF5" i="11"/>
  <c r="G33" i="10"/>
  <c r="AZ33" i="10"/>
  <c r="BD27" i="10"/>
  <c r="BC41" i="10"/>
  <c r="J23" i="10"/>
  <c r="D24" i="10" s="1"/>
  <c r="AX42" i="10" s="1"/>
  <c r="BD23" i="10"/>
  <c r="BD32" i="10" s="1"/>
  <c r="AS38" i="11" l="1"/>
  <c r="AN16" i="11"/>
  <c r="AR34" i="11"/>
  <c r="AG5" i="11"/>
  <c r="W52" i="11" s="1"/>
  <c r="AH52" i="11"/>
  <c r="H33" i="10"/>
  <c r="BA33" i="10"/>
  <c r="BD41" i="10"/>
  <c r="E24" i="10"/>
  <c r="AY42" i="10" s="1"/>
  <c r="AN17" i="11" l="1"/>
  <c r="AS39" i="11"/>
  <c r="AR35" i="11"/>
  <c r="I33" i="10"/>
  <c r="BB33" i="10"/>
  <c r="F24" i="10"/>
  <c r="AN18" i="11" l="1"/>
  <c r="J33" i="10"/>
  <c r="BC33" i="10"/>
  <c r="AZ42" i="10"/>
  <c r="G24" i="10"/>
  <c r="BA42" i="10" s="1"/>
  <c r="AN19" i="11" l="1"/>
  <c r="H24" i="10"/>
  <c r="BB42" i="10" s="1"/>
  <c r="D34" i="10"/>
  <c r="BD33" i="10"/>
  <c r="I24" i="10"/>
  <c r="J24" i="10" s="1"/>
  <c r="BC42" i="10" l="1"/>
  <c r="AX34" i="10"/>
  <c r="E34" i="10"/>
  <c r="BD42" i="10"/>
  <c r="D25" i="10"/>
  <c r="F34" i="10" l="1"/>
  <c r="AY34" i="10"/>
  <c r="AX43" i="10"/>
  <c r="E25" i="10"/>
  <c r="AY43" i="10" s="1"/>
  <c r="G34" i="10" l="1"/>
  <c r="H34" i="10" s="1"/>
  <c r="I34" i="10" s="1"/>
  <c r="I25" i="10"/>
  <c r="BC43" i="10" s="1"/>
  <c r="J25" i="10" l="1"/>
  <c r="J34" i="10"/>
  <c r="BC34" i="10"/>
  <c r="BD43" i="10"/>
  <c r="D26" i="10"/>
  <c r="BD34" i="10" l="1"/>
  <c r="D35" i="10"/>
  <c r="AX44" i="10"/>
  <c r="E26" i="10"/>
  <c r="I26" i="10" s="1"/>
  <c r="BC44" i="10" s="1"/>
  <c r="AX35" i="10" l="1"/>
  <c r="E35" i="10"/>
  <c r="J26" i="10"/>
  <c r="BD44" i="10" s="1"/>
  <c r="AY44" i="10"/>
  <c r="D27" i="10"/>
  <c r="F35" i="10" l="1"/>
  <c r="AY35" i="10"/>
  <c r="AX45" i="10"/>
  <c r="E27" i="10"/>
  <c r="I27" i="10" s="1"/>
  <c r="BC45" i="10" s="1"/>
  <c r="G35" i="10" l="1"/>
  <c r="H35" i="10" s="1"/>
  <c r="I35" i="10" s="1"/>
  <c r="J27" i="10"/>
  <c r="BD45" i="10" s="1"/>
  <c r="AY45" i="10"/>
  <c r="J35" i="10" l="1"/>
  <c r="BC35" i="10"/>
  <c r="D28" i="10"/>
  <c r="E28" i="10" s="1"/>
  <c r="AX46" i="10" l="1"/>
  <c r="BD35" i="10"/>
  <c r="D36" i="10"/>
  <c r="F28" i="10"/>
  <c r="AY46" i="10"/>
  <c r="AX36" i="10" l="1"/>
  <c r="E36" i="10"/>
  <c r="AZ46" i="10"/>
  <c r="G28" i="10"/>
  <c r="H28" i="10" s="1"/>
  <c r="BB46" i="10" s="1"/>
  <c r="F36" i="10" l="1"/>
  <c r="AY36" i="10"/>
  <c r="I28" i="10"/>
  <c r="BA46" i="10"/>
  <c r="G36" i="10" l="1"/>
  <c r="H36" i="10" s="1"/>
  <c r="I36" i="10" s="1"/>
  <c r="BC46" i="10"/>
  <c r="J28" i="10"/>
  <c r="J36" i="10" l="1"/>
  <c r="BC36" i="10"/>
  <c r="BD46" i="10"/>
  <c r="D29" i="10"/>
  <c r="BD36" i="10" l="1"/>
  <c r="D37" i="10"/>
  <c r="AX47" i="10"/>
  <c r="E29" i="10"/>
  <c r="F29" i="10" s="1"/>
  <c r="AZ47" i="10" s="1"/>
  <c r="AX37" i="10" l="1"/>
  <c r="E37" i="10"/>
  <c r="AY47" i="10"/>
  <c r="G29" i="10"/>
  <c r="BA47" i="10" s="1"/>
  <c r="F37" i="10" l="1"/>
  <c r="AY37" i="10"/>
  <c r="H29" i="10"/>
  <c r="BB47" i="10" s="1"/>
  <c r="G37" i="10" l="1"/>
  <c r="AZ37" i="10"/>
  <c r="I29" i="10"/>
  <c r="BC47" i="10" s="1"/>
  <c r="H37" i="10" l="1"/>
  <c r="BA37" i="10"/>
  <c r="J29" i="10"/>
  <c r="BD47" i="10" s="1"/>
  <c r="I37" i="10" l="1"/>
  <c r="BB37" i="10"/>
  <c r="J6" i="6"/>
  <c r="I6" i="6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H11" i="8" s="1"/>
  <c r="I11" i="8" s="1"/>
  <c r="G9" i="8"/>
  <c r="G8" i="8"/>
  <c r="H9" i="8" s="1"/>
  <c r="I9" i="8" s="1"/>
  <c r="G7" i="8"/>
  <c r="G6" i="8"/>
  <c r="H7" i="8" s="1"/>
  <c r="I7" i="8" s="1"/>
  <c r="G5" i="8"/>
  <c r="H6" i="8" s="1"/>
  <c r="I6" i="8" s="1"/>
  <c r="G4" i="8"/>
  <c r="G3" i="8"/>
  <c r="CL8" i="6" l="1"/>
  <c r="CX8" i="6"/>
  <c r="CW8" i="6"/>
  <c r="CM8" i="6"/>
  <c r="CY8" i="6"/>
  <c r="CN8" i="6"/>
  <c r="CZ8" i="6"/>
  <c r="CV8" i="6"/>
  <c r="CO8" i="6"/>
  <c r="DA8" i="6"/>
  <c r="CP8" i="6"/>
  <c r="DB8" i="6"/>
  <c r="CE8" i="6"/>
  <c r="CQ8" i="6"/>
  <c r="DC8" i="6"/>
  <c r="CF8" i="6"/>
  <c r="CR8" i="6"/>
  <c r="DD8" i="6"/>
  <c r="CJ8" i="6"/>
  <c r="CG8" i="6"/>
  <c r="CS8" i="6"/>
  <c r="DE8" i="6"/>
  <c r="CH8" i="6"/>
  <c r="CT8" i="6"/>
  <c r="DF8" i="6"/>
  <c r="CK8" i="6"/>
  <c r="CI8" i="6"/>
  <c r="CU8" i="6"/>
  <c r="J37" i="10"/>
  <c r="BC37" i="10"/>
  <c r="H14" i="8"/>
  <c r="I14" i="8" s="1"/>
  <c r="H20" i="8"/>
  <c r="I20" i="8" s="1"/>
  <c r="H8" i="8"/>
  <c r="I8" i="8" s="1"/>
  <c r="H12" i="8"/>
  <c r="I12" i="8" s="1"/>
  <c r="H13" i="8"/>
  <c r="I13" i="8" s="1"/>
  <c r="H4" i="8"/>
  <c r="I4" i="8" s="1"/>
  <c r="H5" i="8"/>
  <c r="I5" i="8" s="1"/>
  <c r="H17" i="8"/>
  <c r="I17" i="8" s="1"/>
  <c r="H15" i="8"/>
  <c r="I15" i="8" s="1"/>
  <c r="H16" i="8"/>
  <c r="I16" i="8" s="1"/>
  <c r="H18" i="8"/>
  <c r="I18" i="8" s="1"/>
  <c r="H21" i="8"/>
  <c r="I21" i="8" s="1"/>
  <c r="H3" i="8"/>
  <c r="BD37" i="10" l="1"/>
  <c r="D38" i="10"/>
  <c r="H10" i="8"/>
  <c r="I10" i="8" s="1"/>
  <c r="E38" i="10" l="1"/>
  <c r="AX38" i="10"/>
  <c r="H19" i="8"/>
  <c r="I19" i="8" s="1"/>
  <c r="H22" i="8"/>
  <c r="I22" i="8" s="1"/>
  <c r="V43" i="7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42" i="7"/>
  <c r="AV20" i="7"/>
  <c r="AU20" i="7"/>
  <c r="AT20" i="7"/>
  <c r="AS20" i="7"/>
  <c r="AR20" i="7"/>
  <c r="AV19" i="7"/>
  <c r="AU19" i="7"/>
  <c r="AT19" i="7"/>
  <c r="AS19" i="7"/>
  <c r="AR19" i="7"/>
  <c r="AV18" i="7"/>
  <c r="AU18" i="7"/>
  <c r="AT18" i="7"/>
  <c r="AS18" i="7"/>
  <c r="AR18" i="7"/>
  <c r="AV17" i="7"/>
  <c r="AU17" i="7"/>
  <c r="AT17" i="7"/>
  <c r="AS17" i="7"/>
  <c r="AR17" i="7"/>
  <c r="AV16" i="7"/>
  <c r="AU16" i="7"/>
  <c r="AT16" i="7"/>
  <c r="AS16" i="7"/>
  <c r="AR16" i="7"/>
  <c r="AV15" i="7"/>
  <c r="AU15" i="7"/>
  <c r="AT15" i="7"/>
  <c r="AS15" i="7"/>
  <c r="AR15" i="7"/>
  <c r="AV14" i="7"/>
  <c r="AU14" i="7"/>
  <c r="AT14" i="7"/>
  <c r="AS14" i="7"/>
  <c r="AR14" i="7"/>
  <c r="AV13" i="7"/>
  <c r="AU13" i="7"/>
  <c r="AT13" i="7"/>
  <c r="AS13" i="7"/>
  <c r="AR13" i="7"/>
  <c r="AV12" i="7"/>
  <c r="AU12" i="7"/>
  <c r="AT12" i="7"/>
  <c r="AS12" i="7"/>
  <c r="AR12" i="7"/>
  <c r="AV11" i="7"/>
  <c r="AU11" i="7"/>
  <c r="AT11" i="7"/>
  <c r="AS11" i="7"/>
  <c r="AR11" i="7"/>
  <c r="AV10" i="7"/>
  <c r="AU10" i="7"/>
  <c r="AT10" i="7"/>
  <c r="AS10" i="7"/>
  <c r="AR10" i="7"/>
  <c r="AV9" i="7"/>
  <c r="AU9" i="7"/>
  <c r="AT9" i="7"/>
  <c r="AS9" i="7"/>
  <c r="AR9" i="7"/>
  <c r="AV8" i="7"/>
  <c r="AU8" i="7"/>
  <c r="AT8" i="7"/>
  <c r="AS8" i="7"/>
  <c r="AR8" i="7"/>
  <c r="AV7" i="7"/>
  <c r="AU7" i="7"/>
  <c r="AT7" i="7"/>
  <c r="AS7" i="7"/>
  <c r="AR7" i="7"/>
  <c r="AV6" i="7"/>
  <c r="AU6" i="7"/>
  <c r="AT6" i="7"/>
  <c r="AS6" i="7"/>
  <c r="AR6" i="7"/>
  <c r="Y56" i="7"/>
  <c r="Y41" i="7"/>
  <c r="AU55" i="7"/>
  <c r="AT55" i="7"/>
  <c r="AS55" i="7"/>
  <c r="AR55" i="7"/>
  <c r="AU54" i="7"/>
  <c r="AT54" i="7"/>
  <c r="AS54" i="7"/>
  <c r="AR54" i="7"/>
  <c r="AU53" i="7"/>
  <c r="AT53" i="7"/>
  <c r="AS53" i="7"/>
  <c r="AR53" i="7"/>
  <c r="AU52" i="7"/>
  <c r="AT52" i="7"/>
  <c r="AS52" i="7"/>
  <c r="AR52" i="7"/>
  <c r="AU51" i="7"/>
  <c r="AT51" i="7"/>
  <c r="AS51" i="7"/>
  <c r="AR51" i="7"/>
  <c r="AU50" i="7"/>
  <c r="AT50" i="7"/>
  <c r="AS50" i="7"/>
  <c r="AR50" i="7"/>
  <c r="AU49" i="7"/>
  <c r="AT49" i="7"/>
  <c r="AS49" i="7"/>
  <c r="AR49" i="7"/>
  <c r="AU48" i="7"/>
  <c r="AT48" i="7"/>
  <c r="AS48" i="7"/>
  <c r="AR48" i="7"/>
  <c r="AU47" i="7"/>
  <c r="AT47" i="7"/>
  <c r="AS47" i="7"/>
  <c r="AR47" i="7"/>
  <c r="AU46" i="7"/>
  <c r="AT46" i="7"/>
  <c r="AS46" i="7"/>
  <c r="AR46" i="7"/>
  <c r="AU45" i="7"/>
  <c r="AT45" i="7"/>
  <c r="AS45" i="7"/>
  <c r="AR45" i="7"/>
  <c r="AU44" i="7"/>
  <c r="AT44" i="7"/>
  <c r="AS44" i="7"/>
  <c r="AR44" i="7"/>
  <c r="AU43" i="7"/>
  <c r="AT43" i="7"/>
  <c r="AS43" i="7"/>
  <c r="AR43" i="7"/>
  <c r="AU42" i="7"/>
  <c r="AT42" i="7"/>
  <c r="AS42" i="7"/>
  <c r="AR42" i="7"/>
  <c r="AU41" i="7"/>
  <c r="AT41" i="7"/>
  <c r="AS41" i="7"/>
  <c r="AR41" i="7"/>
  <c r="W42" i="7"/>
  <c r="W43" i="7" s="1"/>
  <c r="U40" i="7"/>
  <c r="W40" i="7"/>
  <c r="AM1" i="7"/>
  <c r="AM2" i="7"/>
  <c r="AM4" i="7"/>
  <c r="AM3" i="7"/>
  <c r="E5" i="7"/>
  <c r="V38" i="7"/>
  <c r="V37" i="7"/>
  <c r="V36" i="7"/>
  <c r="V35" i="7"/>
  <c r="Q35" i="7" a="1"/>
  <c r="Q35" i="7" s="1"/>
  <c r="AK1" i="7" s="1"/>
  <c r="E3" i="7"/>
  <c r="D6" i="7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E369" i="7" s="1"/>
  <c r="F3" i="7"/>
  <c r="AX57" i="7"/>
  <c r="AX58" i="7"/>
  <c r="AY70" i="7"/>
  <c r="AX70" i="7"/>
  <c r="AW70" i="7"/>
  <c r="AV70" i="7"/>
  <c r="AY69" i="7"/>
  <c r="AX69" i="7"/>
  <c r="AW69" i="7"/>
  <c r="AV69" i="7"/>
  <c r="AY68" i="7"/>
  <c r="AX68" i="7"/>
  <c r="AW68" i="7"/>
  <c r="AV68" i="7"/>
  <c r="AY67" i="7"/>
  <c r="AX67" i="7"/>
  <c r="AW67" i="7"/>
  <c r="AV67" i="7"/>
  <c r="AY66" i="7"/>
  <c r="AX66" i="7"/>
  <c r="AW66" i="7"/>
  <c r="AV66" i="7"/>
  <c r="AY65" i="7"/>
  <c r="AX65" i="7"/>
  <c r="AW65" i="7"/>
  <c r="AV65" i="7"/>
  <c r="AY64" i="7"/>
  <c r="AX64" i="7"/>
  <c r="AW64" i="7"/>
  <c r="AV64" i="7"/>
  <c r="AY63" i="7"/>
  <c r="AX63" i="7"/>
  <c r="AW63" i="7"/>
  <c r="AV63" i="7"/>
  <c r="AY62" i="7"/>
  <c r="AX62" i="7"/>
  <c r="AW62" i="7"/>
  <c r="AV62" i="7"/>
  <c r="AY61" i="7"/>
  <c r="AX61" i="7"/>
  <c r="AW61" i="7"/>
  <c r="AV61" i="7"/>
  <c r="AY60" i="7"/>
  <c r="AX60" i="7"/>
  <c r="AW60" i="7"/>
  <c r="AV60" i="7"/>
  <c r="AY59" i="7"/>
  <c r="AX59" i="7"/>
  <c r="AY58" i="7"/>
  <c r="AY57" i="7"/>
  <c r="AY56" i="7"/>
  <c r="AX56" i="7"/>
  <c r="AY55" i="7"/>
  <c r="AX55" i="7"/>
  <c r="AW55" i="7"/>
  <c r="AV55" i="7"/>
  <c r="AY54" i="7"/>
  <c r="AX54" i="7"/>
  <c r="AW54" i="7"/>
  <c r="AV54" i="7"/>
  <c r="AE29" i="7"/>
  <c r="AE30" i="7"/>
  <c r="AE31" i="7"/>
  <c r="AE32" i="7"/>
  <c r="AE33" i="7"/>
  <c r="AE34" i="7"/>
  <c r="AE35" i="7"/>
  <c r="AE36" i="7"/>
  <c r="AE37" i="7"/>
  <c r="AE28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5" i="7"/>
  <c r="AG40" i="7"/>
  <c r="AG39" i="7"/>
  <c r="AI39" i="7"/>
  <c r="AJ39" i="7" s="1"/>
  <c r="AK39" i="7" s="1"/>
  <c r="AL39" i="7" s="1"/>
  <c r="AM39" i="7" s="1"/>
  <c r="AN39" i="7" s="1"/>
  <c r="AO39" i="7" s="1"/>
  <c r="AP39" i="7" s="1"/>
  <c r="AQ39" i="7" s="1"/>
  <c r="AF42" i="7"/>
  <c r="AF43" i="7" s="1"/>
  <c r="AF44" i="7" s="1"/>
  <c r="AF45" i="7" s="1"/>
  <c r="AF46" i="7" s="1"/>
  <c r="AF47" i="7" s="1"/>
  <c r="AF48" i="7" s="1"/>
  <c r="AF49" i="7" s="1"/>
  <c r="AF50" i="7" s="1"/>
  <c r="AF51" i="7" s="1"/>
  <c r="AF52" i="7" s="1"/>
  <c r="AF53" i="7" s="1"/>
  <c r="AF54" i="7" s="1"/>
  <c r="AF55" i="7" s="1"/>
  <c r="BA3" i="7"/>
  <c r="BA2" i="7"/>
  <c r="AG4" i="7"/>
  <c r="G4" i="7"/>
  <c r="AG37" i="7"/>
  <c r="AG36" i="7"/>
  <c r="AG35" i="7"/>
  <c r="AG34" i="7"/>
  <c r="AG33" i="7"/>
  <c r="AG32" i="7"/>
  <c r="AG31" i="7"/>
  <c r="AG30" i="7"/>
  <c r="AG29" i="7"/>
  <c r="AG28" i="7"/>
  <c r="AG27" i="7"/>
  <c r="AG26" i="7"/>
  <c r="AG25" i="7"/>
  <c r="AG24" i="7"/>
  <c r="AG23" i="7"/>
  <c r="AQ22" i="7"/>
  <c r="AP22" i="7"/>
  <c r="AO22" i="7"/>
  <c r="AN22" i="7"/>
  <c r="AM22" i="7"/>
  <c r="AL22" i="7"/>
  <c r="AK22" i="7"/>
  <c r="AJ22" i="7"/>
  <c r="AI22" i="7"/>
  <c r="AH22" i="7"/>
  <c r="AG7" i="7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I5" i="7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F38" i="10" l="1"/>
  <c r="AY38" i="10"/>
  <c r="E146" i="7"/>
  <c r="E122" i="7"/>
  <c r="E110" i="7"/>
  <c r="E98" i="7"/>
  <c r="E134" i="7"/>
  <c r="E86" i="7"/>
  <c r="E74" i="7"/>
  <c r="E62" i="7"/>
  <c r="E50" i="7"/>
  <c r="E38" i="7"/>
  <c r="E26" i="7"/>
  <c r="E14" i="7"/>
  <c r="Y43" i="7"/>
  <c r="W44" i="7"/>
  <c r="E314" i="7"/>
  <c r="E363" i="7"/>
  <c r="E351" i="7"/>
  <c r="E339" i="7"/>
  <c r="E327" i="7"/>
  <c r="E315" i="7"/>
  <c r="E303" i="7"/>
  <c r="E291" i="7"/>
  <c r="E279" i="7"/>
  <c r="E267" i="7"/>
  <c r="E255" i="7"/>
  <c r="E243" i="7"/>
  <c r="E231" i="7"/>
  <c r="E219" i="7"/>
  <c r="E207" i="7"/>
  <c r="E195" i="7"/>
  <c r="E183" i="7"/>
  <c r="E171" i="7"/>
  <c r="E159" i="7"/>
  <c r="E147" i="7"/>
  <c r="E135" i="7"/>
  <c r="E123" i="7"/>
  <c r="E111" i="7"/>
  <c r="E99" i="7"/>
  <c r="E87" i="7"/>
  <c r="E75" i="7"/>
  <c r="E63" i="7"/>
  <c r="E51" i="7"/>
  <c r="E39" i="7"/>
  <c r="E27" i="7"/>
  <c r="E15" i="7"/>
  <c r="E290" i="7"/>
  <c r="E361" i="7"/>
  <c r="E349" i="7"/>
  <c r="E337" i="7"/>
  <c r="E325" i="7"/>
  <c r="E313" i="7"/>
  <c r="E301" i="7"/>
  <c r="E289" i="7"/>
  <c r="E277" i="7"/>
  <c r="E265" i="7"/>
  <c r="E253" i="7"/>
  <c r="E241" i="7"/>
  <c r="E229" i="7"/>
  <c r="E217" i="7"/>
  <c r="E205" i="7"/>
  <c r="E193" i="7"/>
  <c r="E181" i="7"/>
  <c r="E169" i="7"/>
  <c r="E157" i="7"/>
  <c r="E145" i="7"/>
  <c r="E133" i="7"/>
  <c r="E121" i="7"/>
  <c r="E109" i="7"/>
  <c r="E97" i="7"/>
  <c r="E85" i="7"/>
  <c r="E73" i="7"/>
  <c r="E61" i="7"/>
  <c r="E49" i="7"/>
  <c r="E37" i="7"/>
  <c r="E25" i="7"/>
  <c r="E13" i="7"/>
  <c r="E362" i="7"/>
  <c r="E254" i="7"/>
  <c r="E158" i="7"/>
  <c r="E360" i="7"/>
  <c r="E348" i="7"/>
  <c r="E336" i="7"/>
  <c r="E324" i="7"/>
  <c r="E312" i="7"/>
  <c r="E300" i="7"/>
  <c r="E288" i="7"/>
  <c r="E276" i="7"/>
  <c r="E264" i="7"/>
  <c r="E252" i="7"/>
  <c r="E240" i="7"/>
  <c r="E228" i="7"/>
  <c r="E216" i="7"/>
  <c r="E204" i="7"/>
  <c r="E192" i="7"/>
  <c r="E180" i="7"/>
  <c r="E168" i="7"/>
  <c r="E156" i="7"/>
  <c r="E144" i="7"/>
  <c r="E132" i="7"/>
  <c r="E120" i="7"/>
  <c r="E108" i="7"/>
  <c r="E96" i="7"/>
  <c r="E84" i="7"/>
  <c r="E72" i="7"/>
  <c r="E60" i="7"/>
  <c r="E48" i="7"/>
  <c r="E36" i="7"/>
  <c r="E24" i="7"/>
  <c r="E12" i="7"/>
  <c r="E278" i="7"/>
  <c r="E218" i="7"/>
  <c r="E182" i="7"/>
  <c r="E359" i="7"/>
  <c r="E347" i="7"/>
  <c r="E335" i="7"/>
  <c r="E323" i="7"/>
  <c r="E311" i="7"/>
  <c r="E299" i="7"/>
  <c r="E287" i="7"/>
  <c r="E275" i="7"/>
  <c r="E263" i="7"/>
  <c r="E251" i="7"/>
  <c r="E239" i="7"/>
  <c r="E227" i="7"/>
  <c r="E215" i="7"/>
  <c r="E203" i="7"/>
  <c r="E191" i="7"/>
  <c r="E179" i="7"/>
  <c r="E167" i="7"/>
  <c r="E155" i="7"/>
  <c r="E143" i="7"/>
  <c r="E131" i="7"/>
  <c r="E119" i="7"/>
  <c r="E107" i="7"/>
  <c r="E95" i="7"/>
  <c r="E83" i="7"/>
  <c r="E71" i="7"/>
  <c r="E59" i="7"/>
  <c r="E47" i="7"/>
  <c r="E35" i="7"/>
  <c r="E23" i="7"/>
  <c r="E11" i="7"/>
  <c r="E302" i="7"/>
  <c r="E358" i="7"/>
  <c r="E346" i="7"/>
  <c r="E334" i="7"/>
  <c r="E322" i="7"/>
  <c r="E310" i="7"/>
  <c r="E298" i="7"/>
  <c r="E286" i="7"/>
  <c r="E274" i="7"/>
  <c r="E262" i="7"/>
  <c r="E250" i="7"/>
  <c r="E238" i="7"/>
  <c r="E226" i="7"/>
  <c r="E214" i="7"/>
  <c r="E202" i="7"/>
  <c r="E190" i="7"/>
  <c r="E178" i="7"/>
  <c r="E166" i="7"/>
  <c r="E154" i="7"/>
  <c r="E142" i="7"/>
  <c r="E130" i="7"/>
  <c r="E118" i="7"/>
  <c r="E106" i="7"/>
  <c r="E94" i="7"/>
  <c r="E82" i="7"/>
  <c r="E70" i="7"/>
  <c r="E58" i="7"/>
  <c r="E46" i="7"/>
  <c r="E34" i="7"/>
  <c r="E22" i="7"/>
  <c r="E10" i="7"/>
  <c r="E350" i="7"/>
  <c r="E266" i="7"/>
  <c r="E194" i="7"/>
  <c r="E357" i="7"/>
  <c r="E345" i="7"/>
  <c r="E333" i="7"/>
  <c r="E321" i="7"/>
  <c r="E309" i="7"/>
  <c r="E297" i="7"/>
  <c r="E285" i="7"/>
  <c r="E273" i="7"/>
  <c r="E261" i="7"/>
  <c r="E249" i="7"/>
  <c r="E237" i="7"/>
  <c r="E225" i="7"/>
  <c r="E213" i="7"/>
  <c r="E201" i="7"/>
  <c r="E189" i="7"/>
  <c r="E177" i="7"/>
  <c r="E165" i="7"/>
  <c r="E153" i="7"/>
  <c r="E141" i="7"/>
  <c r="E129" i="7"/>
  <c r="E117" i="7"/>
  <c r="E105" i="7"/>
  <c r="E93" i="7"/>
  <c r="E81" i="7"/>
  <c r="E69" i="7"/>
  <c r="E57" i="7"/>
  <c r="E45" i="7"/>
  <c r="E33" i="7"/>
  <c r="E21" i="7"/>
  <c r="E9" i="7"/>
  <c r="E368" i="7"/>
  <c r="E356" i="7"/>
  <c r="E344" i="7"/>
  <c r="E332" i="7"/>
  <c r="E320" i="7"/>
  <c r="E308" i="7"/>
  <c r="E296" i="7"/>
  <c r="E284" i="7"/>
  <c r="E272" i="7"/>
  <c r="E260" i="7"/>
  <c r="E248" i="7"/>
  <c r="E236" i="7"/>
  <c r="E224" i="7"/>
  <c r="E212" i="7"/>
  <c r="E200" i="7"/>
  <c r="E188" i="7"/>
  <c r="E176" i="7"/>
  <c r="E164" i="7"/>
  <c r="E152" i="7"/>
  <c r="E140" i="7"/>
  <c r="E128" i="7"/>
  <c r="E116" i="7"/>
  <c r="E104" i="7"/>
  <c r="E92" i="7"/>
  <c r="E80" i="7"/>
  <c r="E68" i="7"/>
  <c r="E56" i="7"/>
  <c r="E44" i="7"/>
  <c r="E32" i="7"/>
  <c r="E20" i="7"/>
  <c r="E8" i="7"/>
  <c r="E338" i="7"/>
  <c r="E230" i="7"/>
  <c r="E206" i="7"/>
  <c r="E367" i="7"/>
  <c r="E355" i="7"/>
  <c r="E343" i="7"/>
  <c r="E331" i="7"/>
  <c r="E319" i="7"/>
  <c r="E307" i="7"/>
  <c r="E295" i="7"/>
  <c r="E283" i="7"/>
  <c r="E271" i="7"/>
  <c r="E259" i="7"/>
  <c r="E247" i="7"/>
  <c r="E235" i="7"/>
  <c r="E223" i="7"/>
  <c r="E211" i="7"/>
  <c r="E199" i="7"/>
  <c r="E187" i="7"/>
  <c r="E175" i="7"/>
  <c r="E163" i="7"/>
  <c r="E151" i="7"/>
  <c r="E139" i="7"/>
  <c r="E127" i="7"/>
  <c r="E115" i="7"/>
  <c r="E103" i="7"/>
  <c r="E91" i="7"/>
  <c r="E79" i="7"/>
  <c r="E67" i="7"/>
  <c r="E55" i="7"/>
  <c r="E43" i="7"/>
  <c r="E31" i="7"/>
  <c r="E19" i="7"/>
  <c r="E7" i="7"/>
  <c r="E326" i="7"/>
  <c r="E242" i="7"/>
  <c r="E170" i="7"/>
  <c r="Q38" i="7"/>
  <c r="AK4" i="7" s="1"/>
  <c r="E366" i="7"/>
  <c r="E354" i="7"/>
  <c r="E342" i="7"/>
  <c r="E330" i="7"/>
  <c r="E318" i="7"/>
  <c r="E306" i="7"/>
  <c r="E294" i="7"/>
  <c r="E282" i="7"/>
  <c r="E270" i="7"/>
  <c r="E258" i="7"/>
  <c r="E246" i="7"/>
  <c r="E234" i="7"/>
  <c r="E222" i="7"/>
  <c r="E210" i="7"/>
  <c r="E198" i="7"/>
  <c r="E186" i="7"/>
  <c r="E174" i="7"/>
  <c r="E162" i="7"/>
  <c r="E150" i="7"/>
  <c r="E138" i="7"/>
  <c r="E126" i="7"/>
  <c r="E114" i="7"/>
  <c r="E102" i="7"/>
  <c r="E90" i="7"/>
  <c r="E78" i="7"/>
  <c r="E66" i="7"/>
  <c r="E54" i="7"/>
  <c r="E42" i="7"/>
  <c r="E30" i="7"/>
  <c r="E18" i="7"/>
  <c r="E6" i="7"/>
  <c r="Q37" i="7"/>
  <c r="AK3" i="7" s="1"/>
  <c r="E365" i="7"/>
  <c r="E353" i="7"/>
  <c r="E341" i="7"/>
  <c r="E329" i="7"/>
  <c r="E317" i="7"/>
  <c r="E305" i="7"/>
  <c r="E293" i="7"/>
  <c r="E281" i="7"/>
  <c r="E269" i="7"/>
  <c r="E257" i="7"/>
  <c r="E245" i="7"/>
  <c r="E233" i="7"/>
  <c r="E221" i="7"/>
  <c r="E209" i="7"/>
  <c r="E197" i="7"/>
  <c r="E185" i="7"/>
  <c r="E173" i="7"/>
  <c r="E161" i="7"/>
  <c r="E149" i="7"/>
  <c r="E137" i="7"/>
  <c r="E125" i="7"/>
  <c r="E113" i="7"/>
  <c r="E101" i="7"/>
  <c r="E89" i="7"/>
  <c r="E77" i="7"/>
  <c r="E65" i="7"/>
  <c r="E53" i="7"/>
  <c r="E41" i="7"/>
  <c r="E29" i="7"/>
  <c r="E17" i="7"/>
  <c r="Y42" i="7"/>
  <c r="Q36" i="7"/>
  <c r="AK2" i="7" s="1"/>
  <c r="E364" i="7"/>
  <c r="E352" i="7"/>
  <c r="E340" i="7"/>
  <c r="E328" i="7"/>
  <c r="E316" i="7"/>
  <c r="E304" i="7"/>
  <c r="E292" i="7"/>
  <c r="E280" i="7"/>
  <c r="E268" i="7"/>
  <c r="E256" i="7"/>
  <c r="E244" i="7"/>
  <c r="E232" i="7"/>
  <c r="E220" i="7"/>
  <c r="E208" i="7"/>
  <c r="E196" i="7"/>
  <c r="E184" i="7"/>
  <c r="E172" i="7"/>
  <c r="E160" i="7"/>
  <c r="E148" i="7"/>
  <c r="E136" i="7"/>
  <c r="E124" i="7"/>
  <c r="E112" i="7"/>
  <c r="E100" i="7"/>
  <c r="E88" i="7"/>
  <c r="E76" i="7"/>
  <c r="E64" i="7"/>
  <c r="E52" i="7"/>
  <c r="E40" i="7"/>
  <c r="E28" i="7"/>
  <c r="E16" i="7"/>
  <c r="AN23" i="7"/>
  <c r="AK32" i="7"/>
  <c r="AM26" i="7"/>
  <c r="AO33" i="7"/>
  <c r="AP25" i="7"/>
  <c r="AQ33" i="7"/>
  <c r="AK26" i="7"/>
  <c r="AM23" i="7"/>
  <c r="AK23" i="7"/>
  <c r="AN26" i="7"/>
  <c r="AN28" i="7"/>
  <c r="AN11" i="7" s="1"/>
  <c r="AQ34" i="7"/>
  <c r="AN29" i="7"/>
  <c r="AL29" i="7"/>
  <c r="AL12" i="7" s="1"/>
  <c r="AM29" i="7"/>
  <c r="AL26" i="7"/>
  <c r="AQ32" i="7"/>
  <c r="AO34" i="7"/>
  <c r="AL23" i="7"/>
  <c r="AM32" i="7"/>
  <c r="AP34" i="7"/>
  <c r="AK29" i="7"/>
  <c r="AK12" i="7" s="1"/>
  <c r="AN32" i="7"/>
  <c r="AK31" i="7"/>
  <c r="AO32" i="7"/>
  <c r="AO35" i="7"/>
  <c r="AJ31" i="7"/>
  <c r="AP32" i="7"/>
  <c r="AP35" i="7"/>
  <c r="AN25" i="7"/>
  <c r="AL31" i="7"/>
  <c r="AQ35" i="7"/>
  <c r="AM31" i="7"/>
  <c r="AM33" i="7"/>
  <c r="AP36" i="7"/>
  <c r="AN31" i="7"/>
  <c r="AN33" i="7"/>
  <c r="AQ36" i="7"/>
  <c r="AO31" i="7"/>
  <c r="AQ37" i="7"/>
  <c r="AP31" i="7"/>
  <c r="AP33" i="7"/>
  <c r="AQ31" i="7"/>
  <c r="AL32" i="7"/>
  <c r="AN34" i="7"/>
  <c r="AH37" i="7"/>
  <c r="AH36" i="7"/>
  <c r="AI37" i="7"/>
  <c r="AH35" i="7"/>
  <c r="AI36" i="7"/>
  <c r="AJ37" i="7"/>
  <c r="AH34" i="7"/>
  <c r="AI35" i="7"/>
  <c r="AJ36" i="7"/>
  <c r="AK37" i="7"/>
  <c r="AH33" i="7"/>
  <c r="AI34" i="7"/>
  <c r="AJ35" i="7"/>
  <c r="AK36" i="7"/>
  <c r="AL37" i="7"/>
  <c r="AH32" i="7"/>
  <c r="AH15" i="7" s="1"/>
  <c r="AI33" i="7"/>
  <c r="AJ34" i="7"/>
  <c r="AK35" i="7"/>
  <c r="AL36" i="7"/>
  <c r="AM37" i="7"/>
  <c r="AH31" i="7"/>
  <c r="AI32" i="7"/>
  <c r="AJ33" i="7"/>
  <c r="AK34" i="7"/>
  <c r="AL35" i="7"/>
  <c r="AM36" i="7"/>
  <c r="AN37" i="7"/>
  <c r="AI31" i="7"/>
  <c r="AI14" i="7" s="1"/>
  <c r="AJ32" i="7"/>
  <c r="AK33" i="7"/>
  <c r="AL34" i="7"/>
  <c r="AM35" i="7"/>
  <c r="AN36" i="7"/>
  <c r="AO37" i="7"/>
  <c r="AL33" i="7"/>
  <c r="AM34" i="7"/>
  <c r="AN35" i="7"/>
  <c r="AO36" i="7"/>
  <c r="AP37" i="7"/>
  <c r="AO28" i="7"/>
  <c r="AH27" i="7"/>
  <c r="AI24" i="7"/>
  <c r="AQ25" i="7"/>
  <c r="AI27" i="7"/>
  <c r="AQ28" i="7"/>
  <c r="AI30" i="7"/>
  <c r="AO25" i="7"/>
  <c r="AJ24" i="7"/>
  <c r="AJ27" i="7"/>
  <c r="AJ10" i="7" s="1"/>
  <c r="AJ30" i="7"/>
  <c r="AJ13" i="7" s="1"/>
  <c r="AO23" i="7"/>
  <c r="AK24" i="7"/>
  <c r="AO26" i="7"/>
  <c r="AK27" i="7"/>
  <c r="AK10" i="7" s="1"/>
  <c r="AO29" i="7"/>
  <c r="AO12" i="7" s="1"/>
  <c r="AK30" i="7"/>
  <c r="AP23" i="7"/>
  <c r="AL24" i="7"/>
  <c r="AH25" i="7"/>
  <c r="AP26" i="7"/>
  <c r="AL27" i="7"/>
  <c r="AH28" i="7"/>
  <c r="AP29" i="7"/>
  <c r="AP12" i="7" s="1"/>
  <c r="AL30" i="7"/>
  <c r="AH30" i="7"/>
  <c r="AQ23" i="7"/>
  <c r="AM24" i="7"/>
  <c r="AI25" i="7"/>
  <c r="AQ26" i="7"/>
  <c r="AM27" i="7"/>
  <c r="AI28" i="7"/>
  <c r="AQ29" i="7"/>
  <c r="AM30" i="7"/>
  <c r="AN24" i="7"/>
  <c r="AJ25" i="7"/>
  <c r="AN27" i="7"/>
  <c r="AJ28" i="7"/>
  <c r="AN30" i="7"/>
  <c r="AO24" i="7"/>
  <c r="AK25" i="7"/>
  <c r="AO27" i="7"/>
  <c r="AK28" i="7"/>
  <c r="AO30" i="7"/>
  <c r="AH24" i="7"/>
  <c r="AP28" i="7"/>
  <c r="AH23" i="7"/>
  <c r="AP24" i="7"/>
  <c r="AL25" i="7"/>
  <c r="AH26" i="7"/>
  <c r="AP27" i="7"/>
  <c r="AP10" i="7" s="1"/>
  <c r="AL28" i="7"/>
  <c r="AH29" i="7"/>
  <c r="AP30" i="7"/>
  <c r="AI23" i="7"/>
  <c r="AQ24" i="7"/>
  <c r="AM25" i="7"/>
  <c r="AI26" i="7"/>
  <c r="AI9" i="7" s="1"/>
  <c r="AQ27" i="7"/>
  <c r="AM28" i="7"/>
  <c r="AM11" i="7" s="1"/>
  <c r="AI29" i="7"/>
  <c r="AQ30" i="7"/>
  <c r="AJ23" i="7"/>
  <c r="AJ26" i="7"/>
  <c r="AJ29" i="7"/>
  <c r="AD25" i="7"/>
  <c r="AD5" i="7"/>
  <c r="AD4" i="7"/>
  <c r="AA4" i="5"/>
  <c r="P3" i="7"/>
  <c r="O3" i="7"/>
  <c r="N3" i="7"/>
  <c r="M3" i="7"/>
  <c r="B3" i="6"/>
  <c r="B4" i="6"/>
  <c r="I9" i="6"/>
  <c r="H9" i="6"/>
  <c r="G9" i="6"/>
  <c r="B5" i="6"/>
  <c r="F9" i="6"/>
  <c r="A9" i="6"/>
  <c r="A22" i="6" s="1"/>
  <c r="C22" i="6" s="1"/>
  <c r="B9" i="6"/>
  <c r="B8" i="6"/>
  <c r="B7" i="6"/>
  <c r="B6" i="6"/>
  <c r="D22" i="6" l="1"/>
  <c r="E22" i="6"/>
  <c r="G38" i="10"/>
  <c r="AZ38" i="10"/>
  <c r="AJ44" i="7"/>
  <c r="AJ9" i="7"/>
  <c r="AL11" i="7"/>
  <c r="AQ8" i="7"/>
  <c r="AQ43" i="7"/>
  <c r="AJ17" i="7"/>
  <c r="AJ52" i="7"/>
  <c r="AQ41" i="7"/>
  <c r="AQ6" i="7"/>
  <c r="AL8" i="7"/>
  <c r="AL43" i="7"/>
  <c r="AQ10" i="7"/>
  <c r="AM19" i="7"/>
  <c r="AM54" i="7"/>
  <c r="AQ12" i="7"/>
  <c r="AQ42" i="7"/>
  <c r="AQ7" i="7"/>
  <c r="Y44" i="7"/>
  <c r="W45" i="7"/>
  <c r="AO10" i="7"/>
  <c r="AO45" i="7"/>
  <c r="AQ46" i="7"/>
  <c r="AQ11" i="7"/>
  <c r="AQ2" i="7" s="1"/>
  <c r="AD3" i="7"/>
  <c r="I22" i="6"/>
  <c r="H22" i="6"/>
  <c r="G22" i="6"/>
  <c r="A205" i="6"/>
  <c r="A140" i="6"/>
  <c r="A128" i="6"/>
  <c r="A104" i="6"/>
  <c r="A116" i="6"/>
  <c r="A92" i="6"/>
  <c r="A80" i="6"/>
  <c r="A204" i="6"/>
  <c r="A68" i="6"/>
  <c r="A200" i="6"/>
  <c r="A56" i="6"/>
  <c r="A188" i="6"/>
  <c r="A44" i="6"/>
  <c r="A176" i="6"/>
  <c r="A32" i="6"/>
  <c r="A164" i="6"/>
  <c r="A20" i="6"/>
  <c r="A152" i="6"/>
  <c r="A201" i="6"/>
  <c r="A189" i="6"/>
  <c r="A177" i="6"/>
  <c r="A165" i="6"/>
  <c r="A153" i="6"/>
  <c r="A141" i="6"/>
  <c r="A129" i="6"/>
  <c r="A117" i="6"/>
  <c r="A105" i="6"/>
  <c r="A93" i="6"/>
  <c r="A81" i="6"/>
  <c r="A69" i="6"/>
  <c r="A57" i="6"/>
  <c r="A45" i="6"/>
  <c r="A33" i="6"/>
  <c r="A21" i="6"/>
  <c r="A199" i="6"/>
  <c r="A187" i="6"/>
  <c r="A175" i="6"/>
  <c r="A163" i="6"/>
  <c r="A151" i="6"/>
  <c r="A139" i="6"/>
  <c r="A127" i="6"/>
  <c r="A115" i="6"/>
  <c r="A103" i="6"/>
  <c r="A91" i="6"/>
  <c r="A79" i="6"/>
  <c r="A67" i="6"/>
  <c r="A55" i="6"/>
  <c r="A43" i="6"/>
  <c r="A31" i="6"/>
  <c r="A19" i="6"/>
  <c r="A10" i="6"/>
  <c r="A198" i="6"/>
  <c r="A186" i="6"/>
  <c r="A174" i="6"/>
  <c r="A162" i="6"/>
  <c r="A150" i="6"/>
  <c r="A138" i="6"/>
  <c r="A126" i="6"/>
  <c r="A114" i="6"/>
  <c r="A102" i="6"/>
  <c r="A90" i="6"/>
  <c r="A78" i="6"/>
  <c r="A66" i="6"/>
  <c r="A54" i="6"/>
  <c r="A42" i="6"/>
  <c r="A30" i="6"/>
  <c r="A18" i="6"/>
  <c r="A209" i="6"/>
  <c r="A197" i="6"/>
  <c r="A185" i="6"/>
  <c r="A173" i="6"/>
  <c r="A161" i="6"/>
  <c r="A149" i="6"/>
  <c r="A137" i="6"/>
  <c r="A125" i="6"/>
  <c r="A113" i="6"/>
  <c r="A101" i="6"/>
  <c r="A89" i="6"/>
  <c r="A77" i="6"/>
  <c r="A65" i="6"/>
  <c r="A53" i="6"/>
  <c r="A41" i="6"/>
  <c r="A29" i="6"/>
  <c r="A17" i="6"/>
  <c r="A208" i="6"/>
  <c r="A196" i="6"/>
  <c r="A184" i="6"/>
  <c r="A172" i="6"/>
  <c r="A160" i="6"/>
  <c r="A148" i="6"/>
  <c r="A136" i="6"/>
  <c r="A124" i="6"/>
  <c r="A112" i="6"/>
  <c r="A100" i="6"/>
  <c r="A88" i="6"/>
  <c r="A76" i="6"/>
  <c r="A64" i="6"/>
  <c r="A52" i="6"/>
  <c r="A40" i="6"/>
  <c r="A28" i="6"/>
  <c r="A16" i="6"/>
  <c r="A207" i="6"/>
  <c r="A195" i="6"/>
  <c r="A183" i="6"/>
  <c r="A171" i="6"/>
  <c r="A159" i="6"/>
  <c r="A147" i="6"/>
  <c r="A135" i="6"/>
  <c r="A123" i="6"/>
  <c r="A111" i="6"/>
  <c r="A99" i="6"/>
  <c r="A87" i="6"/>
  <c r="A75" i="6"/>
  <c r="A63" i="6"/>
  <c r="A51" i="6"/>
  <c r="A39" i="6"/>
  <c r="A27" i="6"/>
  <c r="A15" i="6"/>
  <c r="A206" i="6"/>
  <c r="A194" i="6"/>
  <c r="A182" i="6"/>
  <c r="A170" i="6"/>
  <c r="A158" i="6"/>
  <c r="A146" i="6"/>
  <c r="A134" i="6"/>
  <c r="A122" i="6"/>
  <c r="A110" i="6"/>
  <c r="A98" i="6"/>
  <c r="A86" i="6"/>
  <c r="A74" i="6"/>
  <c r="A62" i="6"/>
  <c r="A50" i="6"/>
  <c r="A38" i="6"/>
  <c r="A26" i="6"/>
  <c r="A14" i="6"/>
  <c r="A193" i="6"/>
  <c r="A181" i="6"/>
  <c r="A169" i="6"/>
  <c r="A157" i="6"/>
  <c r="A145" i="6"/>
  <c r="A133" i="6"/>
  <c r="A121" i="6"/>
  <c r="A109" i="6"/>
  <c r="A97" i="6"/>
  <c r="A85" i="6"/>
  <c r="A73" i="6"/>
  <c r="A61" i="6"/>
  <c r="A49" i="6"/>
  <c r="A37" i="6"/>
  <c r="A25" i="6"/>
  <c r="A13" i="6"/>
  <c r="A192" i="6"/>
  <c r="A180" i="6"/>
  <c r="A168" i="6"/>
  <c r="A156" i="6"/>
  <c r="A144" i="6"/>
  <c r="A132" i="6"/>
  <c r="A120" i="6"/>
  <c r="A108" i="6"/>
  <c r="A96" i="6"/>
  <c r="A84" i="6"/>
  <c r="A72" i="6"/>
  <c r="A60" i="6"/>
  <c r="A48" i="6"/>
  <c r="A36" i="6"/>
  <c r="A24" i="6"/>
  <c r="A12" i="6"/>
  <c r="A203" i="6"/>
  <c r="A191" i="6"/>
  <c r="A179" i="6"/>
  <c r="A167" i="6"/>
  <c r="A155" i="6"/>
  <c r="A143" i="6"/>
  <c r="A131" i="6"/>
  <c r="A119" i="6"/>
  <c r="A107" i="6"/>
  <c r="A95" i="6"/>
  <c r="A83" i="6"/>
  <c r="A71" i="6"/>
  <c r="A59" i="6"/>
  <c r="A47" i="6"/>
  <c r="A35" i="6"/>
  <c r="A23" i="6"/>
  <c r="A11" i="6"/>
  <c r="A202" i="6"/>
  <c r="A190" i="6"/>
  <c r="A178" i="6"/>
  <c r="A166" i="6"/>
  <c r="A154" i="6"/>
  <c r="A142" i="6"/>
  <c r="A130" i="6"/>
  <c r="A118" i="6"/>
  <c r="A106" i="6"/>
  <c r="A94" i="6"/>
  <c r="A82" i="6"/>
  <c r="A70" i="6"/>
  <c r="A58" i="6"/>
  <c r="A46" i="6"/>
  <c r="A34" i="6"/>
  <c r="H38" i="10" l="1"/>
  <c r="BA38" i="10"/>
  <c r="W46" i="7"/>
  <c r="Y45" i="7"/>
  <c r="AQ44" i="7"/>
  <c r="AQ9" i="7"/>
  <c r="AQ45" i="7"/>
  <c r="I154" i="6"/>
  <c r="E154" i="6"/>
  <c r="H154" i="6"/>
  <c r="D154" i="6"/>
  <c r="G154" i="6"/>
  <c r="C154" i="6"/>
  <c r="I95" i="6"/>
  <c r="E95" i="6"/>
  <c r="H95" i="6"/>
  <c r="D95" i="6"/>
  <c r="G95" i="6"/>
  <c r="C95" i="6"/>
  <c r="I36" i="6"/>
  <c r="H36" i="6"/>
  <c r="G36" i="6"/>
  <c r="E36" i="6"/>
  <c r="D36" i="6"/>
  <c r="C36" i="6"/>
  <c r="I180" i="6"/>
  <c r="H180" i="6"/>
  <c r="G180" i="6"/>
  <c r="C180" i="6"/>
  <c r="E180" i="6"/>
  <c r="D180" i="6"/>
  <c r="G133" i="6"/>
  <c r="C133" i="6"/>
  <c r="I133" i="6"/>
  <c r="H133" i="6"/>
  <c r="E133" i="6"/>
  <c r="D133" i="6"/>
  <c r="I86" i="6"/>
  <c r="E86" i="6"/>
  <c r="H86" i="6"/>
  <c r="D86" i="6"/>
  <c r="G86" i="6"/>
  <c r="C86" i="6"/>
  <c r="I27" i="6"/>
  <c r="H27" i="6"/>
  <c r="G27" i="6"/>
  <c r="C27" i="6"/>
  <c r="E27" i="6"/>
  <c r="D27" i="6"/>
  <c r="I171" i="6"/>
  <c r="E171" i="6"/>
  <c r="H171" i="6"/>
  <c r="D171" i="6"/>
  <c r="G171" i="6"/>
  <c r="C171" i="6"/>
  <c r="I112" i="6"/>
  <c r="H112" i="6"/>
  <c r="G112" i="6"/>
  <c r="C112" i="6"/>
  <c r="E112" i="6"/>
  <c r="D112" i="6"/>
  <c r="E53" i="6"/>
  <c r="I53" i="6"/>
  <c r="D53" i="6"/>
  <c r="H53" i="6"/>
  <c r="C53" i="6"/>
  <c r="G53" i="6"/>
  <c r="H197" i="6"/>
  <c r="G197" i="6"/>
  <c r="E197" i="6"/>
  <c r="D197" i="6"/>
  <c r="I197" i="6"/>
  <c r="C197" i="6"/>
  <c r="I138" i="6"/>
  <c r="E138" i="6"/>
  <c r="H138" i="6"/>
  <c r="D138" i="6"/>
  <c r="G138" i="6"/>
  <c r="C138" i="6"/>
  <c r="I79" i="6"/>
  <c r="H79" i="6"/>
  <c r="D79" i="6"/>
  <c r="G79" i="6"/>
  <c r="C79" i="6"/>
  <c r="E79" i="6"/>
  <c r="E33" i="6"/>
  <c r="D33" i="6"/>
  <c r="C33" i="6"/>
  <c r="I33" i="6"/>
  <c r="H33" i="6"/>
  <c r="G33" i="6"/>
  <c r="H177" i="6"/>
  <c r="G177" i="6"/>
  <c r="E177" i="6"/>
  <c r="D177" i="6"/>
  <c r="C177" i="6"/>
  <c r="I177" i="6"/>
  <c r="I68" i="6"/>
  <c r="H68" i="6"/>
  <c r="G68" i="6"/>
  <c r="E68" i="6"/>
  <c r="D68" i="6"/>
  <c r="C68" i="6"/>
  <c r="I34" i="6"/>
  <c r="H34" i="6"/>
  <c r="G34" i="6"/>
  <c r="C34" i="6"/>
  <c r="D34" i="6"/>
  <c r="E34" i="6"/>
  <c r="I178" i="6"/>
  <c r="E178" i="6"/>
  <c r="H178" i="6"/>
  <c r="D178" i="6"/>
  <c r="G178" i="6"/>
  <c r="C178" i="6"/>
  <c r="I119" i="6"/>
  <c r="E119" i="6"/>
  <c r="H119" i="6"/>
  <c r="D119" i="6"/>
  <c r="G119" i="6"/>
  <c r="C119" i="6"/>
  <c r="I60" i="6"/>
  <c r="H60" i="6"/>
  <c r="G60" i="6"/>
  <c r="E60" i="6"/>
  <c r="D60" i="6"/>
  <c r="C60" i="6"/>
  <c r="E13" i="6"/>
  <c r="D13" i="6"/>
  <c r="C13" i="6"/>
  <c r="I13" i="6"/>
  <c r="H13" i="6"/>
  <c r="G13" i="6"/>
  <c r="H157" i="6"/>
  <c r="G157" i="6"/>
  <c r="I157" i="6"/>
  <c r="E157" i="6"/>
  <c r="D157" i="6"/>
  <c r="C157" i="6"/>
  <c r="I110" i="6"/>
  <c r="E110" i="6"/>
  <c r="H110" i="6"/>
  <c r="D110" i="6"/>
  <c r="G110" i="6"/>
  <c r="C110" i="6"/>
  <c r="I51" i="6"/>
  <c r="H51" i="6"/>
  <c r="G51" i="6"/>
  <c r="C51" i="6"/>
  <c r="E51" i="6"/>
  <c r="D51" i="6"/>
  <c r="I195" i="6"/>
  <c r="E195" i="6"/>
  <c r="H195" i="6"/>
  <c r="D195" i="6"/>
  <c r="G195" i="6"/>
  <c r="C195" i="6"/>
  <c r="I136" i="6"/>
  <c r="H136" i="6"/>
  <c r="G136" i="6"/>
  <c r="C136" i="6"/>
  <c r="D136" i="6"/>
  <c r="E136" i="6"/>
  <c r="G77" i="6"/>
  <c r="C77" i="6"/>
  <c r="I77" i="6"/>
  <c r="H77" i="6"/>
  <c r="E77" i="6"/>
  <c r="D77" i="6"/>
  <c r="I18" i="6"/>
  <c r="H18" i="6"/>
  <c r="G18" i="6"/>
  <c r="C18" i="6"/>
  <c r="E18" i="6"/>
  <c r="D18" i="6"/>
  <c r="I162" i="6"/>
  <c r="E162" i="6"/>
  <c r="H162" i="6"/>
  <c r="D162" i="6"/>
  <c r="G162" i="6"/>
  <c r="C162" i="6"/>
  <c r="I103" i="6"/>
  <c r="E103" i="6"/>
  <c r="H103" i="6"/>
  <c r="D103" i="6"/>
  <c r="G103" i="6"/>
  <c r="C103" i="6"/>
  <c r="I57" i="6"/>
  <c r="H57" i="6"/>
  <c r="G57" i="6"/>
  <c r="E57" i="6"/>
  <c r="D57" i="6"/>
  <c r="C57" i="6"/>
  <c r="H201" i="6"/>
  <c r="G201" i="6"/>
  <c r="C201" i="6"/>
  <c r="E201" i="6"/>
  <c r="I201" i="6"/>
  <c r="D201" i="6"/>
  <c r="I80" i="6"/>
  <c r="H80" i="6"/>
  <c r="G80" i="6"/>
  <c r="C80" i="6"/>
  <c r="E80" i="6"/>
  <c r="D80" i="6"/>
  <c r="I192" i="6"/>
  <c r="H192" i="6"/>
  <c r="G192" i="6"/>
  <c r="C192" i="6"/>
  <c r="E192" i="6"/>
  <c r="D192" i="6"/>
  <c r="I39" i="6"/>
  <c r="H39" i="6"/>
  <c r="G39" i="6"/>
  <c r="C39" i="6"/>
  <c r="E39" i="6"/>
  <c r="D39" i="6"/>
  <c r="I204" i="6"/>
  <c r="H204" i="6"/>
  <c r="G204" i="6"/>
  <c r="C204" i="6"/>
  <c r="E204" i="6"/>
  <c r="D204" i="6"/>
  <c r="I46" i="6"/>
  <c r="H46" i="6"/>
  <c r="G46" i="6"/>
  <c r="C46" i="6"/>
  <c r="D46" i="6"/>
  <c r="E46" i="6"/>
  <c r="I190" i="6"/>
  <c r="E190" i="6"/>
  <c r="H190" i="6"/>
  <c r="D190" i="6"/>
  <c r="G190" i="6"/>
  <c r="C190" i="6"/>
  <c r="I131" i="6"/>
  <c r="E131" i="6"/>
  <c r="H131" i="6"/>
  <c r="D131" i="6"/>
  <c r="G131" i="6"/>
  <c r="C131" i="6"/>
  <c r="I72" i="6"/>
  <c r="H72" i="6"/>
  <c r="G72" i="6"/>
  <c r="E72" i="6"/>
  <c r="D72" i="6"/>
  <c r="C72" i="6"/>
  <c r="E25" i="6"/>
  <c r="D25" i="6"/>
  <c r="I25" i="6"/>
  <c r="C25" i="6"/>
  <c r="H25" i="6"/>
  <c r="G25" i="6"/>
  <c r="H169" i="6"/>
  <c r="G169" i="6"/>
  <c r="I169" i="6"/>
  <c r="E169" i="6"/>
  <c r="D169" i="6"/>
  <c r="C169" i="6"/>
  <c r="I122" i="6"/>
  <c r="E122" i="6"/>
  <c r="H122" i="6"/>
  <c r="D122" i="6"/>
  <c r="G122" i="6"/>
  <c r="C122" i="6"/>
  <c r="I63" i="6"/>
  <c r="H63" i="6"/>
  <c r="G63" i="6"/>
  <c r="C63" i="6"/>
  <c r="E63" i="6"/>
  <c r="D63" i="6"/>
  <c r="I207" i="6"/>
  <c r="E207" i="6"/>
  <c r="H207" i="6"/>
  <c r="D207" i="6"/>
  <c r="G207" i="6"/>
  <c r="C207" i="6"/>
  <c r="I148" i="6"/>
  <c r="H148" i="6"/>
  <c r="G148" i="6"/>
  <c r="C148" i="6"/>
  <c r="E148" i="6"/>
  <c r="D148" i="6"/>
  <c r="G89" i="6"/>
  <c r="E89" i="6"/>
  <c r="D89" i="6"/>
  <c r="I89" i="6"/>
  <c r="C89" i="6"/>
  <c r="H89" i="6"/>
  <c r="I30" i="6"/>
  <c r="H30" i="6"/>
  <c r="G30" i="6"/>
  <c r="C30" i="6"/>
  <c r="D30" i="6"/>
  <c r="E30" i="6"/>
  <c r="I174" i="6"/>
  <c r="E174" i="6"/>
  <c r="H174" i="6"/>
  <c r="D174" i="6"/>
  <c r="G174" i="6"/>
  <c r="C174" i="6"/>
  <c r="I115" i="6"/>
  <c r="E115" i="6"/>
  <c r="H115" i="6"/>
  <c r="D115" i="6"/>
  <c r="G115" i="6"/>
  <c r="C115" i="6"/>
  <c r="G69" i="6"/>
  <c r="E69" i="6"/>
  <c r="D69" i="6"/>
  <c r="C69" i="6"/>
  <c r="I69" i="6"/>
  <c r="H69" i="6"/>
  <c r="I152" i="6"/>
  <c r="H152" i="6"/>
  <c r="G152" i="6"/>
  <c r="C152" i="6"/>
  <c r="E152" i="6"/>
  <c r="D152" i="6"/>
  <c r="I92" i="6"/>
  <c r="H92" i="6"/>
  <c r="G92" i="6"/>
  <c r="C92" i="6"/>
  <c r="E92" i="6"/>
  <c r="D92" i="6"/>
  <c r="I48" i="6"/>
  <c r="H48" i="6"/>
  <c r="G48" i="6"/>
  <c r="E48" i="6"/>
  <c r="D48" i="6"/>
  <c r="C48" i="6"/>
  <c r="I91" i="6"/>
  <c r="E91" i="6"/>
  <c r="H91" i="6"/>
  <c r="D91" i="6"/>
  <c r="G91" i="6"/>
  <c r="C91" i="6"/>
  <c r="I58" i="6"/>
  <c r="H58" i="6"/>
  <c r="G58" i="6"/>
  <c r="C58" i="6"/>
  <c r="E58" i="6"/>
  <c r="D58" i="6"/>
  <c r="I202" i="6"/>
  <c r="E202" i="6"/>
  <c r="H202" i="6"/>
  <c r="D202" i="6"/>
  <c r="G202" i="6"/>
  <c r="C202" i="6"/>
  <c r="I143" i="6"/>
  <c r="E143" i="6"/>
  <c r="H143" i="6"/>
  <c r="D143" i="6"/>
  <c r="G143" i="6"/>
  <c r="C143" i="6"/>
  <c r="I84" i="6"/>
  <c r="H84" i="6"/>
  <c r="G84" i="6"/>
  <c r="C84" i="6"/>
  <c r="E84" i="6"/>
  <c r="D84" i="6"/>
  <c r="E37" i="6"/>
  <c r="I37" i="6"/>
  <c r="D37" i="6"/>
  <c r="H37" i="6"/>
  <c r="C37" i="6"/>
  <c r="G37" i="6"/>
  <c r="H181" i="6"/>
  <c r="G181" i="6"/>
  <c r="C181" i="6"/>
  <c r="I181" i="6"/>
  <c r="E181" i="6"/>
  <c r="D181" i="6"/>
  <c r="I134" i="6"/>
  <c r="E134" i="6"/>
  <c r="H134" i="6"/>
  <c r="D134" i="6"/>
  <c r="G134" i="6"/>
  <c r="C134" i="6"/>
  <c r="I75" i="6"/>
  <c r="H75" i="6"/>
  <c r="D75" i="6"/>
  <c r="G75" i="6"/>
  <c r="C75" i="6"/>
  <c r="E75" i="6"/>
  <c r="G16" i="6"/>
  <c r="I16" i="6"/>
  <c r="E16" i="6"/>
  <c r="H16" i="6"/>
  <c r="D16" i="6"/>
  <c r="C16" i="6"/>
  <c r="I160" i="6"/>
  <c r="H160" i="6"/>
  <c r="G160" i="6"/>
  <c r="C160" i="6"/>
  <c r="E160" i="6"/>
  <c r="D160" i="6"/>
  <c r="G101" i="6"/>
  <c r="I101" i="6"/>
  <c r="H101" i="6"/>
  <c r="E101" i="6"/>
  <c r="D101" i="6"/>
  <c r="C101" i="6"/>
  <c r="I42" i="6"/>
  <c r="H42" i="6"/>
  <c r="G42" i="6"/>
  <c r="C42" i="6"/>
  <c r="D42" i="6"/>
  <c r="E42" i="6"/>
  <c r="I186" i="6"/>
  <c r="E186" i="6"/>
  <c r="H186" i="6"/>
  <c r="D186" i="6"/>
  <c r="G186" i="6"/>
  <c r="C186" i="6"/>
  <c r="I127" i="6"/>
  <c r="E127" i="6"/>
  <c r="H127" i="6"/>
  <c r="D127" i="6"/>
  <c r="G127" i="6"/>
  <c r="C127" i="6"/>
  <c r="G81" i="6"/>
  <c r="I81" i="6"/>
  <c r="H81" i="6"/>
  <c r="E81" i="6"/>
  <c r="D81" i="6"/>
  <c r="C81" i="6"/>
  <c r="G20" i="6"/>
  <c r="I20" i="6"/>
  <c r="H20" i="6"/>
  <c r="E20" i="6"/>
  <c r="D20" i="6"/>
  <c r="C20" i="6"/>
  <c r="I116" i="6"/>
  <c r="H116" i="6"/>
  <c r="G116" i="6"/>
  <c r="C116" i="6"/>
  <c r="E116" i="6"/>
  <c r="D116" i="6"/>
  <c r="I107" i="6"/>
  <c r="E107" i="6"/>
  <c r="H107" i="6"/>
  <c r="D107" i="6"/>
  <c r="G107" i="6"/>
  <c r="C107" i="6"/>
  <c r="I98" i="6"/>
  <c r="E98" i="6"/>
  <c r="H98" i="6"/>
  <c r="D98" i="6"/>
  <c r="G98" i="6"/>
  <c r="C98" i="6"/>
  <c r="E45" i="6"/>
  <c r="D45" i="6"/>
  <c r="C45" i="6"/>
  <c r="H45" i="6"/>
  <c r="I45" i="6"/>
  <c r="G45" i="6"/>
  <c r="I70" i="6"/>
  <c r="E70" i="6"/>
  <c r="H70" i="6"/>
  <c r="G70" i="6"/>
  <c r="C70" i="6"/>
  <c r="D70" i="6"/>
  <c r="I11" i="6"/>
  <c r="H11" i="6"/>
  <c r="G11" i="6"/>
  <c r="C11" i="6"/>
  <c r="E11" i="6"/>
  <c r="D11" i="6"/>
  <c r="I155" i="6"/>
  <c r="E155" i="6"/>
  <c r="H155" i="6"/>
  <c r="D155" i="6"/>
  <c r="G155" i="6"/>
  <c r="C155" i="6"/>
  <c r="I96" i="6"/>
  <c r="H96" i="6"/>
  <c r="G96" i="6"/>
  <c r="C96" i="6"/>
  <c r="E96" i="6"/>
  <c r="D96" i="6"/>
  <c r="E49" i="6"/>
  <c r="D49" i="6"/>
  <c r="C49" i="6"/>
  <c r="I49" i="6"/>
  <c r="H49" i="6"/>
  <c r="G49" i="6"/>
  <c r="H193" i="6"/>
  <c r="G193" i="6"/>
  <c r="I193" i="6"/>
  <c r="E193" i="6"/>
  <c r="C193" i="6"/>
  <c r="D193" i="6"/>
  <c r="I146" i="6"/>
  <c r="E146" i="6"/>
  <c r="H146" i="6"/>
  <c r="D146" i="6"/>
  <c r="G146" i="6"/>
  <c r="C146" i="6"/>
  <c r="I87" i="6"/>
  <c r="E87" i="6"/>
  <c r="H87" i="6"/>
  <c r="D87" i="6"/>
  <c r="G87" i="6"/>
  <c r="C87" i="6"/>
  <c r="G28" i="6"/>
  <c r="I28" i="6"/>
  <c r="H28" i="6"/>
  <c r="E28" i="6"/>
  <c r="D28" i="6"/>
  <c r="C28" i="6"/>
  <c r="I172" i="6"/>
  <c r="H172" i="6"/>
  <c r="G172" i="6"/>
  <c r="C172" i="6"/>
  <c r="D172" i="6"/>
  <c r="E172" i="6"/>
  <c r="G113" i="6"/>
  <c r="D113" i="6"/>
  <c r="C113" i="6"/>
  <c r="I113" i="6"/>
  <c r="H113" i="6"/>
  <c r="E113" i="6"/>
  <c r="I54" i="6"/>
  <c r="H54" i="6"/>
  <c r="G54" i="6"/>
  <c r="C54" i="6"/>
  <c r="D54" i="6"/>
  <c r="E54" i="6"/>
  <c r="I198" i="6"/>
  <c r="E198" i="6"/>
  <c r="H198" i="6"/>
  <c r="D198" i="6"/>
  <c r="G198" i="6"/>
  <c r="C198" i="6"/>
  <c r="I139" i="6"/>
  <c r="E139" i="6"/>
  <c r="H139" i="6"/>
  <c r="D139" i="6"/>
  <c r="G139" i="6"/>
  <c r="C139" i="6"/>
  <c r="G93" i="6"/>
  <c r="E93" i="6"/>
  <c r="D93" i="6"/>
  <c r="C93" i="6"/>
  <c r="I93" i="6"/>
  <c r="H93" i="6"/>
  <c r="I164" i="6"/>
  <c r="H164" i="6"/>
  <c r="G164" i="6"/>
  <c r="C164" i="6"/>
  <c r="E164" i="6"/>
  <c r="D164" i="6"/>
  <c r="I104" i="6"/>
  <c r="H104" i="6"/>
  <c r="G104" i="6"/>
  <c r="C104" i="6"/>
  <c r="E104" i="6"/>
  <c r="D104" i="6"/>
  <c r="I124" i="6"/>
  <c r="H124" i="6"/>
  <c r="G124" i="6"/>
  <c r="C124" i="6"/>
  <c r="D124" i="6"/>
  <c r="E124" i="6"/>
  <c r="I82" i="6"/>
  <c r="E82" i="6"/>
  <c r="H82" i="6"/>
  <c r="D82" i="6"/>
  <c r="G82" i="6"/>
  <c r="C82" i="6"/>
  <c r="I23" i="6"/>
  <c r="H23" i="6"/>
  <c r="G23" i="6"/>
  <c r="E23" i="6"/>
  <c r="D23" i="6"/>
  <c r="C23" i="6"/>
  <c r="I167" i="6"/>
  <c r="E167" i="6"/>
  <c r="H167" i="6"/>
  <c r="D167" i="6"/>
  <c r="G167" i="6"/>
  <c r="C167" i="6"/>
  <c r="I108" i="6"/>
  <c r="H108" i="6"/>
  <c r="G108" i="6"/>
  <c r="C108" i="6"/>
  <c r="E108" i="6"/>
  <c r="D108" i="6"/>
  <c r="G61" i="6"/>
  <c r="E61" i="6"/>
  <c r="D61" i="6"/>
  <c r="I61" i="6"/>
  <c r="C61" i="6"/>
  <c r="H61" i="6"/>
  <c r="I14" i="6"/>
  <c r="H14" i="6"/>
  <c r="G14" i="6"/>
  <c r="C14" i="6"/>
  <c r="E14" i="6"/>
  <c r="D14" i="6"/>
  <c r="I158" i="6"/>
  <c r="E158" i="6"/>
  <c r="H158" i="6"/>
  <c r="D158" i="6"/>
  <c r="G158" i="6"/>
  <c r="C158" i="6"/>
  <c r="I99" i="6"/>
  <c r="E99" i="6"/>
  <c r="H99" i="6"/>
  <c r="D99" i="6"/>
  <c r="G99" i="6"/>
  <c r="C99" i="6"/>
  <c r="I40" i="6"/>
  <c r="H40" i="6"/>
  <c r="G40" i="6"/>
  <c r="E40" i="6"/>
  <c r="D40" i="6"/>
  <c r="C40" i="6"/>
  <c r="I184" i="6"/>
  <c r="H184" i="6"/>
  <c r="G184" i="6"/>
  <c r="C184" i="6"/>
  <c r="D184" i="6"/>
  <c r="E184" i="6"/>
  <c r="G125" i="6"/>
  <c r="I125" i="6"/>
  <c r="H125" i="6"/>
  <c r="D125" i="6"/>
  <c r="E125" i="6"/>
  <c r="C125" i="6"/>
  <c r="I66" i="6"/>
  <c r="H66" i="6"/>
  <c r="G66" i="6"/>
  <c r="C66" i="6"/>
  <c r="D66" i="6"/>
  <c r="E66" i="6"/>
  <c r="I10" i="6"/>
  <c r="H10" i="6"/>
  <c r="G10" i="6"/>
  <c r="C10" i="6"/>
  <c r="E10" i="6"/>
  <c r="D10" i="6"/>
  <c r="I151" i="6"/>
  <c r="E151" i="6"/>
  <c r="H151" i="6"/>
  <c r="D151" i="6"/>
  <c r="G151" i="6"/>
  <c r="C151" i="6"/>
  <c r="G105" i="6"/>
  <c r="I105" i="6"/>
  <c r="H105" i="6"/>
  <c r="E105" i="6"/>
  <c r="D105" i="6"/>
  <c r="C105" i="6"/>
  <c r="G32" i="6"/>
  <c r="E32" i="6"/>
  <c r="D32" i="6"/>
  <c r="H32" i="6"/>
  <c r="C32" i="6"/>
  <c r="I32" i="6"/>
  <c r="I128" i="6"/>
  <c r="H128" i="6"/>
  <c r="G128" i="6"/>
  <c r="C128" i="6"/>
  <c r="E128" i="6"/>
  <c r="D128" i="6"/>
  <c r="I150" i="6"/>
  <c r="E150" i="6"/>
  <c r="H150" i="6"/>
  <c r="D150" i="6"/>
  <c r="G150" i="6"/>
  <c r="C150" i="6"/>
  <c r="I94" i="6"/>
  <c r="E94" i="6"/>
  <c r="H94" i="6"/>
  <c r="D94" i="6"/>
  <c r="G94" i="6"/>
  <c r="C94" i="6"/>
  <c r="I35" i="6"/>
  <c r="H35" i="6"/>
  <c r="G35" i="6"/>
  <c r="C35" i="6"/>
  <c r="E35" i="6"/>
  <c r="D35" i="6"/>
  <c r="I179" i="6"/>
  <c r="E179" i="6"/>
  <c r="H179" i="6"/>
  <c r="D179" i="6"/>
  <c r="G179" i="6"/>
  <c r="C179" i="6"/>
  <c r="I120" i="6"/>
  <c r="H120" i="6"/>
  <c r="G120" i="6"/>
  <c r="C120" i="6"/>
  <c r="E120" i="6"/>
  <c r="D120" i="6"/>
  <c r="G73" i="6"/>
  <c r="I73" i="6"/>
  <c r="H73" i="6"/>
  <c r="E73" i="6"/>
  <c r="D73" i="6"/>
  <c r="C73" i="6"/>
  <c r="I26" i="6"/>
  <c r="H26" i="6"/>
  <c r="G26" i="6"/>
  <c r="C26" i="6"/>
  <c r="E26" i="6"/>
  <c r="D26" i="6"/>
  <c r="I170" i="6"/>
  <c r="E170" i="6"/>
  <c r="H170" i="6"/>
  <c r="D170" i="6"/>
  <c r="G170" i="6"/>
  <c r="C170" i="6"/>
  <c r="I111" i="6"/>
  <c r="E111" i="6"/>
  <c r="H111" i="6"/>
  <c r="D111" i="6"/>
  <c r="G111" i="6"/>
  <c r="C111" i="6"/>
  <c r="I52" i="6"/>
  <c r="H52" i="6"/>
  <c r="G52" i="6"/>
  <c r="E52" i="6"/>
  <c r="D52" i="6"/>
  <c r="C52" i="6"/>
  <c r="I196" i="6"/>
  <c r="H196" i="6"/>
  <c r="G196" i="6"/>
  <c r="C196" i="6"/>
  <c r="E196" i="6"/>
  <c r="D196" i="6"/>
  <c r="G137" i="6"/>
  <c r="E137" i="6"/>
  <c r="D137" i="6"/>
  <c r="I137" i="6"/>
  <c r="C137" i="6"/>
  <c r="H137" i="6"/>
  <c r="I78" i="6"/>
  <c r="E78" i="6"/>
  <c r="H78" i="6"/>
  <c r="D78" i="6"/>
  <c r="G78" i="6"/>
  <c r="C78" i="6"/>
  <c r="I19" i="6"/>
  <c r="H19" i="6"/>
  <c r="G19" i="6"/>
  <c r="C19" i="6"/>
  <c r="E19" i="6"/>
  <c r="D19" i="6"/>
  <c r="I163" i="6"/>
  <c r="E163" i="6"/>
  <c r="H163" i="6"/>
  <c r="D163" i="6"/>
  <c r="G163" i="6"/>
  <c r="C163" i="6"/>
  <c r="G117" i="6"/>
  <c r="I117" i="6"/>
  <c r="H117" i="6"/>
  <c r="E117" i="6"/>
  <c r="D117" i="6"/>
  <c r="C117" i="6"/>
  <c r="I176" i="6"/>
  <c r="H176" i="6"/>
  <c r="G176" i="6"/>
  <c r="C176" i="6"/>
  <c r="E176" i="6"/>
  <c r="D176" i="6"/>
  <c r="I140" i="6"/>
  <c r="H140" i="6"/>
  <c r="G140" i="6"/>
  <c r="C140" i="6"/>
  <c r="E140" i="6"/>
  <c r="D140" i="6"/>
  <c r="H209" i="6"/>
  <c r="G209" i="6"/>
  <c r="E209" i="6"/>
  <c r="D209" i="6"/>
  <c r="I209" i="6"/>
  <c r="C209" i="6"/>
  <c r="I106" i="6"/>
  <c r="E106" i="6"/>
  <c r="H106" i="6"/>
  <c r="D106" i="6"/>
  <c r="G106" i="6"/>
  <c r="C106" i="6"/>
  <c r="I47" i="6"/>
  <c r="H47" i="6"/>
  <c r="G47" i="6"/>
  <c r="E47" i="6"/>
  <c r="D47" i="6"/>
  <c r="C47" i="6"/>
  <c r="I191" i="6"/>
  <c r="E191" i="6"/>
  <c r="H191" i="6"/>
  <c r="D191" i="6"/>
  <c r="G191" i="6"/>
  <c r="C191" i="6"/>
  <c r="I132" i="6"/>
  <c r="H132" i="6"/>
  <c r="G132" i="6"/>
  <c r="C132" i="6"/>
  <c r="E132" i="6"/>
  <c r="D132" i="6"/>
  <c r="G85" i="6"/>
  <c r="C85" i="6"/>
  <c r="I85" i="6"/>
  <c r="H85" i="6"/>
  <c r="E85" i="6"/>
  <c r="D85" i="6"/>
  <c r="I38" i="6"/>
  <c r="H38" i="6"/>
  <c r="G38" i="6"/>
  <c r="C38" i="6"/>
  <c r="D38" i="6"/>
  <c r="E38" i="6"/>
  <c r="I182" i="6"/>
  <c r="E182" i="6"/>
  <c r="H182" i="6"/>
  <c r="D182" i="6"/>
  <c r="G182" i="6"/>
  <c r="C182" i="6"/>
  <c r="I123" i="6"/>
  <c r="E123" i="6"/>
  <c r="H123" i="6"/>
  <c r="D123" i="6"/>
  <c r="G123" i="6"/>
  <c r="C123" i="6"/>
  <c r="I64" i="6"/>
  <c r="H64" i="6"/>
  <c r="G64" i="6"/>
  <c r="E64" i="6"/>
  <c r="D64" i="6"/>
  <c r="C64" i="6"/>
  <c r="I208" i="6"/>
  <c r="H208" i="6"/>
  <c r="G208" i="6"/>
  <c r="C208" i="6"/>
  <c r="E208" i="6"/>
  <c r="D208" i="6"/>
  <c r="H149" i="6"/>
  <c r="G149" i="6"/>
  <c r="E149" i="6"/>
  <c r="D149" i="6"/>
  <c r="I149" i="6"/>
  <c r="C149" i="6"/>
  <c r="I90" i="6"/>
  <c r="E90" i="6"/>
  <c r="H90" i="6"/>
  <c r="D90" i="6"/>
  <c r="G90" i="6"/>
  <c r="C90" i="6"/>
  <c r="I31" i="6"/>
  <c r="H31" i="6"/>
  <c r="G31" i="6"/>
  <c r="C31" i="6"/>
  <c r="E31" i="6"/>
  <c r="D31" i="6"/>
  <c r="I175" i="6"/>
  <c r="E175" i="6"/>
  <c r="H175" i="6"/>
  <c r="D175" i="6"/>
  <c r="G175" i="6"/>
  <c r="C175" i="6"/>
  <c r="G129" i="6"/>
  <c r="I129" i="6"/>
  <c r="H129" i="6"/>
  <c r="E129" i="6"/>
  <c r="D129" i="6"/>
  <c r="C129" i="6"/>
  <c r="I44" i="6"/>
  <c r="H44" i="6"/>
  <c r="G44" i="6"/>
  <c r="E44" i="6"/>
  <c r="D44" i="6"/>
  <c r="C44" i="6"/>
  <c r="H205" i="6"/>
  <c r="G205" i="6"/>
  <c r="I205" i="6"/>
  <c r="E205" i="6"/>
  <c r="D205" i="6"/>
  <c r="C205" i="6"/>
  <c r="I166" i="6"/>
  <c r="E166" i="6"/>
  <c r="H166" i="6"/>
  <c r="D166" i="6"/>
  <c r="G166" i="6"/>
  <c r="C166" i="6"/>
  <c r="H145" i="6"/>
  <c r="G145" i="6"/>
  <c r="I145" i="6"/>
  <c r="E145" i="6"/>
  <c r="C145" i="6"/>
  <c r="D145" i="6"/>
  <c r="I183" i="6"/>
  <c r="E183" i="6"/>
  <c r="H183" i="6"/>
  <c r="D183" i="6"/>
  <c r="G183" i="6"/>
  <c r="C183" i="6"/>
  <c r="H189" i="6"/>
  <c r="G189" i="6"/>
  <c r="E189" i="6"/>
  <c r="D189" i="6"/>
  <c r="C189" i="6"/>
  <c r="I189" i="6"/>
  <c r="I118" i="6"/>
  <c r="E118" i="6"/>
  <c r="H118" i="6"/>
  <c r="D118" i="6"/>
  <c r="G118" i="6"/>
  <c r="C118" i="6"/>
  <c r="I59" i="6"/>
  <c r="H59" i="6"/>
  <c r="G59" i="6"/>
  <c r="C59" i="6"/>
  <c r="E59" i="6"/>
  <c r="D59" i="6"/>
  <c r="I203" i="6"/>
  <c r="E203" i="6"/>
  <c r="H203" i="6"/>
  <c r="D203" i="6"/>
  <c r="G203" i="6"/>
  <c r="C203" i="6"/>
  <c r="I144" i="6"/>
  <c r="H144" i="6"/>
  <c r="G144" i="6"/>
  <c r="C144" i="6"/>
  <c r="E144" i="6"/>
  <c r="D144" i="6"/>
  <c r="G97" i="6"/>
  <c r="I97" i="6"/>
  <c r="H97" i="6"/>
  <c r="E97" i="6"/>
  <c r="C97" i="6"/>
  <c r="D97" i="6"/>
  <c r="I50" i="6"/>
  <c r="H50" i="6"/>
  <c r="G50" i="6"/>
  <c r="C50" i="6"/>
  <c r="D50" i="6"/>
  <c r="E50" i="6"/>
  <c r="I194" i="6"/>
  <c r="E194" i="6"/>
  <c r="H194" i="6"/>
  <c r="D194" i="6"/>
  <c r="G194" i="6"/>
  <c r="C194" i="6"/>
  <c r="I135" i="6"/>
  <c r="E135" i="6"/>
  <c r="H135" i="6"/>
  <c r="D135" i="6"/>
  <c r="G135" i="6"/>
  <c r="C135" i="6"/>
  <c r="I76" i="6"/>
  <c r="H76" i="6"/>
  <c r="G76" i="6"/>
  <c r="C76" i="6"/>
  <c r="E76" i="6"/>
  <c r="D76" i="6"/>
  <c r="I17" i="6"/>
  <c r="E17" i="6"/>
  <c r="H17" i="6"/>
  <c r="D17" i="6"/>
  <c r="G17" i="6"/>
  <c r="C17" i="6"/>
  <c r="H161" i="6"/>
  <c r="G161" i="6"/>
  <c r="D161" i="6"/>
  <c r="I161" i="6"/>
  <c r="C161" i="6"/>
  <c r="E161" i="6"/>
  <c r="I102" i="6"/>
  <c r="E102" i="6"/>
  <c r="H102" i="6"/>
  <c r="D102" i="6"/>
  <c r="G102" i="6"/>
  <c r="C102" i="6"/>
  <c r="I43" i="6"/>
  <c r="H43" i="6"/>
  <c r="G43" i="6"/>
  <c r="E43" i="6"/>
  <c r="C43" i="6"/>
  <c r="D43" i="6"/>
  <c r="I187" i="6"/>
  <c r="E187" i="6"/>
  <c r="H187" i="6"/>
  <c r="D187" i="6"/>
  <c r="G187" i="6"/>
  <c r="C187" i="6"/>
  <c r="H141" i="6"/>
  <c r="G141" i="6"/>
  <c r="E141" i="6"/>
  <c r="D141" i="6"/>
  <c r="C141" i="6"/>
  <c r="I141" i="6"/>
  <c r="I188" i="6"/>
  <c r="H188" i="6"/>
  <c r="G188" i="6"/>
  <c r="C188" i="6"/>
  <c r="E188" i="6"/>
  <c r="D188" i="6"/>
  <c r="I130" i="6"/>
  <c r="E130" i="6"/>
  <c r="H130" i="6"/>
  <c r="D130" i="6"/>
  <c r="G130" i="6"/>
  <c r="C130" i="6"/>
  <c r="I71" i="6"/>
  <c r="H71" i="6"/>
  <c r="G71" i="6"/>
  <c r="C71" i="6"/>
  <c r="E71" i="6"/>
  <c r="D71" i="6"/>
  <c r="G12" i="6"/>
  <c r="I12" i="6"/>
  <c r="E12" i="6"/>
  <c r="D12" i="6"/>
  <c r="C12" i="6"/>
  <c r="H12" i="6"/>
  <c r="I156" i="6"/>
  <c r="H156" i="6"/>
  <c r="G156" i="6"/>
  <c r="C156" i="6"/>
  <c r="E156" i="6"/>
  <c r="D156" i="6"/>
  <c r="G109" i="6"/>
  <c r="I109" i="6"/>
  <c r="E109" i="6"/>
  <c r="D109" i="6"/>
  <c r="C109" i="6"/>
  <c r="H109" i="6"/>
  <c r="I62" i="6"/>
  <c r="H62" i="6"/>
  <c r="G62" i="6"/>
  <c r="C62" i="6"/>
  <c r="D62" i="6"/>
  <c r="E62" i="6"/>
  <c r="I206" i="6"/>
  <c r="E206" i="6"/>
  <c r="H206" i="6"/>
  <c r="D206" i="6"/>
  <c r="G206" i="6"/>
  <c r="C206" i="6"/>
  <c r="I147" i="6"/>
  <c r="E147" i="6"/>
  <c r="H147" i="6"/>
  <c r="D147" i="6"/>
  <c r="G147" i="6"/>
  <c r="C147" i="6"/>
  <c r="I88" i="6"/>
  <c r="H88" i="6"/>
  <c r="G88" i="6"/>
  <c r="C88" i="6"/>
  <c r="D88" i="6"/>
  <c r="E88" i="6"/>
  <c r="H29" i="6"/>
  <c r="G29" i="6"/>
  <c r="E29" i="6"/>
  <c r="D29" i="6"/>
  <c r="C29" i="6"/>
  <c r="I29" i="6"/>
  <c r="H173" i="6"/>
  <c r="G173" i="6"/>
  <c r="D173" i="6"/>
  <c r="E173" i="6"/>
  <c r="I173" i="6"/>
  <c r="C173" i="6"/>
  <c r="I114" i="6"/>
  <c r="E114" i="6"/>
  <c r="H114" i="6"/>
  <c r="D114" i="6"/>
  <c r="G114" i="6"/>
  <c r="C114" i="6"/>
  <c r="I55" i="6"/>
  <c r="H55" i="6"/>
  <c r="G55" i="6"/>
  <c r="C55" i="6"/>
  <c r="E55" i="6"/>
  <c r="D55" i="6"/>
  <c r="I199" i="6"/>
  <c r="E199" i="6"/>
  <c r="H199" i="6"/>
  <c r="D199" i="6"/>
  <c r="G199" i="6"/>
  <c r="C199" i="6"/>
  <c r="H153" i="6"/>
  <c r="G153" i="6"/>
  <c r="E153" i="6"/>
  <c r="I153" i="6"/>
  <c r="D153" i="6"/>
  <c r="C153" i="6"/>
  <c r="I56" i="6"/>
  <c r="H56" i="6"/>
  <c r="G56" i="6"/>
  <c r="E56" i="6"/>
  <c r="D56" i="6"/>
  <c r="C56" i="6"/>
  <c r="G65" i="6"/>
  <c r="E65" i="6"/>
  <c r="D65" i="6"/>
  <c r="C65" i="6"/>
  <c r="I65" i="6"/>
  <c r="H65" i="6"/>
  <c r="I142" i="6"/>
  <c r="E142" i="6"/>
  <c r="H142" i="6"/>
  <c r="D142" i="6"/>
  <c r="G142" i="6"/>
  <c r="C142" i="6"/>
  <c r="I83" i="6"/>
  <c r="H83" i="6"/>
  <c r="D83" i="6"/>
  <c r="G83" i="6"/>
  <c r="C83" i="6"/>
  <c r="E83" i="6"/>
  <c r="G24" i="6"/>
  <c r="E24" i="6"/>
  <c r="D24" i="6"/>
  <c r="I24" i="6"/>
  <c r="C24" i="6"/>
  <c r="H24" i="6"/>
  <c r="I168" i="6"/>
  <c r="H168" i="6"/>
  <c r="G168" i="6"/>
  <c r="C168" i="6"/>
  <c r="E168" i="6"/>
  <c r="D168" i="6"/>
  <c r="G121" i="6"/>
  <c r="E121" i="6"/>
  <c r="D121" i="6"/>
  <c r="I121" i="6"/>
  <c r="C121" i="6"/>
  <c r="H121" i="6"/>
  <c r="I74" i="6"/>
  <c r="E74" i="6"/>
  <c r="H74" i="6"/>
  <c r="D74" i="6"/>
  <c r="G74" i="6"/>
  <c r="C74" i="6"/>
  <c r="I15" i="6"/>
  <c r="H15" i="6"/>
  <c r="G15" i="6"/>
  <c r="E15" i="6"/>
  <c r="C15" i="6"/>
  <c r="D15" i="6"/>
  <c r="I159" i="6"/>
  <c r="E159" i="6"/>
  <c r="H159" i="6"/>
  <c r="D159" i="6"/>
  <c r="G159" i="6"/>
  <c r="C159" i="6"/>
  <c r="I100" i="6"/>
  <c r="H100" i="6"/>
  <c r="G100" i="6"/>
  <c r="C100" i="6"/>
  <c r="E100" i="6"/>
  <c r="D100" i="6"/>
  <c r="I41" i="6"/>
  <c r="H41" i="6"/>
  <c r="G41" i="6"/>
  <c r="E41" i="6"/>
  <c r="D41" i="6"/>
  <c r="C41" i="6"/>
  <c r="H185" i="6"/>
  <c r="G185" i="6"/>
  <c r="E185" i="6"/>
  <c r="D185" i="6"/>
  <c r="I185" i="6"/>
  <c r="C185" i="6"/>
  <c r="I126" i="6"/>
  <c r="E126" i="6"/>
  <c r="H126" i="6"/>
  <c r="D126" i="6"/>
  <c r="G126" i="6"/>
  <c r="C126" i="6"/>
  <c r="I67" i="6"/>
  <c r="H67" i="6"/>
  <c r="G67" i="6"/>
  <c r="E67" i="6"/>
  <c r="C67" i="6"/>
  <c r="D67" i="6"/>
  <c r="E21" i="6"/>
  <c r="D21" i="6"/>
  <c r="C21" i="6"/>
  <c r="H21" i="6"/>
  <c r="I21" i="6"/>
  <c r="G21" i="6"/>
  <c r="H165" i="6"/>
  <c r="G165" i="6"/>
  <c r="I165" i="6"/>
  <c r="E165" i="6"/>
  <c r="D165" i="6"/>
  <c r="C165" i="6"/>
  <c r="I200" i="6"/>
  <c r="H200" i="6"/>
  <c r="G200" i="6"/>
  <c r="C200" i="6"/>
  <c r="E200" i="6"/>
  <c r="D200" i="6"/>
  <c r="I38" i="10" l="1"/>
  <c r="BB38" i="10"/>
  <c r="W47" i="7"/>
  <c r="Y46" i="7"/>
  <c r="C40" i="5"/>
  <c r="B40" i="5"/>
  <c r="A40" i="5"/>
  <c r="C39" i="5"/>
  <c r="B39" i="5"/>
  <c r="A39" i="5"/>
  <c r="D37" i="5"/>
  <c r="D36" i="5"/>
  <c r="D35" i="5"/>
  <c r="J38" i="10" l="1"/>
  <c r="BD38" i="10" s="1"/>
  <c r="BC38" i="10"/>
  <c r="W48" i="7"/>
  <c r="Y47" i="7"/>
  <c r="B11" i="5"/>
  <c r="B12" i="5"/>
  <c r="B13" i="5"/>
  <c r="B9" i="5"/>
  <c r="B8" i="5"/>
  <c r="B17" i="5"/>
  <c r="B16" i="5"/>
  <c r="B15" i="5"/>
  <c r="AI11" i="3"/>
  <c r="AI10" i="3"/>
  <c r="AI9" i="3"/>
  <c r="AI8" i="3"/>
  <c r="AI7" i="3"/>
  <c r="AI8" i="5"/>
  <c r="AI7" i="5"/>
  <c r="M22" i="5" a="1"/>
  <c r="R22" i="5" s="1"/>
  <c r="R23" i="5" s="1"/>
  <c r="R24" i="5" s="1"/>
  <c r="R25" i="5" s="1"/>
  <c r="R26" i="5" s="1"/>
  <c r="R27" i="5" s="1"/>
  <c r="AH4" i="3"/>
  <c r="AH4" i="5"/>
  <c r="Z14" i="5"/>
  <c r="Z13" i="5"/>
  <c r="Z12" i="5"/>
  <c r="AB11" i="5"/>
  <c r="Z11" i="5"/>
  <c r="AB10" i="5"/>
  <c r="Z10" i="5"/>
  <c r="AB9" i="5"/>
  <c r="Z9" i="5"/>
  <c r="AB8" i="5"/>
  <c r="Z8" i="5"/>
  <c r="AB7" i="5"/>
  <c r="Z7" i="5"/>
  <c r="Z6" i="5"/>
  <c r="Z5" i="5"/>
  <c r="AA3" i="5"/>
  <c r="AA6" i="5" s="1"/>
  <c r="AA7" i="5" s="1"/>
  <c r="AA8" i="5" s="1"/>
  <c r="AA9" i="5" s="1"/>
  <c r="AA10" i="5" s="1"/>
  <c r="AA11" i="5" s="1"/>
  <c r="AA12" i="5" s="1"/>
  <c r="C32" i="3"/>
  <c r="C33" i="3" s="1"/>
  <c r="C34" i="3" s="1"/>
  <c r="A32" i="3"/>
  <c r="A33" i="3" s="1"/>
  <c r="A34" i="3" s="1"/>
  <c r="C23" i="3"/>
  <c r="C24" i="3" s="1"/>
  <c r="C25" i="3" s="1"/>
  <c r="C26" i="3" s="1"/>
  <c r="C27" i="3" s="1"/>
  <c r="C28" i="3" s="1"/>
  <c r="C29" i="3" s="1"/>
  <c r="C30" i="3" s="1"/>
  <c r="C31" i="3" s="1"/>
  <c r="C22" i="3"/>
  <c r="A23" i="3"/>
  <c r="A24" i="3" s="1"/>
  <c r="A25" i="3" s="1"/>
  <c r="A26" i="3" s="1"/>
  <c r="A27" i="3" s="1"/>
  <c r="A28" i="3" s="1"/>
  <c r="A29" i="3" s="1"/>
  <c r="A30" i="3" s="1"/>
  <c r="A31" i="3" s="1"/>
  <c r="A22" i="3"/>
  <c r="A7" i="3"/>
  <c r="A8" i="3" s="1"/>
  <c r="A9" i="3" s="1"/>
  <c r="A10" i="3" s="1"/>
  <c r="A11" i="3" s="1"/>
  <c r="M9" i="5"/>
  <c r="M8" i="5"/>
  <c r="AK16" i="5"/>
  <c r="AK17" i="5"/>
  <c r="AK18" i="5" s="1"/>
  <c r="AK19" i="5" s="1"/>
  <c r="AK20" i="5" s="1"/>
  <c r="AK32" i="5"/>
  <c r="AK31" i="5"/>
  <c r="AK30" i="5"/>
  <c r="AS30" i="5" s="1"/>
  <c r="AK29" i="5"/>
  <c r="AK28" i="5"/>
  <c r="AK27" i="5"/>
  <c r="AU26" i="5"/>
  <c r="AK26" i="5"/>
  <c r="AK25" i="5"/>
  <c r="AS24" i="5"/>
  <c r="AK24" i="5"/>
  <c r="AJ24" i="5"/>
  <c r="AJ25" i="5" s="1"/>
  <c r="AJ26" i="5" s="1"/>
  <c r="AJ27" i="5" s="1"/>
  <c r="AJ28" i="5" s="1"/>
  <c r="AJ29" i="5" s="1"/>
  <c r="AJ30" i="5" s="1"/>
  <c r="AJ31" i="5" s="1"/>
  <c r="AJ32" i="5" s="1"/>
  <c r="AK23" i="5"/>
  <c r="AZ22" i="5"/>
  <c r="AY22" i="5"/>
  <c r="AY27" i="5" s="1"/>
  <c r="AX22" i="5"/>
  <c r="AX24" i="5" s="1"/>
  <c r="AW22" i="5"/>
  <c r="AV22" i="5"/>
  <c r="AU22" i="5"/>
  <c r="AU27" i="5" s="1"/>
  <c r="AT22" i="5"/>
  <c r="AS22" i="5"/>
  <c r="AR22" i="5"/>
  <c r="AQ22" i="5"/>
  <c r="AP22" i="5"/>
  <c r="AO22" i="5"/>
  <c r="AO30" i="5" s="1"/>
  <c r="AN22" i="5"/>
  <c r="AM22" i="5"/>
  <c r="AM27" i="5" s="1"/>
  <c r="AL22" i="5"/>
  <c r="AL24" i="5" s="1"/>
  <c r="AI13" i="5"/>
  <c r="AD8" i="5"/>
  <c r="AK7" i="5"/>
  <c r="AK8" i="5" s="1"/>
  <c r="AK9" i="5" s="1"/>
  <c r="AK10" i="5" s="1"/>
  <c r="AK11" i="5" s="1"/>
  <c r="AK12" i="5" s="1"/>
  <c r="AK13" i="5" s="1"/>
  <c r="AK14" i="5" s="1"/>
  <c r="AK15" i="5" s="1"/>
  <c r="AF7" i="5"/>
  <c r="AF8" i="5" s="1"/>
  <c r="Q6" i="5"/>
  <c r="R6" i="5" s="1"/>
  <c r="D6" i="5"/>
  <c r="D7" i="5" s="1"/>
  <c r="AM5" i="5"/>
  <c r="AN5" i="5" s="1"/>
  <c r="AO5" i="5" s="1"/>
  <c r="AP5" i="5" s="1"/>
  <c r="AQ5" i="5" s="1"/>
  <c r="AR5" i="5" s="1"/>
  <c r="AS5" i="5" s="1"/>
  <c r="AT5" i="5" s="1"/>
  <c r="AU5" i="5" s="1"/>
  <c r="AV5" i="5" s="1"/>
  <c r="AW5" i="5" s="1"/>
  <c r="AX5" i="5" s="1"/>
  <c r="AY5" i="5" s="1"/>
  <c r="AZ5" i="5" s="1"/>
  <c r="AK5" i="5"/>
  <c r="AE5" i="5"/>
  <c r="Q5" i="5"/>
  <c r="R5" i="5" s="1"/>
  <c r="C5" i="5"/>
  <c r="L4" i="5"/>
  <c r="L4" i="3"/>
  <c r="AA7" i="3"/>
  <c r="B5" i="3"/>
  <c r="C5" i="3"/>
  <c r="D6" i="3"/>
  <c r="D7" i="3" s="1"/>
  <c r="B7" i="3" s="1"/>
  <c r="Z4" i="3"/>
  <c r="Z3" i="3" s="1"/>
  <c r="Z6" i="3" s="1"/>
  <c r="Z7" i="3" s="1"/>
  <c r="Z8" i="3" s="1"/>
  <c r="Z9" i="3" s="1"/>
  <c r="Z10" i="3" s="1"/>
  <c r="Z11" i="3" s="1"/>
  <c r="Z12" i="3" s="1"/>
  <c r="AH11" i="3"/>
  <c r="AH10" i="3"/>
  <c r="AH9" i="3"/>
  <c r="AH8" i="3"/>
  <c r="AH7" i="3"/>
  <c r="M22" i="3" s="1" a="1"/>
  <c r="M22" i="3" s="1"/>
  <c r="M23" i="3" s="1"/>
  <c r="M24" i="3" s="1"/>
  <c r="M25" i="3" s="1"/>
  <c r="M26" i="3" s="1"/>
  <c r="M27" i="3" s="1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5" i="3"/>
  <c r="Y13" i="3"/>
  <c r="Y12" i="3"/>
  <c r="Y11" i="3"/>
  <c r="Y10" i="3"/>
  <c r="Y9" i="3"/>
  <c r="Y8" i="3"/>
  <c r="Y7" i="3"/>
  <c r="Y6" i="3"/>
  <c r="Y5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R7" i="3" s="1"/>
  <c r="Q6" i="3"/>
  <c r="R6" i="3" s="1"/>
  <c r="Q5" i="3"/>
  <c r="R5" i="3" s="1"/>
  <c r="AI13" i="3"/>
  <c r="C43" i="3"/>
  <c r="B43" i="3"/>
  <c r="A43" i="3"/>
  <c r="C42" i="3"/>
  <c r="B42" i="3"/>
  <c r="A42" i="3"/>
  <c r="C41" i="3"/>
  <c r="B41" i="3"/>
  <c r="A41" i="3"/>
  <c r="C40" i="3"/>
  <c r="B40" i="3"/>
  <c r="A40" i="3"/>
  <c r="B39" i="3"/>
  <c r="A39" i="3"/>
  <c r="C39" i="3"/>
  <c r="D35" i="3"/>
  <c r="D37" i="3"/>
  <c r="D36" i="3"/>
  <c r="AD8" i="3"/>
  <c r="AD9" i="3" s="1"/>
  <c r="AD10" i="3" s="1"/>
  <c r="AD11" i="3" s="1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J24" i="3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K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F7" i="3"/>
  <c r="AF8" i="3" s="1"/>
  <c r="AF9" i="3" s="1"/>
  <c r="AF10" i="3" s="1"/>
  <c r="AF11" i="3" s="1"/>
  <c r="AE5" i="3"/>
  <c r="AK7" i="3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M5" i="3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AZ5" i="3" s="1"/>
  <c r="AK5" i="3"/>
  <c r="W49" i="7" l="1"/>
  <c r="Y48" i="7"/>
  <c r="AQ13" i="7"/>
  <c r="AQ47" i="7"/>
  <c r="AQ48" i="7"/>
  <c r="M22" i="5"/>
  <c r="M23" i="5" s="1"/>
  <c r="M24" i="5" s="1"/>
  <c r="M25" i="5" s="1"/>
  <c r="M26" i="5" s="1"/>
  <c r="M27" i="5" s="1"/>
  <c r="N22" i="5"/>
  <c r="N23" i="5" s="1"/>
  <c r="N24" i="5" s="1"/>
  <c r="N25" i="5" s="1"/>
  <c r="N26" i="5" s="1"/>
  <c r="N27" i="5" s="1"/>
  <c r="O22" i="5"/>
  <c r="O23" i="5" s="1"/>
  <c r="O24" i="5" s="1"/>
  <c r="O25" i="5" s="1"/>
  <c r="O26" i="5" s="1"/>
  <c r="O27" i="5" s="1"/>
  <c r="P22" i="5"/>
  <c r="P23" i="5" s="1"/>
  <c r="P24" i="5" s="1"/>
  <c r="P25" i="5" s="1"/>
  <c r="P26" i="5" s="1"/>
  <c r="P27" i="5" s="1"/>
  <c r="Q22" i="5"/>
  <c r="Q23" i="5" s="1"/>
  <c r="Q24" i="5" s="1"/>
  <c r="Q25" i="5" s="1"/>
  <c r="Q26" i="5" s="1"/>
  <c r="Q27" i="5" s="1"/>
  <c r="B21" i="3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16" i="3"/>
  <c r="B17" i="3" s="1"/>
  <c r="R22" i="3"/>
  <c r="R23" i="3" s="1"/>
  <c r="R24" i="3" s="1"/>
  <c r="R25" i="3" s="1"/>
  <c r="R26" i="3" s="1"/>
  <c r="R27" i="3" s="1"/>
  <c r="Q22" i="3"/>
  <c r="Q23" i="3" s="1"/>
  <c r="Q24" i="3" s="1"/>
  <c r="Q25" i="3" s="1"/>
  <c r="Q26" i="3" s="1"/>
  <c r="Q27" i="3" s="1"/>
  <c r="P22" i="3"/>
  <c r="P23" i="3" s="1"/>
  <c r="P24" i="3" s="1"/>
  <c r="P25" i="3" s="1"/>
  <c r="P26" i="3" s="1"/>
  <c r="P27" i="3" s="1"/>
  <c r="O22" i="3"/>
  <c r="O23" i="3" s="1"/>
  <c r="O24" i="3" s="1"/>
  <c r="O25" i="3" s="1"/>
  <c r="O26" i="3" s="1"/>
  <c r="O27" i="3" s="1"/>
  <c r="N22" i="3"/>
  <c r="N23" i="3" s="1"/>
  <c r="N24" i="3" s="1"/>
  <c r="N25" i="3" s="1"/>
  <c r="N26" i="3" s="1"/>
  <c r="N27" i="3" s="1"/>
  <c r="AN25" i="5"/>
  <c r="AR23" i="5"/>
  <c r="AX29" i="5"/>
  <c r="AM23" i="5"/>
  <c r="AS29" i="5"/>
  <c r="AQ25" i="5"/>
  <c r="AU29" i="5"/>
  <c r="AV24" i="5"/>
  <c r="AR24" i="5"/>
  <c r="AT31" i="5"/>
  <c r="AU24" i="5"/>
  <c r="AT32" i="5"/>
  <c r="D8" i="5"/>
  <c r="AO26" i="5"/>
  <c r="AP30" i="5"/>
  <c r="AL23" i="5"/>
  <c r="AL26" i="5"/>
  <c r="AM32" i="5"/>
  <c r="AR27" i="5"/>
  <c r="AO23" i="5"/>
  <c r="AS25" i="5"/>
  <c r="AV26" i="5"/>
  <c r="AL30" i="5"/>
  <c r="AR32" i="5"/>
  <c r="AS27" i="5"/>
  <c r="AX23" i="5"/>
  <c r="AL25" i="5"/>
  <c r="AX26" i="5"/>
  <c r="AM30" i="5"/>
  <c r="AU32" i="5"/>
  <c r="AY23" i="5"/>
  <c r="AM25" i="5"/>
  <c r="AT27" i="5"/>
  <c r="AN30" i="5"/>
  <c r="AY32" i="5"/>
  <c r="AQ28" i="5"/>
  <c r="AX30" i="5"/>
  <c r="AV27" i="5"/>
  <c r="AW24" i="5"/>
  <c r="AO25" i="5"/>
  <c r="AW29" i="5"/>
  <c r="AY30" i="5"/>
  <c r="AY24" i="5"/>
  <c r="AO32" i="5"/>
  <c r="AM24" i="5"/>
  <c r="AT25" i="5"/>
  <c r="AL29" i="5"/>
  <c r="AZ30" i="5"/>
  <c r="AX25" i="5"/>
  <c r="AR29" i="5"/>
  <c r="AZ31" i="5"/>
  <c r="AY25" i="5"/>
  <c r="AN32" i="5"/>
  <c r="AZ32" i="5"/>
  <c r="AT24" i="5"/>
  <c r="AZ25" i="5"/>
  <c r="AT29" i="5"/>
  <c r="AU31" i="5"/>
  <c r="C8" i="5"/>
  <c r="D9" i="5"/>
  <c r="C7" i="5"/>
  <c r="C6" i="5"/>
  <c r="AW28" i="5"/>
  <c r="AS23" i="5"/>
  <c r="AN24" i="5"/>
  <c r="AZ24" i="5"/>
  <c r="AU25" i="5"/>
  <c r="AP26" i="5"/>
  <c r="AW27" i="5"/>
  <c r="AR28" i="5"/>
  <c r="AM29" i="5"/>
  <c r="AY29" i="5"/>
  <c r="AT30" i="5"/>
  <c r="AO31" i="5"/>
  <c r="AV32" i="5"/>
  <c r="AQ27" i="5"/>
  <c r="AX28" i="5"/>
  <c r="AP32" i="5"/>
  <c r="AW31" i="5"/>
  <c r="AT23" i="5"/>
  <c r="AO24" i="5"/>
  <c r="AV25" i="5"/>
  <c r="AQ26" i="5"/>
  <c r="AL27" i="5"/>
  <c r="AX27" i="5"/>
  <c r="AS28" i="5"/>
  <c r="AN29" i="5"/>
  <c r="AZ29" i="5"/>
  <c r="AU30" i="5"/>
  <c r="AP31" i="5"/>
  <c r="AW32" i="5"/>
  <c r="AL28" i="5"/>
  <c r="AZ28" i="5"/>
  <c r="AU23" i="5"/>
  <c r="AP24" i="5"/>
  <c r="AW25" i="5"/>
  <c r="AR26" i="5"/>
  <c r="AT28" i="5"/>
  <c r="AO29" i="5"/>
  <c r="AV30" i="5"/>
  <c r="AQ31" i="5"/>
  <c r="AL32" i="5"/>
  <c r="AX32" i="5"/>
  <c r="AV23" i="5"/>
  <c r="AQ24" i="5"/>
  <c r="AS26" i="5"/>
  <c r="AN27" i="5"/>
  <c r="AZ27" i="5"/>
  <c r="AU28" i="5"/>
  <c r="AP29" i="5"/>
  <c r="AW30" i="5"/>
  <c r="AR31" i="5"/>
  <c r="AW23" i="5"/>
  <c r="AT26" i="5"/>
  <c r="AO27" i="5"/>
  <c r="AV28" i="5"/>
  <c r="AQ29" i="5"/>
  <c r="AS31" i="5"/>
  <c r="AP27" i="5"/>
  <c r="AN23" i="5"/>
  <c r="AZ23" i="5"/>
  <c r="AP25" i="5"/>
  <c r="AW26" i="5"/>
  <c r="AM28" i="5"/>
  <c r="AY28" i="5"/>
  <c r="AV31" i="5"/>
  <c r="AQ32" i="5"/>
  <c r="AP23" i="5"/>
  <c r="AR25" i="5"/>
  <c r="AM26" i="5"/>
  <c r="AY26" i="5"/>
  <c r="AO28" i="5"/>
  <c r="AV29" i="5"/>
  <c r="AQ30" i="5"/>
  <c r="AL31" i="5"/>
  <c r="AX31" i="5"/>
  <c r="AS32" i="5"/>
  <c r="AN28" i="5"/>
  <c r="AQ23" i="5"/>
  <c r="AN26" i="5"/>
  <c r="AZ26" i="5"/>
  <c r="AP28" i="5"/>
  <c r="AR30" i="5"/>
  <c r="AM31" i="5"/>
  <c r="AY31" i="5"/>
  <c r="AN31" i="5"/>
  <c r="AA8" i="3"/>
  <c r="AA9" i="3"/>
  <c r="AA10" i="3"/>
  <c r="AA11" i="3"/>
  <c r="B6" i="3"/>
  <c r="D8" i="3"/>
  <c r="B8" i="3" s="1"/>
  <c r="C6" i="3"/>
  <c r="AN34" i="3"/>
  <c r="AN17" i="3" s="1"/>
  <c r="AZ34" i="3"/>
  <c r="AZ17" i="3" s="1"/>
  <c r="AO23" i="3"/>
  <c r="AO6" i="3" s="1"/>
  <c r="AU23" i="3"/>
  <c r="AU6" i="3" s="1"/>
  <c r="AQ26" i="3"/>
  <c r="AQ9" i="3" s="1"/>
  <c r="AL23" i="3"/>
  <c r="AX23" i="3"/>
  <c r="AX6" i="3" s="1"/>
  <c r="AP23" i="3"/>
  <c r="AP6" i="3" s="1"/>
  <c r="AT35" i="3"/>
  <c r="AT18" i="3" s="1"/>
  <c r="AR23" i="3"/>
  <c r="AR6" i="3" s="1"/>
  <c r="AV24" i="3"/>
  <c r="AV7" i="3" s="1"/>
  <c r="AW28" i="3"/>
  <c r="AW11" i="3" s="1"/>
  <c r="AT36" i="3"/>
  <c r="AT19" i="3" s="1"/>
  <c r="AQ35" i="3"/>
  <c r="AQ18" i="3" s="1"/>
  <c r="AT27" i="3"/>
  <c r="AT10" i="3" s="1"/>
  <c r="AZ29" i="3"/>
  <c r="AZ12" i="3" s="1"/>
  <c r="AQ30" i="3"/>
  <c r="AQ13" i="3" s="1"/>
  <c r="AR24" i="3"/>
  <c r="AR7" i="3" s="1"/>
  <c r="AT31" i="3"/>
  <c r="AT14" i="3" s="1"/>
  <c r="AM24" i="3"/>
  <c r="AM7" i="3" s="1"/>
  <c r="AW32" i="3"/>
  <c r="AW15" i="3" s="1"/>
  <c r="AP24" i="3"/>
  <c r="AP7" i="3" s="1"/>
  <c r="AZ33" i="3"/>
  <c r="AZ16" i="3" s="1"/>
  <c r="AS24" i="3"/>
  <c r="AS7" i="3" s="1"/>
  <c r="AQ34" i="3"/>
  <c r="AQ17" i="3" s="1"/>
  <c r="AY24" i="3"/>
  <c r="AY7" i="3" s="1"/>
  <c r="AW36" i="3"/>
  <c r="AW19" i="3" s="1"/>
  <c r="AW23" i="3"/>
  <c r="AW6" i="3" s="1"/>
  <c r="AZ25" i="3"/>
  <c r="AZ8" i="3" s="1"/>
  <c r="AZ37" i="3"/>
  <c r="AZ20" i="3" s="1"/>
  <c r="AM23" i="3"/>
  <c r="AM6" i="3" s="1"/>
  <c r="AY23" i="3"/>
  <c r="AY6" i="3" s="1"/>
  <c r="AT24" i="3"/>
  <c r="AT7" i="3" s="1"/>
  <c r="AO25" i="3"/>
  <c r="AO8" i="3" s="1"/>
  <c r="AR26" i="3"/>
  <c r="AR9" i="3" s="1"/>
  <c r="AU27" i="3"/>
  <c r="AU10" i="3" s="1"/>
  <c r="AL28" i="3"/>
  <c r="AL11" i="3" s="1"/>
  <c r="AX28" i="3"/>
  <c r="AX11" i="3" s="1"/>
  <c r="AO29" i="3"/>
  <c r="AO12" i="3" s="1"/>
  <c r="AR30" i="3"/>
  <c r="AR13" i="3" s="1"/>
  <c r="AU31" i="3"/>
  <c r="AU14" i="3" s="1"/>
  <c r="AL32" i="3"/>
  <c r="AL15" i="3" s="1"/>
  <c r="AX32" i="3"/>
  <c r="AX15" i="3" s="1"/>
  <c r="AO33" i="3"/>
  <c r="AO16" i="3" s="1"/>
  <c r="AR34" i="3"/>
  <c r="AR17" i="3" s="1"/>
  <c r="AU35" i="3"/>
  <c r="AU18" i="3" s="1"/>
  <c r="AL36" i="3"/>
  <c r="AL19" i="3" s="1"/>
  <c r="AX36" i="3"/>
  <c r="AX19" i="3" s="1"/>
  <c r="AO37" i="3"/>
  <c r="AO20" i="3" s="1"/>
  <c r="AN23" i="3"/>
  <c r="AN6" i="3" s="1"/>
  <c r="AZ23" i="3"/>
  <c r="AZ6" i="3" s="1"/>
  <c r="AU24" i="3"/>
  <c r="AU7" i="3" s="1"/>
  <c r="AP25" i="3"/>
  <c r="AP8" i="3" s="1"/>
  <c r="AS26" i="3"/>
  <c r="AS9" i="3" s="1"/>
  <c r="AV27" i="3"/>
  <c r="AV10" i="3" s="1"/>
  <c r="AM28" i="3"/>
  <c r="AM11" i="3" s="1"/>
  <c r="AY28" i="3"/>
  <c r="AY11" i="3" s="1"/>
  <c r="AP29" i="3"/>
  <c r="AP12" i="3" s="1"/>
  <c r="AS30" i="3"/>
  <c r="AS13" i="3" s="1"/>
  <c r="AV31" i="3"/>
  <c r="AV14" i="3" s="1"/>
  <c r="AM32" i="3"/>
  <c r="AM15" i="3" s="1"/>
  <c r="AY32" i="3"/>
  <c r="AY15" i="3" s="1"/>
  <c r="AP33" i="3"/>
  <c r="AP16" i="3" s="1"/>
  <c r="AS34" i="3"/>
  <c r="AS17" i="3" s="1"/>
  <c r="AV35" i="3"/>
  <c r="AV18" i="3" s="1"/>
  <c r="AM36" i="3"/>
  <c r="AM19" i="3" s="1"/>
  <c r="AY36" i="3"/>
  <c r="AY19" i="3" s="1"/>
  <c r="AP37" i="3"/>
  <c r="AP20" i="3" s="1"/>
  <c r="AQ25" i="3"/>
  <c r="AQ8" i="3" s="1"/>
  <c r="AT26" i="3"/>
  <c r="AT9" i="3" s="1"/>
  <c r="AW27" i="3"/>
  <c r="AW10" i="3" s="1"/>
  <c r="AN28" i="3"/>
  <c r="AN11" i="3" s="1"/>
  <c r="AZ28" i="3"/>
  <c r="AZ11" i="3" s="1"/>
  <c r="AQ29" i="3"/>
  <c r="AQ12" i="3" s="1"/>
  <c r="AT30" i="3"/>
  <c r="AT13" i="3" s="1"/>
  <c r="AW31" i="3"/>
  <c r="AW14" i="3" s="1"/>
  <c r="AN32" i="3"/>
  <c r="AN15" i="3" s="1"/>
  <c r="AZ32" i="3"/>
  <c r="AZ15" i="3" s="1"/>
  <c r="AQ33" i="3"/>
  <c r="AQ16" i="3" s="1"/>
  <c r="AT34" i="3"/>
  <c r="AT17" i="3" s="1"/>
  <c r="AW35" i="3"/>
  <c r="AW18" i="3" s="1"/>
  <c r="AN36" i="3"/>
  <c r="AN19" i="3" s="1"/>
  <c r="AZ36" i="3"/>
  <c r="AZ19" i="3" s="1"/>
  <c r="AQ37" i="3"/>
  <c r="AQ20" i="3" s="1"/>
  <c r="AW24" i="3"/>
  <c r="AW7" i="3" s="1"/>
  <c r="AR25" i="3"/>
  <c r="AR8" i="3" s="1"/>
  <c r="AU26" i="3"/>
  <c r="AU9" i="3" s="1"/>
  <c r="AL27" i="3"/>
  <c r="AL10" i="3" s="1"/>
  <c r="AX27" i="3"/>
  <c r="AX10" i="3" s="1"/>
  <c r="AO28" i="3"/>
  <c r="AO11" i="3" s="1"/>
  <c r="AR29" i="3"/>
  <c r="AR12" i="3" s="1"/>
  <c r="AU30" i="3"/>
  <c r="AU13" i="3" s="1"/>
  <c r="AL31" i="3"/>
  <c r="AL14" i="3" s="1"/>
  <c r="AX31" i="3"/>
  <c r="AX14" i="3" s="1"/>
  <c r="AO32" i="3"/>
  <c r="AO15" i="3" s="1"/>
  <c r="AR33" i="3"/>
  <c r="AR16" i="3" s="1"/>
  <c r="AU34" i="3"/>
  <c r="AU17" i="3" s="1"/>
  <c r="AL35" i="3"/>
  <c r="AL18" i="3" s="1"/>
  <c r="AX35" i="3"/>
  <c r="AX18" i="3" s="1"/>
  <c r="AO36" i="3"/>
  <c r="AO19" i="3" s="1"/>
  <c r="AR37" i="3"/>
  <c r="AR20" i="3" s="1"/>
  <c r="AQ23" i="3"/>
  <c r="AQ6" i="3" s="1"/>
  <c r="AL24" i="3"/>
  <c r="AL7" i="3" s="1"/>
  <c r="AX24" i="3"/>
  <c r="AX7" i="3" s="1"/>
  <c r="AS25" i="3"/>
  <c r="AS8" i="3" s="1"/>
  <c r="AV26" i="3"/>
  <c r="AV9" i="3" s="1"/>
  <c r="AM27" i="3"/>
  <c r="AM10" i="3" s="1"/>
  <c r="AY27" i="3"/>
  <c r="AY10" i="3" s="1"/>
  <c r="AP28" i="3"/>
  <c r="AP11" i="3" s="1"/>
  <c r="AS29" i="3"/>
  <c r="AS12" i="3" s="1"/>
  <c r="AV30" i="3"/>
  <c r="AV13" i="3" s="1"/>
  <c r="AM31" i="3"/>
  <c r="AM14" i="3" s="1"/>
  <c r="AY31" i="3"/>
  <c r="AY14" i="3" s="1"/>
  <c r="AP32" i="3"/>
  <c r="AP15" i="3" s="1"/>
  <c r="AS33" i="3"/>
  <c r="AS16" i="3" s="1"/>
  <c r="AV34" i="3"/>
  <c r="AV17" i="3" s="1"/>
  <c r="AM35" i="3"/>
  <c r="AM18" i="3" s="1"/>
  <c r="AY35" i="3"/>
  <c r="AY18" i="3" s="1"/>
  <c r="AP36" i="3"/>
  <c r="AP19" i="3" s="1"/>
  <c r="AS37" i="3"/>
  <c r="AS20" i="3" s="1"/>
  <c r="AT25" i="3"/>
  <c r="AT8" i="3" s="1"/>
  <c r="AW26" i="3"/>
  <c r="AW9" i="3" s="1"/>
  <c r="AN27" i="3"/>
  <c r="AN10" i="3" s="1"/>
  <c r="AZ27" i="3"/>
  <c r="AZ10" i="3" s="1"/>
  <c r="AQ28" i="3"/>
  <c r="AQ11" i="3" s="1"/>
  <c r="AT29" i="3"/>
  <c r="AT12" i="3" s="1"/>
  <c r="AW30" i="3"/>
  <c r="AW13" i="3" s="1"/>
  <c r="AN31" i="3"/>
  <c r="AN14" i="3" s="1"/>
  <c r="AZ31" i="3"/>
  <c r="AZ14" i="3" s="1"/>
  <c r="AQ32" i="3"/>
  <c r="AQ15" i="3" s="1"/>
  <c r="AT33" i="3"/>
  <c r="AT16" i="3" s="1"/>
  <c r="AW34" i="3"/>
  <c r="AW17" i="3" s="1"/>
  <c r="AN35" i="3"/>
  <c r="AN18" i="3" s="1"/>
  <c r="AZ35" i="3"/>
  <c r="AZ18" i="3" s="1"/>
  <c r="AQ36" i="3"/>
  <c r="AQ19" i="3" s="1"/>
  <c r="AT37" i="3"/>
  <c r="AT20" i="3" s="1"/>
  <c r="AS23" i="3"/>
  <c r="AS6" i="3" s="1"/>
  <c r="AN24" i="3"/>
  <c r="AN7" i="3" s="1"/>
  <c r="AZ24" i="3"/>
  <c r="AZ7" i="3" s="1"/>
  <c r="AU25" i="3"/>
  <c r="AU8" i="3" s="1"/>
  <c r="AL26" i="3"/>
  <c r="AL9" i="3" s="1"/>
  <c r="AX26" i="3"/>
  <c r="AX9" i="3" s="1"/>
  <c r="AO27" i="3"/>
  <c r="AO10" i="3" s="1"/>
  <c r="AR28" i="3"/>
  <c r="AR11" i="3" s="1"/>
  <c r="AU29" i="3"/>
  <c r="AU12" i="3" s="1"/>
  <c r="AL30" i="3"/>
  <c r="AL13" i="3" s="1"/>
  <c r="AX30" i="3"/>
  <c r="AX13" i="3" s="1"/>
  <c r="AO31" i="3"/>
  <c r="AO14" i="3" s="1"/>
  <c r="AR32" i="3"/>
  <c r="AR15" i="3" s="1"/>
  <c r="AU33" i="3"/>
  <c r="AU16" i="3" s="1"/>
  <c r="AL34" i="3"/>
  <c r="AL17" i="3" s="1"/>
  <c r="AX34" i="3"/>
  <c r="AX17" i="3" s="1"/>
  <c r="AO35" i="3"/>
  <c r="AO18" i="3" s="1"/>
  <c r="AR36" i="3"/>
  <c r="AR19" i="3" s="1"/>
  <c r="AU37" i="3"/>
  <c r="AU20" i="3" s="1"/>
  <c r="AT23" i="3"/>
  <c r="AT6" i="3" s="1"/>
  <c r="AO24" i="3"/>
  <c r="AO7" i="3" s="1"/>
  <c r="AV25" i="3"/>
  <c r="AV8" i="3" s="1"/>
  <c r="AM26" i="3"/>
  <c r="AM9" i="3" s="1"/>
  <c r="AY26" i="3"/>
  <c r="AY9" i="3" s="1"/>
  <c r="AP27" i="3"/>
  <c r="AP10" i="3" s="1"/>
  <c r="AS28" i="3"/>
  <c r="AS11" i="3" s="1"/>
  <c r="AV29" i="3"/>
  <c r="AV12" i="3" s="1"/>
  <c r="AM30" i="3"/>
  <c r="AM13" i="3" s="1"/>
  <c r="AY30" i="3"/>
  <c r="AY13" i="3" s="1"/>
  <c r="AP31" i="3"/>
  <c r="AP14" i="3" s="1"/>
  <c r="AS32" i="3"/>
  <c r="AS15" i="3" s="1"/>
  <c r="AV33" i="3"/>
  <c r="AV16" i="3" s="1"/>
  <c r="AM34" i="3"/>
  <c r="AM17" i="3" s="1"/>
  <c r="AY34" i="3"/>
  <c r="AY17" i="3" s="1"/>
  <c r="AP35" i="3"/>
  <c r="AP18" i="3" s="1"/>
  <c r="AS36" i="3"/>
  <c r="AS19" i="3" s="1"/>
  <c r="AV37" i="3"/>
  <c r="AV20" i="3" s="1"/>
  <c r="AW25" i="3"/>
  <c r="AW8" i="3" s="1"/>
  <c r="AN26" i="3"/>
  <c r="AN9" i="3" s="1"/>
  <c r="AZ26" i="3"/>
  <c r="AZ9" i="3" s="1"/>
  <c r="AQ27" i="3"/>
  <c r="AQ10" i="3" s="1"/>
  <c r="AT28" i="3"/>
  <c r="AT11" i="3" s="1"/>
  <c r="AW29" i="3"/>
  <c r="AW12" i="3" s="1"/>
  <c r="AN30" i="3"/>
  <c r="AN13" i="3" s="1"/>
  <c r="AZ30" i="3"/>
  <c r="AZ13" i="3" s="1"/>
  <c r="AQ31" i="3"/>
  <c r="AQ14" i="3" s="1"/>
  <c r="AT32" i="3"/>
  <c r="AT15" i="3" s="1"/>
  <c r="AW33" i="3"/>
  <c r="AW16" i="3" s="1"/>
  <c r="AW37" i="3"/>
  <c r="AW20" i="3" s="1"/>
  <c r="AV23" i="3"/>
  <c r="AV6" i="3" s="1"/>
  <c r="AQ24" i="3"/>
  <c r="AQ7" i="3" s="1"/>
  <c r="AL25" i="3"/>
  <c r="AL8" i="3" s="1"/>
  <c r="AX25" i="3"/>
  <c r="AX8" i="3" s="1"/>
  <c r="AO26" i="3"/>
  <c r="AO9" i="3" s="1"/>
  <c r="AR27" i="3"/>
  <c r="AR10" i="3" s="1"/>
  <c r="AU28" i="3"/>
  <c r="AU11" i="3" s="1"/>
  <c r="AL29" i="3"/>
  <c r="AL12" i="3" s="1"/>
  <c r="AX29" i="3"/>
  <c r="AX12" i="3" s="1"/>
  <c r="AO30" i="3"/>
  <c r="AO13" i="3" s="1"/>
  <c r="AR31" i="3"/>
  <c r="AR14" i="3" s="1"/>
  <c r="AU32" i="3"/>
  <c r="AU15" i="3" s="1"/>
  <c r="AL33" i="3"/>
  <c r="AL16" i="3" s="1"/>
  <c r="AX33" i="3"/>
  <c r="AX16" i="3" s="1"/>
  <c r="AO34" i="3"/>
  <c r="AO17" i="3" s="1"/>
  <c r="AR35" i="3"/>
  <c r="AR18" i="3" s="1"/>
  <c r="AU36" i="3"/>
  <c r="AU19" i="3" s="1"/>
  <c r="AL37" i="3"/>
  <c r="AL20" i="3" s="1"/>
  <c r="AX37" i="3"/>
  <c r="AX20" i="3" s="1"/>
  <c r="AM25" i="3"/>
  <c r="AM8" i="3" s="1"/>
  <c r="AY25" i="3"/>
  <c r="AY8" i="3" s="1"/>
  <c r="AP26" i="3"/>
  <c r="AP9" i="3" s="1"/>
  <c r="AS27" i="3"/>
  <c r="AS10" i="3" s="1"/>
  <c r="AV28" i="3"/>
  <c r="AV11" i="3" s="1"/>
  <c r="AM29" i="3"/>
  <c r="AM12" i="3" s="1"/>
  <c r="AY29" i="3"/>
  <c r="AY12" i="3" s="1"/>
  <c r="AP30" i="3"/>
  <c r="AP13" i="3" s="1"/>
  <c r="AS31" i="3"/>
  <c r="AS14" i="3" s="1"/>
  <c r="AV32" i="3"/>
  <c r="AV15" i="3" s="1"/>
  <c r="AM33" i="3"/>
  <c r="AM16" i="3" s="1"/>
  <c r="AY33" i="3"/>
  <c r="AY16" i="3" s="1"/>
  <c r="AP34" i="3"/>
  <c r="AP17" i="3" s="1"/>
  <c r="AS35" i="3"/>
  <c r="AS18" i="3" s="1"/>
  <c r="AV36" i="3"/>
  <c r="AV19" i="3" s="1"/>
  <c r="AM37" i="3"/>
  <c r="AM20" i="3" s="1"/>
  <c r="AY37" i="3"/>
  <c r="AY20" i="3" s="1"/>
  <c r="AN25" i="3"/>
  <c r="AN8" i="3" s="1"/>
  <c r="AN29" i="3"/>
  <c r="AN12" i="3" s="1"/>
  <c r="AN33" i="3"/>
  <c r="AN16" i="3" s="1"/>
  <c r="AN37" i="3"/>
  <c r="AN20" i="3" s="1"/>
  <c r="W50" i="7" l="1"/>
  <c r="Y49" i="7"/>
  <c r="D10" i="5"/>
  <c r="C9" i="5"/>
  <c r="C7" i="3"/>
  <c r="D9" i="3"/>
  <c r="B9" i="3" s="1"/>
  <c r="C8" i="3"/>
  <c r="W51" i="7" l="1"/>
  <c r="Y50" i="7"/>
  <c r="AQ50" i="7"/>
  <c r="C10" i="5"/>
  <c r="D11" i="5"/>
  <c r="D10" i="3"/>
  <c r="B10" i="3" s="1"/>
  <c r="C9" i="3"/>
  <c r="W52" i="7" l="1"/>
  <c r="Y51" i="7"/>
  <c r="D12" i="5"/>
  <c r="C11" i="5"/>
  <c r="D11" i="3"/>
  <c r="B11" i="3" s="1"/>
  <c r="C10" i="3"/>
  <c r="W53" i="7" l="1"/>
  <c r="Y52" i="7"/>
  <c r="D13" i="5"/>
  <c r="C12" i="5"/>
  <c r="D12" i="3"/>
  <c r="B12" i="3" s="1"/>
  <c r="C11" i="3"/>
  <c r="W54" i="7" l="1"/>
  <c r="Y53" i="7"/>
  <c r="C13" i="5"/>
  <c r="D13" i="3"/>
  <c r="C12" i="3"/>
  <c r="W55" i="7" l="1"/>
  <c r="Y54" i="7"/>
  <c r="C13" i="3"/>
  <c r="B13" i="3"/>
  <c r="W57" i="7" l="1"/>
  <c r="Y55" i="7"/>
  <c r="AD6" i="7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W58" i="7" l="1"/>
  <c r="Y57" i="7"/>
  <c r="W59" i="7" l="1"/>
  <c r="Y58" i="7"/>
  <c r="W60" i="7" l="1"/>
  <c r="Y59" i="7"/>
  <c r="W61" i="7" l="1"/>
  <c r="Y60" i="7"/>
  <c r="W62" i="7" l="1"/>
  <c r="Y61" i="7"/>
  <c r="W63" i="7" l="1"/>
  <c r="Y62" i="7"/>
  <c r="W64" i="7" l="1"/>
  <c r="Y63" i="7"/>
  <c r="W65" i="7" l="1"/>
  <c r="Y64" i="7"/>
  <c r="W66" i="7" l="1"/>
  <c r="Y65" i="7"/>
  <c r="W67" i="7" l="1"/>
  <c r="Y66" i="7"/>
  <c r="W68" i="7" l="1"/>
  <c r="Y67" i="7"/>
  <c r="W69" i="7" l="1"/>
  <c r="Y68" i="7"/>
  <c r="W70" i="7" l="1"/>
  <c r="Y70" i="7" s="1"/>
  <c r="Y69" i="7"/>
  <c r="AK49" i="7" l="1"/>
  <c r="AJ55" i="7"/>
  <c r="AO50" i="7"/>
  <c r="AM18" i="7"/>
  <c r="AM12" i="7"/>
  <c r="AO55" i="7"/>
  <c r="AL18" i="7"/>
  <c r="AJ20" i="7"/>
  <c r="AN15" i="7"/>
  <c r="AI8" i="7"/>
  <c r="AO16" i="7"/>
  <c r="AK43" i="7"/>
  <c r="AH9" i="7"/>
  <c r="AM13" i="7"/>
  <c r="AO20" i="7"/>
  <c r="AI45" i="7"/>
  <c r="AK54" i="7"/>
  <c r="AK41" i="7"/>
  <c r="AH6" i="7"/>
  <c r="AI15" i="7"/>
  <c r="AQ17" i="7"/>
  <c r="AP42" i="7"/>
  <c r="AN9" i="7"/>
  <c r="AK8" i="7"/>
  <c r="AL50" i="7"/>
  <c r="AI10" i="7"/>
  <c r="AL15" i="7"/>
  <c r="AO13" i="7"/>
  <c r="AK20" i="7"/>
  <c r="AN12" i="7"/>
  <c r="AI42" i="7"/>
  <c r="AI18" i="7"/>
  <c r="AM6" i="7"/>
  <c r="AM17" i="7"/>
  <c r="AK53" i="7"/>
  <c r="AP16" i="7"/>
  <c r="AK51" i="7"/>
  <c r="AN16" i="7"/>
  <c r="AK13" i="7"/>
  <c r="AL7" i="7"/>
  <c r="AQ15" i="7"/>
  <c r="AJ14" i="7"/>
  <c r="AI46" i="7"/>
  <c r="AJ51" i="7"/>
  <c r="AH16" i="7"/>
  <c r="AO18" i="7"/>
  <c r="AM9" i="7"/>
  <c r="AJ8" i="7"/>
  <c r="AK17" i="7"/>
  <c r="AH19" i="7"/>
  <c r="AI43" i="7"/>
  <c r="AM16" i="7"/>
  <c r="AK18" i="7"/>
  <c r="AN14" i="7"/>
  <c r="AL44" i="7"/>
  <c r="AI16" i="7"/>
  <c r="AJ18" i="7"/>
  <c r="AJ11" i="7"/>
  <c r="AH10" i="7"/>
  <c r="AQ20" i="7"/>
  <c r="AP54" i="7"/>
  <c r="AH14" i="7"/>
  <c r="AI12" i="7"/>
  <c r="AM10" i="7"/>
  <c r="AI7" i="7"/>
  <c r="AL9" i="7"/>
  <c r="AL48" i="7"/>
  <c r="AP13" i="7"/>
  <c r="AL13" i="7"/>
  <c r="AL49" i="7"/>
  <c r="AM14" i="7"/>
  <c r="AM53" i="7"/>
  <c r="AK14" i="7"/>
  <c r="AN52" i="7"/>
  <c r="AP46" i="7"/>
  <c r="AK7" i="7"/>
  <c r="AL10" i="7"/>
  <c r="AO11" i="7"/>
  <c r="AQ16" i="7"/>
  <c r="AM15" i="7"/>
  <c r="AO48" i="7"/>
  <c r="AO19" i="7"/>
  <c r="AN51" i="7"/>
  <c r="AP19" i="7"/>
  <c r="AN7" i="7"/>
  <c r="AK9" i="7"/>
  <c r="AO8" i="7"/>
  <c r="AP18" i="7"/>
  <c r="AM51" i="7"/>
  <c r="AL17" i="7"/>
  <c r="AO9" i="7"/>
  <c r="AK15" i="7"/>
  <c r="AN48" i="7"/>
  <c r="AQ14" i="7"/>
  <c r="AI6" i="7"/>
  <c r="AM55" i="7"/>
  <c r="AO43" i="7"/>
  <c r="AP11" i="7"/>
  <c r="AM20" i="7"/>
  <c r="AH20" i="7"/>
  <c r="AM49" i="7"/>
  <c r="AI48" i="7"/>
  <c r="AN18" i="7"/>
  <c r="AK19" i="7"/>
  <c r="AO17" i="7"/>
  <c r="AP20" i="7"/>
  <c r="AP6" i="7"/>
  <c r="AP41" i="7"/>
  <c r="AH11" i="7"/>
  <c r="AP14" i="7"/>
  <c r="AL16" i="7"/>
  <c r="AL19" i="7"/>
  <c r="AO49" i="7"/>
  <c r="AI52" i="7"/>
  <c r="AJ16" i="7"/>
  <c r="AL42" i="7"/>
  <c r="AN20" i="7"/>
  <c r="AQ49" i="7"/>
  <c r="AQ18" i="7"/>
  <c r="AN8" i="7"/>
  <c r="AI11" i="7"/>
  <c r="AO7" i="7"/>
  <c r="AM8" i="7"/>
  <c r="AN13" i="7"/>
  <c r="AP15" i="7"/>
  <c r="AH17" i="7"/>
  <c r="AM50" i="7"/>
  <c r="AH52" i="7"/>
  <c r="AI17" i="7"/>
  <c r="AH12" i="7"/>
  <c r="AO44" i="7"/>
  <c r="AP8" i="7"/>
  <c r="AI13" i="7"/>
  <c r="AP48" i="7"/>
  <c r="AK11" i="7"/>
  <c r="AM7" i="7"/>
  <c r="AN6" i="7"/>
  <c r="AH18" i="7"/>
  <c r="AK52" i="7"/>
  <c r="AL45" i="7"/>
  <c r="AI19" i="7"/>
  <c r="AO14" i="7"/>
  <c r="AO53" i="7"/>
  <c r="AM52" i="7"/>
  <c r="AP7" i="7"/>
  <c r="AH8" i="7"/>
  <c r="AJ7" i="7"/>
  <c r="AL14" i="7"/>
  <c r="AO15" i="7"/>
  <c r="AK44" i="7"/>
  <c r="AL6" i="7"/>
  <c r="AH49" i="7"/>
  <c r="AN17" i="7"/>
  <c r="AK50" i="7"/>
  <c r="AJ15" i="7"/>
  <c r="AH13" i="7"/>
  <c r="AM46" i="7"/>
  <c r="AJ54" i="7"/>
  <c r="AK46" i="7"/>
  <c r="AO52" i="7"/>
  <c r="AH42" i="7"/>
  <c r="AI53" i="7"/>
  <c r="AP55" i="7"/>
  <c r="AH54" i="7"/>
  <c r="AN42" i="7"/>
  <c r="AO51" i="7"/>
  <c r="AN55" i="7"/>
  <c r="AN45" i="7"/>
  <c r="AQ19" i="7"/>
  <c r="AP43" i="7"/>
  <c r="AH51" i="7"/>
  <c r="AJ46" i="7"/>
  <c r="AM43" i="7"/>
  <c r="AI20" i="7"/>
  <c r="AN10" i="7"/>
  <c r="AP45" i="7"/>
  <c r="AJ19" i="7"/>
  <c r="AI44" i="7"/>
  <c r="AH48" i="7"/>
  <c r="AO6" i="7"/>
  <c r="AL54" i="7"/>
  <c r="AK48" i="7"/>
  <c r="AM41" i="7"/>
  <c r="AN19" i="7"/>
  <c r="AN49" i="7"/>
  <c r="AJ43" i="7"/>
  <c r="AI55" i="7"/>
  <c r="AO41" i="7"/>
  <c r="AQ52" i="7"/>
  <c r="AN43" i="7"/>
  <c r="AJ48" i="7"/>
  <c r="AH44" i="7"/>
  <c r="AJ41" i="7"/>
  <c r="AJ6" i="7"/>
  <c r="AM47" i="7"/>
  <c r="AJ47" i="7"/>
  <c r="AN41" i="7"/>
  <c r="AN46" i="7"/>
  <c r="AP52" i="7"/>
  <c r="AK45" i="7"/>
  <c r="AP44" i="7"/>
  <c r="AL52" i="7"/>
  <c r="AH7" i="7"/>
  <c r="AN44" i="7"/>
  <c r="AP17" i="7"/>
  <c r="AP51" i="7"/>
  <c r="AM44" i="7"/>
  <c r="AO47" i="7"/>
  <c r="AK6" i="7"/>
  <c r="AP50" i="7"/>
  <c r="AP53" i="7"/>
  <c r="AQ51" i="7"/>
  <c r="AH47" i="7"/>
  <c r="AH46" i="7"/>
  <c r="AO42" i="7"/>
  <c r="AP9" i="7"/>
  <c r="AI47" i="7"/>
  <c r="AH50" i="7"/>
  <c r="AL20" i="7"/>
  <c r="AH45" i="7"/>
  <c r="AL47" i="7"/>
  <c r="AH41" i="7"/>
  <c r="AI49" i="7"/>
  <c r="AL51" i="7"/>
  <c r="AH43" i="7"/>
  <c r="AK16" i="7"/>
  <c r="AL46" i="7"/>
  <c r="AP49" i="7"/>
  <c r="AJ12" i="7"/>
  <c r="AM42" i="7"/>
  <c r="AJ53" i="7"/>
  <c r="AQ53" i="7"/>
  <c r="AQ55" i="7"/>
  <c r="AP47" i="7"/>
  <c r="AN47" i="7"/>
  <c r="AN50" i="7"/>
  <c r="AJ50" i="7"/>
  <c r="AN54" i="7"/>
  <c r="AH53" i="7"/>
  <c r="AO54" i="7"/>
  <c r="AK55" i="7"/>
  <c r="AJ45" i="7"/>
  <c r="AJ49" i="7"/>
  <c r="AL53" i="7"/>
  <c r="AH55" i="7"/>
  <c r="AM45" i="7"/>
  <c r="AK47" i="7"/>
  <c r="AO46" i="7"/>
  <c r="AM48" i="7"/>
  <c r="AK42" i="7"/>
  <c r="AQ54" i="7"/>
  <c r="AI50" i="7"/>
  <c r="AI54" i="7"/>
  <c r="AI41" i="7"/>
  <c r="AL55" i="7"/>
  <c r="AI51" i="7"/>
  <c r="AL41" i="7"/>
  <c r="AJ42" i="7"/>
  <c r="AN53" i="7"/>
  <c r="AG44" i="7" l="1"/>
  <c r="AG46" i="7"/>
  <c r="AQ40" i="7"/>
  <c r="AG53" i="7"/>
  <c r="AG48" i="7"/>
  <c r="AP40" i="7"/>
  <c r="AG43" i="7"/>
  <c r="AG47" i="7"/>
  <c r="AO40" i="7"/>
  <c r="AG54" i="7"/>
  <c r="AG49" i="7"/>
  <c r="AG52" i="7"/>
  <c r="AG41" i="7"/>
  <c r="AH40" i="7"/>
  <c r="AK40" i="7"/>
  <c r="AL40" i="7"/>
  <c r="AG55" i="7"/>
  <c r="AN40" i="7"/>
  <c r="AG42" i="7"/>
  <c r="AG45" i="7"/>
  <c r="AM40" i="7"/>
  <c r="AG51" i="7"/>
  <c r="AI40" i="7"/>
  <c r="AG50" i="7"/>
  <c r="AJ40" i="7"/>
  <c r="Q4" i="10"/>
  <c r="O4" i="10" l="1"/>
  <c r="AH4" i="10"/>
  <c r="R4" i="10"/>
  <c r="AF21" i="10"/>
  <c r="AF4" i="10"/>
  <c r="AI4" i="10" l="1"/>
  <c r="S4" i="10"/>
  <c r="AC4" i="10" l="1"/>
  <c r="AT4" i="10" s="1"/>
  <c r="AJ4" i="10"/>
  <c r="T4" i="10"/>
  <c r="AK4" i="10" l="1"/>
  <c r="U4" i="10"/>
  <c r="AL4" i="10" s="1"/>
  <c r="AN5" i="11"/>
  <c r="AP5" i="11"/>
  <c r="AP19" i="11"/>
  <c r="AR19" i="11"/>
  <c r="AL19" i="11"/>
  <c r="AO5" i="11"/>
  <c r="AO19" i="11"/>
  <c r="AQ5" i="11"/>
  <c r="AQ19" i="11"/>
  <c r="AM5" i="11"/>
  <c r="AM19" i="11"/>
  <c r="AN39" i="11"/>
  <c r="AQ18" i="11"/>
  <c r="AR18" i="11"/>
  <c r="AQ39" i="11"/>
  <c r="AM39" i="11"/>
  <c r="AO39" i="11"/>
  <c r="AP39" i="11"/>
  <c r="AO18" i="11"/>
  <c r="AL18" i="11"/>
  <c r="AM18" i="11"/>
  <c r="AR39" i="11"/>
  <c r="AP18" i="11"/>
  <c r="AL39" i="11"/>
  <c r="AS19" i="11"/>
  <c r="AR38" i="11"/>
  <c r="AQ38" i="11"/>
  <c r="AQ35" i="11"/>
  <c r="AO35" i="11"/>
  <c r="AP35" i="11"/>
  <c r="AL17" i="11"/>
  <c r="AM35" i="11"/>
  <c r="AO38" i="11"/>
  <c r="AN35" i="11"/>
  <c r="AL35" i="11"/>
  <c r="AP17" i="11"/>
  <c r="AQ17" i="11"/>
  <c r="AL38" i="11"/>
  <c r="AM17" i="11"/>
  <c r="AM38" i="11"/>
  <c r="AO17" i="11"/>
  <c r="AN38" i="11"/>
  <c r="AR17" i="11"/>
  <c r="AP38" i="11"/>
  <c r="AS18" i="11"/>
  <c r="AM34" i="11"/>
  <c r="AO34" i="11"/>
  <c r="AQ34" i="11"/>
  <c r="AN34" i="11"/>
  <c r="AL34" i="11"/>
  <c r="AP34" i="11"/>
  <c r="AS35" i="11"/>
  <c r="AR16" i="11"/>
  <c r="AM16" i="11"/>
  <c r="AS17" i="11"/>
  <c r="AQ37" i="11"/>
  <c r="AR37" i="11"/>
  <c r="AO16" i="11"/>
  <c r="AO37" i="11"/>
  <c r="AP37" i="11"/>
  <c r="AM37" i="11"/>
  <c r="AL37" i="11"/>
  <c r="AL16" i="11"/>
  <c r="AN37" i="11"/>
  <c r="AP16" i="11"/>
  <c r="AQ16" i="11"/>
  <c r="AP33" i="11"/>
  <c r="AP15" i="11"/>
  <c r="AN31" i="11"/>
  <c r="AN33" i="11"/>
  <c r="AR40" i="11"/>
  <c r="AM36" i="11"/>
  <c r="AO31" i="11"/>
  <c r="AL40" i="11"/>
  <c r="AO15" i="11"/>
  <c r="AS16" i="11"/>
  <c r="AP31" i="11"/>
  <c r="AQ40" i="11"/>
  <c r="AM40" i="11"/>
  <c r="AL31" i="11"/>
  <c r="AL33" i="11"/>
  <c r="AP36" i="11"/>
  <c r="AR15" i="11"/>
  <c r="AQ15" i="11"/>
  <c r="AN36" i="11"/>
  <c r="AO36" i="11"/>
  <c r="AL36" i="11"/>
  <c r="AM15" i="11"/>
  <c r="AR31" i="11"/>
  <c r="AP40" i="11"/>
  <c r="AO33" i="11"/>
  <c r="AQ33" i="11"/>
  <c r="AM33" i="11"/>
  <c r="AS34" i="11"/>
  <c r="AO40" i="11"/>
  <c r="AQ36" i="11"/>
  <c r="AN40" i="11"/>
  <c r="AR36" i="11"/>
  <c r="AL15" i="11"/>
  <c r="AM31" i="11"/>
  <c r="AL30" i="11"/>
  <c r="AL32" i="11"/>
  <c r="AP30" i="11"/>
  <c r="AM30" i="11"/>
  <c r="AM27" i="11"/>
  <c r="AS31" i="11"/>
  <c r="AO27" i="11"/>
  <c r="AP32" i="11"/>
  <c r="AQ32" i="11"/>
  <c r="AN30" i="11"/>
  <c r="AO32" i="11"/>
  <c r="AS33" i="11"/>
  <c r="AM32" i="11"/>
  <c r="AN27" i="11"/>
  <c r="AO30" i="11"/>
  <c r="AS15" i="11"/>
  <c r="AR27" i="11"/>
  <c r="AL27" i="11"/>
  <c r="AN32" i="11"/>
  <c r="AO14" i="11"/>
  <c r="AQ27" i="11"/>
  <c r="AM14" i="11"/>
  <c r="AL14" i="11"/>
  <c r="AP14" i="11"/>
  <c r="AQ14" i="11"/>
  <c r="AR30" i="11"/>
  <c r="AR14" i="11"/>
  <c r="AS13" i="11"/>
  <c r="AS32" i="11"/>
  <c r="AP23" i="11"/>
  <c r="AL23" i="11"/>
  <c r="AS14" i="11"/>
  <c r="AN29" i="11"/>
  <c r="AR26" i="11"/>
  <c r="AQ23" i="11"/>
  <c r="AM23" i="11"/>
  <c r="AQ26" i="11"/>
  <c r="AM26" i="11"/>
  <c r="AL29" i="11"/>
  <c r="AL26" i="11"/>
  <c r="AS30" i="11"/>
  <c r="AN26" i="11"/>
  <c r="AO26" i="11"/>
  <c r="AP13" i="11"/>
  <c r="AR13" i="11"/>
  <c r="AR29" i="11"/>
  <c r="AM29" i="11"/>
  <c r="AS27" i="11"/>
  <c r="AN13" i="11"/>
  <c r="AS12" i="11"/>
  <c r="AR23" i="11"/>
  <c r="AO29" i="11"/>
  <c r="AP29" i="11"/>
  <c r="AL13" i="11"/>
  <c r="AQ13" i="11"/>
  <c r="AN23" i="11"/>
  <c r="AO13" i="11"/>
  <c r="AP28" i="11"/>
  <c r="AN28" i="11"/>
  <c r="AN22" i="11"/>
  <c r="AS26" i="11"/>
  <c r="AN12" i="11"/>
  <c r="AM28" i="11"/>
  <c r="AO12" i="11"/>
  <c r="AS29" i="11"/>
  <c r="AL22" i="11"/>
  <c r="AR28" i="11"/>
  <c r="AL12" i="11"/>
  <c r="AP22" i="11"/>
  <c r="AP12" i="11"/>
  <c r="AR25" i="11"/>
  <c r="AQ22" i="11"/>
  <c r="AO25" i="11"/>
  <c r="AM22" i="11"/>
  <c r="AQ12" i="11"/>
  <c r="AM25" i="11"/>
  <c r="AR22" i="11"/>
  <c r="AR12" i="11"/>
  <c r="AL25" i="11"/>
  <c r="AS23" i="11"/>
  <c r="AO28" i="11"/>
  <c r="AQ25" i="11"/>
  <c r="AS11" i="11"/>
  <c r="AL28" i="11"/>
  <c r="AN25" i="11"/>
  <c r="AS22" i="11"/>
  <c r="AQ11" i="11"/>
  <c r="AS25" i="11"/>
  <c r="AO8" i="11"/>
  <c r="AP8" i="11"/>
  <c r="AR11" i="11"/>
  <c r="AR24" i="11"/>
  <c r="AN21" i="11"/>
  <c r="AM8" i="11"/>
  <c r="AO11" i="11"/>
  <c r="AO10" i="11"/>
  <c r="AQ24" i="11"/>
  <c r="AP21" i="11"/>
  <c r="AL11" i="11"/>
  <c r="AN11" i="11"/>
  <c r="AQ21" i="11"/>
  <c r="AM24" i="11"/>
  <c r="AN10" i="11"/>
  <c r="AN8" i="11"/>
  <c r="AS28" i="11"/>
  <c r="AR21" i="11"/>
  <c r="AN24" i="11"/>
  <c r="AS10" i="11"/>
  <c r="AP11" i="11"/>
  <c r="AQ8" i="11"/>
  <c r="AM21" i="11"/>
  <c r="AO24" i="11"/>
  <c r="AR8" i="11"/>
  <c r="AL21" i="11"/>
  <c r="AL24" i="11"/>
  <c r="AP20" i="11"/>
  <c r="AR10" i="11"/>
  <c r="AQ10" i="11"/>
  <c r="AS24" i="11"/>
  <c r="AR7" i="11"/>
  <c r="AL10" i="11"/>
  <c r="AL20" i="11"/>
  <c r="AS21" i="11"/>
  <c r="AS9" i="11"/>
  <c r="AP7" i="11"/>
  <c r="AQ20" i="11"/>
  <c r="AR20" i="11"/>
  <c r="AM20" i="11"/>
  <c r="AM7" i="11"/>
  <c r="AP10" i="11"/>
  <c r="AN7" i="11"/>
  <c r="AO7" i="11"/>
  <c r="AQ7" i="11"/>
  <c r="AN20" i="11"/>
  <c r="AS8" i="11"/>
  <c r="AN6" i="11"/>
  <c r="AS20" i="11"/>
  <c r="AR9" i="11"/>
  <c r="AM6" i="11"/>
  <c r="AR6" i="11"/>
  <c r="AN9" i="11"/>
  <c r="AS7" i="11"/>
  <c r="AO6" i="11"/>
  <c r="AO9" i="11"/>
  <c r="AQ9" i="11"/>
  <c r="AQ6" i="11"/>
  <c r="AP6" i="11"/>
  <c r="AP9" i="11"/>
  <c r="AR5" i="11"/>
  <c r="AS6" i="11"/>
  <c r="AL9" i="11"/>
  <c r="AS5" i="11"/>
  <c r="AR41" i="11" l="1"/>
  <c r="AR2" i="11" s="1"/>
  <c r="AM41" i="11"/>
  <c r="AQ41" i="11"/>
  <c r="AO41" i="11"/>
  <c r="AL41" i="11"/>
  <c r="AL2" i="11" s="1"/>
  <c r="AP41" i="11"/>
  <c r="AP2" i="11" s="1"/>
  <c r="AN41" i="11"/>
  <c r="AN2" i="11" s="1"/>
  <c r="AS41" i="11"/>
  <c r="AS2" i="11" s="1"/>
  <c r="AC41" i="11" l="1"/>
  <c r="AE41" i="11"/>
  <c r="AS42" i="11"/>
  <c r="AA41" i="11"/>
  <c r="AO2" i="11"/>
  <c r="AO42" i="11" s="1"/>
  <c r="Y41" i="11"/>
  <c r="AD41" i="11"/>
  <c r="AR42" i="11"/>
  <c r="AB41" i="11"/>
  <c r="AP42" i="11"/>
  <c r="AQ2" i="11"/>
  <c r="AQ42" i="11" s="1"/>
  <c r="Z41" i="11"/>
  <c r="AN42" i="11"/>
  <c r="X41" i="11"/>
  <c r="AL42" i="11"/>
  <c r="AM2" i="11"/>
  <c r="AM42" i="11" s="1"/>
  <c r="AQ43" i="11" l="1"/>
  <c r="AC42" i="11"/>
  <c r="AO43" i="11"/>
  <c r="AA42" i="11"/>
  <c r="AM43" i="11"/>
  <c r="Y42" i="11"/>
  <c r="AD42" i="11"/>
  <c r="AR43" i="11"/>
  <c r="AE42" i="11"/>
  <c r="AS43" i="11"/>
  <c r="AL43" i="11"/>
  <c r="X42" i="11"/>
  <c r="AN43" i="11"/>
  <c r="Z42" i="11"/>
  <c r="AP43" i="11"/>
  <c r="AB42" i="11"/>
  <c r="X43" i="11" l="1"/>
  <c r="AL44" i="11"/>
  <c r="AO44" i="11"/>
  <c r="AA43" i="11"/>
  <c r="AS44" i="11"/>
  <c r="AE43" i="11"/>
  <c r="AR44" i="11"/>
  <c r="AD43" i="11"/>
  <c r="AM44" i="11"/>
  <c r="Y43" i="11"/>
  <c r="AP44" i="11"/>
  <c r="AB43" i="11"/>
  <c r="AN44" i="11"/>
  <c r="Z43" i="11"/>
  <c r="AQ44" i="11"/>
  <c r="AC43" i="11"/>
  <c r="AR45" i="11" l="1"/>
  <c r="AD44" i="11"/>
  <c r="AM45" i="11"/>
  <c r="Y44" i="11"/>
  <c r="X44" i="11"/>
  <c r="AL45" i="11"/>
  <c r="AP45" i="11"/>
  <c r="AB44" i="11"/>
  <c r="AS45" i="11"/>
  <c r="AE44" i="11"/>
  <c r="AQ45" i="11"/>
  <c r="AC44" i="11"/>
  <c r="AO45" i="11"/>
  <c r="AA44" i="11"/>
  <c r="AN45" i="11"/>
  <c r="Z44" i="11"/>
  <c r="AS46" i="11" l="1"/>
  <c r="AE46" i="11" s="1"/>
  <c r="AE45" i="11"/>
  <c r="AL46" i="11"/>
  <c r="X46" i="11" s="1"/>
  <c r="X45" i="11"/>
  <c r="AM46" i="11"/>
  <c r="Y46" i="11" s="1"/>
  <c r="Y45" i="11"/>
  <c r="AP46" i="11"/>
  <c r="AB46" i="11" s="1"/>
  <c r="AB45" i="11"/>
  <c r="AQ46" i="11"/>
  <c r="AC46" i="11" s="1"/>
  <c r="AC45" i="11"/>
  <c r="AN46" i="11"/>
  <c r="Z46" i="11" s="1"/>
  <c r="Z45" i="11"/>
  <c r="AO46" i="11"/>
  <c r="AA46" i="11" s="1"/>
  <c r="AA45" i="11"/>
  <c r="AR46" i="11"/>
  <c r="AD46" i="11" s="1"/>
  <c r="AD45" i="11"/>
</calcChain>
</file>

<file path=xl/sharedStrings.xml><?xml version="1.0" encoding="utf-8"?>
<sst xmlns="http://schemas.openxmlformats.org/spreadsheetml/2006/main" count="665" uniqueCount="279">
  <si>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</si>
  <si>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</si>
  <si>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</si>
  <si>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</si>
  <si>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</si>
  <si>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</si>
  <si>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</si>
  <si>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</si>
  <si>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chd_spd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</si>
  <si>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</si>
  <si>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</si>
  <si>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</si>
  <si>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</si>
  <si>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</si>
  <si>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</si>
  <si>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</si>
  <si>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</si>
  <si>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</si>
  <si>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</si>
  <si>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</si>
  <si>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</si>
  <si>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</si>
  <si>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</si>
  <si>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</si>
  <si>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</si>
  <si>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</si>
  <si>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</si>
  <si>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</si>
  <si>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</si>
  <si>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</si>
  <si>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</si>
  <si>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</si>
  <si>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w 1.2.3 (Layer 1.2)</t>
  </si>
  <si>
    <t>w 4-14 (Layer 0)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</si>
  <si>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</si>
  <si>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</si>
  <si>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</si>
  <si>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</si>
  <si>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</si>
  <si>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</si>
  <si>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</si>
  <si>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</si>
  <si>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</si>
  <si>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</si>
  <si>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</si>
  <si>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</si>
  <si>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</si>
  <si>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</si>
  <si>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</si>
  <si>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</si>
  <si>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</si>
  <si>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</si>
  <si>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</si>
  <si>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</si>
  <si>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</si>
  <si>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</si>
  <si>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</si>
  <si>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</si>
  <si>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</si>
  <si>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</si>
  <si>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</si>
  <si>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</si>
  <si>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</si>
  <si>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</si>
  <si>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</si>
  <si>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</si>
  <si>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a_FP1_tides.csv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</si>
  <si>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</si>
  <si>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</si>
  <si>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</si>
  <si>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</si>
  <si>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</si>
  <si>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</si>
  <si>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</si>
  <si>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</si>
  <si>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</si>
  <si>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</si>
  <si>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</si>
  <si>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</si>
  <si>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</si>
  <si>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</si>
  <si>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</si>
  <si>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</si>
  <si>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</si>
  <si>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</si>
  <si>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</si>
  <si>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</si>
  <si>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</si>
  <si>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</si>
  <si>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</si>
  <si>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</si>
  <si>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</si>
  <si>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</si>
  <si>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</si>
  <si>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</si>
  <si>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</si>
  <si>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</si>
  <si>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</si>
  <si>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</si>
  <si>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</si>
  <si>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</si>
  <si>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3X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</si>
  <si>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</si>
  <si>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</si>
  <si>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</si>
  <si>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</si>
  <si>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</si>
  <si>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</si>
  <si>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</si>
  <si>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</si>
  <si>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</si>
  <si>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</si>
  <si>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</si>
  <si>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</si>
  <si>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</si>
  <si>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</si>
  <si>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</si>
  <si>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</si>
  <si>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</si>
  <si>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</si>
  <si>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</si>
  <si>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</si>
  <si>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</si>
  <si>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</si>
  <si>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</si>
  <si>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</si>
  <si>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</si>
  <si>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</si>
  <si>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</si>
  <si>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</si>
  <si>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</si>
  <si>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</si>
  <si>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</si>
  <si>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</si>
  <si>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</si>
  <si>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</si>
  <si>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</si>
  <si>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</si>
  <si>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</si>
  <si>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</si>
  <si>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b_timprs.csv</t>
  </si>
  <si>
    <t>d_times</t>
  </si>
  <si>
    <t>H1_2_1</t>
  </si>
  <si>
    <t>H1_2_10</t>
  </si>
  <si>
    <t>ICF1</t>
  </si>
  <si>
    <t>Pump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</si>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</sst>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8" formatCode="0.000"/>
    <numFmt numFmtId="169" formatCode="0.00000"/>
  </numFmts>
  <fonts count="40" x14ac:knownFonts="1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26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0" fontId="0" fillId="22" borderId="0" xfId="0" applyFill="1" applyAlignment="1">
      <alignment horizontal="right" vertic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1" fontId="0" fillId="0" borderId="0" xfId="0" applyNumberFormat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0" fillId="26" borderId="0" xfId="0" applyFill="1"/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1" fontId="0" fillId="2" borderId="0" xfId="0" applyNumberFormat="1" applyFill="1" applyAlignment="1">
      <alignment horizontal="center"/>
    </xf>
    <xf numFmtId="0" fontId="20" fillId="8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left" vertic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right" vertical="center"/>
    </xf>
    <xf numFmtId="0" fontId="26" fillId="4" borderId="0" xfId="0" applyFont="1" applyFill="1"/>
    <xf numFmtId="0" fontId="26" fillId="6" borderId="0" xfId="0" applyFont="1" applyFill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26" fillId="0" borderId="0" xfId="0" applyFont="1"/>
    <xf numFmtId="0" fontId="34" fillId="4" borderId="0" xfId="0" applyFont="1" applyFill="1"/>
    <xf numFmtId="0" fontId="34" fillId="6" borderId="0" xfId="0" applyFont="1" applyFill="1" applyAlignment="1">
      <alignment horizontal="center" vertical="center"/>
    </xf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left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8" fillId="32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8" fontId="10" fillId="0" borderId="0" xfId="0" applyNumberFormat="1" applyFont="1" applyAlignment="1">
      <alignment horizontal="center" vertical="center"/>
    </xf>
    <xf numFmtId="169" fontId="10" fillId="12" borderId="0" xfId="0" applyNumberFormat="1" applyFont="1" applyFill="1" applyAlignment="1">
      <alignment horizontal="center" vertical="center"/>
    </xf>
    <xf numFmtId="169" fontId="1" fillId="12" borderId="0" xfId="0" applyNumberFormat="1" applyFont="1" applyFill="1" applyAlignment="1">
      <alignment horizontal="center" vertical="center" textRotation="90"/>
    </xf>
    <xf numFmtId="169" fontId="10" fillId="0" borderId="0" xfId="0" applyNumberFormat="1" applyFont="1" applyAlignment="1">
      <alignment horizontal="center" vertical="center"/>
    </xf>
    <xf numFmtId="169" fontId="8" fillId="2" borderId="0" xfId="0" applyNumberFormat="1" applyFont="1" applyFill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1" fontId="0" fillId="26" borderId="0" xfId="0" applyNumberFormat="1" applyFont="1" applyFill="1"/>
  </cellXfs>
  <cellStyles count="2">
    <cellStyle name="Normal" xfId="0" builtinId="0"/>
    <cellStyle name="Percent" xfId="1" builtinId="5"/>
  </cellStyles>
  <dxfs count="26">
    <dxf>
      <fill>
        <patternFill>
          <bgColor theme="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66FF99"/>
      <color rgb="FF0000FF"/>
      <color rgb="FFFF66FF"/>
      <color rgb="FFFFCCFF"/>
      <color rgb="FF996633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3F-4AF5-A599-2B3FB13A5356}"/>
            </c:ext>
          </c:extLst>
        </c:ser>
        <c:ser>
          <c:idx val="5"/>
          <c:order val="1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3F-4AF5-A599-2B3FB13A5356}"/>
            </c:ext>
          </c:extLst>
        </c:ser>
        <c:ser>
          <c:idx val="6"/>
          <c:order val="2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3F-4AF5-A599-2B3FB13A5356}"/>
            </c:ext>
          </c:extLst>
        </c:ser>
        <c:ser>
          <c:idx val="7"/>
          <c:order val="3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3F-4AF5-A599-2B3FB13A5356}"/>
            </c:ext>
          </c:extLst>
        </c:ser>
        <c:ser>
          <c:idx val="8"/>
          <c:order val="4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03F-4AF5-A599-2B3FB13A5356}"/>
            </c:ext>
          </c:extLst>
        </c:ser>
        <c:ser>
          <c:idx val="9"/>
          <c:order val="5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03F-4AF5-A599-2B3FB13A5356}"/>
            </c:ext>
          </c:extLst>
        </c:ser>
        <c:ser>
          <c:idx val="3"/>
          <c:order val="7"/>
          <c:tx>
            <c:strRef>
              <c:f>'01_TWRI'!$A$20</c:f>
              <c:strCache>
                <c:ptCount val="1"/>
                <c:pt idx="0">
                  <c:v>w 4-14 (Layer 0)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03F-4AF5-A599-2B3FB13A5356}"/>
            </c:ext>
          </c:extLst>
        </c:ser>
        <c:ser>
          <c:idx val="1"/>
          <c:order val="8"/>
          <c:tx>
            <c:strRef>
              <c:f>'01_TWRI'!$Y$2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'01_TWRI'!$Z$5:$Z$13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6"/>
          <c:tx>
            <c:strRef>
              <c:f>'01_TWRI'!$A$15</c:f>
              <c:strCache>
                <c:ptCount val="1"/>
                <c:pt idx="0">
                  <c:v>w 1.2.3 (Layer 1.2)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79-435C-BD6E-3221976A0AD7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79-435C-BD6E-3221976A0AD7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79-435C-BD6E-3221976A0AD7}"/>
            </c:ext>
          </c:extLst>
        </c:ser>
        <c:ser>
          <c:idx val="3"/>
          <c:order val="4"/>
          <c:tx>
            <c:strRef>
              <c:f>'02_BCF2SS'!$A$20</c:f>
              <c:strCache>
                <c:ptCount val="1"/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'02_BCF2SS'!$A$21:$A$34</c:f>
              <c:numCache>
                <c:formatCode>General</c:formatCode>
                <c:ptCount val="14"/>
              </c:numCache>
            </c:numRef>
          </c:xVal>
          <c:yVal>
            <c:numRef>
              <c:f>'02_BCF2SS'!$B$21:$B$34</c:f>
              <c:numCache>
                <c:formatCode>General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F79-435C-BD6E-3221976A0AD7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10066.1291478113</c:v>
                </c:pt>
                <c:pt idx="1">
                  <c:v>9688.8045601187005</c:v>
                </c:pt>
                <c:pt idx="2">
                  <c:v>9938.8310281923004</c:v>
                </c:pt>
                <c:pt idx="3">
                  <c:v>9759.4353277958999</c:v>
                </c:pt>
                <c:pt idx="4">
                  <c:v>9794.3117565812008</c:v>
                </c:pt>
                <c:pt idx="5">
                  <c:v>10471.7673701229</c:v>
                </c:pt>
                <c:pt idx="6">
                  <c:v>10411.8286203727</c:v>
                </c:pt>
                <c:pt idx="7">
                  <c:v>10699.3026793852</c:v>
                </c:pt>
                <c:pt idx="8">
                  <c:v>10645.789585536701</c:v>
                </c:pt>
                <c:pt idx="9">
                  <c:v>10434.644447148799</c:v>
                </c:pt>
                <c:pt idx="10">
                  <c:v>9894.8920843074993</c:v>
                </c:pt>
                <c:pt idx="11">
                  <c:v>9741.0994855825993</c:v>
                </c:pt>
                <c:pt idx="12">
                  <c:v>10498.2141135927</c:v>
                </c:pt>
                <c:pt idx="13">
                  <c:v>9628.3782445342003</c:v>
                </c:pt>
                <c:pt idx="14">
                  <c:v>9629.7310364174991</c:v>
                </c:pt>
                <c:pt idx="15">
                  <c:v>9860.2107937163</c:v>
                </c:pt>
                <c:pt idx="16">
                  <c:v>10465.36988376897</c:v>
                </c:pt>
                <c:pt idx="17">
                  <c:v>10284.213963332249</c:v>
                </c:pt>
                <c:pt idx="18">
                  <c:v>9792.0756423989296</c:v>
                </c:pt>
                <c:pt idx="19">
                  <c:v>10460.530543184481</c:v>
                </c:pt>
                <c:pt idx="20">
                  <c:v>10286.361041722799</c:v>
                </c:pt>
                <c:pt idx="21">
                  <c:v>10526.5699759854</c:v>
                </c:pt>
                <c:pt idx="22">
                  <c:v>10226.443457049199</c:v>
                </c:pt>
                <c:pt idx="23">
                  <c:v>10249.658826844199</c:v>
                </c:pt>
                <c:pt idx="24">
                  <c:v>10373.4309622274</c:v>
                </c:pt>
                <c:pt idx="25">
                  <c:v>10130.6877097005</c:v>
                </c:pt>
                <c:pt idx="26">
                  <c:v>9854.2634001505994</c:v>
                </c:pt>
                <c:pt idx="27">
                  <c:v>10865.098254132399</c:v>
                </c:pt>
                <c:pt idx="28">
                  <c:v>10388.4311171681</c:v>
                </c:pt>
                <c:pt idx="29">
                  <c:v>10976.973384680599</c:v>
                </c:pt>
                <c:pt idx="30">
                  <c:v>10606.0531610403</c:v>
                </c:pt>
                <c:pt idx="31">
                  <c:v>10114.720572157699</c:v>
                </c:pt>
                <c:pt idx="32">
                  <c:v>10552.807597987499</c:v>
                </c:pt>
                <c:pt idx="33">
                  <c:v>10538.938656099899</c:v>
                </c:pt>
                <c:pt idx="34">
                  <c:v>10970.491269660601</c:v>
                </c:pt>
                <c:pt idx="35">
                  <c:v>10447.5092973394</c:v>
                </c:pt>
                <c:pt idx="36">
                  <c:v>10389.574190792</c:v>
                </c:pt>
                <c:pt idx="37">
                  <c:v>10147.6423891949</c:v>
                </c:pt>
                <c:pt idx="38">
                  <c:v>9846.8590933424002</c:v>
                </c:pt>
                <c:pt idx="39">
                  <c:v>10082.3601496621</c:v>
                </c:pt>
                <c:pt idx="40">
                  <c:v>9926.0745234612004</c:v>
                </c:pt>
                <c:pt idx="41">
                  <c:v>10332.539803600201</c:v>
                </c:pt>
                <c:pt idx="42">
                  <c:v>9746.7423599434005</c:v>
                </c:pt>
                <c:pt idx="43">
                  <c:v>10712.9922220555</c:v>
                </c:pt>
                <c:pt idx="44">
                  <c:v>10569.840560528201</c:v>
                </c:pt>
                <c:pt idx="45">
                  <c:v>10094.0449687823</c:v>
                </c:pt>
                <c:pt idx="46">
                  <c:v>10223.584732241499</c:v>
                </c:pt>
                <c:pt idx="47">
                  <c:v>10490.7251230742</c:v>
                </c:pt>
                <c:pt idx="48">
                  <c:v>10043.1266705822</c:v>
                </c:pt>
                <c:pt idx="49">
                  <c:v>10896.992524301</c:v>
                </c:pt>
                <c:pt idx="50">
                  <c:v>10099.244627420599</c:v>
                </c:pt>
                <c:pt idx="51">
                  <c:v>10550.7176033756</c:v>
                </c:pt>
                <c:pt idx="52">
                  <c:v>10368.358142699801</c:v>
                </c:pt>
                <c:pt idx="53">
                  <c:v>10798.4173307827</c:v>
                </c:pt>
                <c:pt idx="54">
                  <c:v>10551.623801813599</c:v>
                </c:pt>
                <c:pt idx="55">
                  <c:v>11194.3268119607</c:v>
                </c:pt>
                <c:pt idx="56">
                  <c:v>10663.600219612599</c:v>
                </c:pt>
                <c:pt idx="57">
                  <c:v>11068.3008229755</c:v>
                </c:pt>
                <c:pt idx="58">
                  <c:v>10782.077380344601</c:v>
                </c:pt>
                <c:pt idx="59">
                  <c:v>11168.3297448634</c:v>
                </c:pt>
                <c:pt idx="60">
                  <c:v>11117.120687868501</c:v>
                </c:pt>
                <c:pt idx="61">
                  <c:v>11073.0459650637</c:v>
                </c:pt>
                <c:pt idx="62">
                  <c:v>11114.070810044101</c:v>
                </c:pt>
                <c:pt idx="63">
                  <c:v>10769.3431544333</c:v>
                </c:pt>
                <c:pt idx="64">
                  <c:v>10525.995339883601</c:v>
                </c:pt>
                <c:pt idx="65">
                  <c:v>10747.946812088599</c:v>
                </c:pt>
                <c:pt idx="66">
                  <c:v>10298.7202250964</c:v>
                </c:pt>
                <c:pt idx="67">
                  <c:v>10626.282539502699</c:v>
                </c:pt>
                <c:pt idx="68">
                  <c:v>10654.9211237363</c:v>
                </c:pt>
                <c:pt idx="69">
                  <c:v>10443.1626628088</c:v>
                </c:pt>
                <c:pt idx="70">
                  <c:v>10945.739982461901</c:v>
                </c:pt>
                <c:pt idx="71">
                  <c:v>10291.6088784556</c:v>
                </c:pt>
                <c:pt idx="72">
                  <c:v>10176.013890922301</c:v>
                </c:pt>
                <c:pt idx="73">
                  <c:v>10409.5988806649</c:v>
                </c:pt>
                <c:pt idx="74">
                  <c:v>10985.555442205099</c:v>
                </c:pt>
                <c:pt idx="75">
                  <c:v>10804.799805053401</c:v>
                </c:pt>
                <c:pt idx="76">
                  <c:v>10761.167080203601</c:v>
                </c:pt>
                <c:pt idx="77">
                  <c:v>10913.610616276001</c:v>
                </c:pt>
                <c:pt idx="78">
                  <c:v>10726.3939078813</c:v>
                </c:pt>
                <c:pt idx="79">
                  <c:v>10501.262967909601</c:v>
                </c:pt>
                <c:pt idx="80">
                  <c:v>11114.5883060251</c:v>
                </c:pt>
                <c:pt idx="81">
                  <c:v>10552.467570151999</c:v>
                </c:pt>
                <c:pt idx="82">
                  <c:v>11091.782385570399</c:v>
                </c:pt>
                <c:pt idx="83">
                  <c:v>10776.205811332</c:v>
                </c:pt>
                <c:pt idx="84">
                  <c:v>11200.159944316199</c:v>
                </c:pt>
                <c:pt idx="85">
                  <c:v>10840.7263414438</c:v>
                </c:pt>
                <c:pt idx="86">
                  <c:v>10488.514902548201</c:v>
                </c:pt>
                <c:pt idx="87">
                  <c:v>10653.499472961799</c:v>
                </c:pt>
                <c:pt idx="88">
                  <c:v>10724.8305212003</c:v>
                </c:pt>
                <c:pt idx="89">
                  <c:v>10791.6366911647</c:v>
                </c:pt>
                <c:pt idx="90">
                  <c:v>11058.827729074301</c:v>
                </c:pt>
                <c:pt idx="91">
                  <c:v>10301.9111987499</c:v>
                </c:pt>
                <c:pt idx="92">
                  <c:v>10450.8345303387</c:v>
                </c:pt>
                <c:pt idx="93">
                  <c:v>11030.862351821601</c:v>
                </c:pt>
                <c:pt idx="94">
                  <c:v>10845.496830182299</c:v>
                </c:pt>
                <c:pt idx="95">
                  <c:v>10540.446039943399</c:v>
                </c:pt>
                <c:pt idx="96">
                  <c:v>10905.6423515323</c:v>
                </c:pt>
                <c:pt idx="97">
                  <c:v>10658.3096811952</c:v>
                </c:pt>
                <c:pt idx="98">
                  <c:v>10814.075366392701</c:v>
                </c:pt>
                <c:pt idx="99">
                  <c:v>10564.119619651899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'04_advtidal'!$G$5:$G$369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'04_advtidal'!$M$5:$M$365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'04_advtidal'!$N$5:$N$365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'04_advtidal'!$O$5:$O$365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'04_advtidal'!$P$5:$P$365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'04_advtidal'!$J$5:$J$365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'04_advtidal'!$K$5:$K$365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'04_advtidal'!$H$5:$H$365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'04_advtidal'!$I$5:$I$365</c:f>
              <c:numCache>
                <c:formatCode>General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44560661260625"/>
          <c:y val="0.12108778069407991"/>
          <c:w val="0.72309887570023901"/>
          <c:h val="0.752994313210848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'05_fhb'!$K$2</c:f>
              <c:strCache>
                <c:ptCount val="1"/>
                <c:pt idx="0">
                  <c:v>Q</c:v>
                </c:pt>
              </c:strCache>
            </c:strRef>
          </c:tx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'05_fhb'!$K$3:$K$22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'05_fhb'!$E$12</c:f>
              <c:strCache>
                <c:ptCount val="1"/>
                <c:pt idx="0">
                  <c:v>Pump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'05_fhb'!$I$3:$I$22</c:f>
              <c:numCache>
                <c:formatCode>General</c:formatCode>
                <c:ptCount val="20"/>
                <c:pt idx="0">
                  <c:v>40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791</c:v>
                </c:pt>
                <c:pt idx="17">
                  <c:v>0</c:v>
                </c:pt>
                <c:pt idx="18">
                  <c:v>0</c:v>
                </c:pt>
                <c:pt idx="19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36255"/>
        <c:axId val="1777748255"/>
      </c:scatterChart>
      <c:valAx>
        <c:axId val="12861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46656"/>
        <c:crosses val="autoZero"/>
        <c:crossBetween val="midCat"/>
      </c:valAx>
      <c:valAx>
        <c:axId val="1777748255"/>
        <c:scaling>
          <c:orientation val="minMax"/>
          <c:min val="10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500" b="0">
                <a:solidFill>
                  <a:srgbClr val="0000FF"/>
                </a:solidFill>
              </a:defRPr>
            </a:pPr>
            <a:endParaRPr lang="LID4096"/>
          </a:p>
        </c:txPr>
        <c:crossAx val="1777736255"/>
        <c:crosses val="max"/>
        <c:crossBetween val="midCat"/>
      </c:valAx>
      <c:valAx>
        <c:axId val="1777736255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77748255"/>
        <c:crosses val="autoZero"/>
        <c:crossBetween val="midCat"/>
      </c:valAx>
    </c:plotArea>
    <c:legend>
      <c:legendPos val="t"/>
      <c:overlay val="0"/>
      <c:txPr>
        <a:bodyPr/>
        <a:lstStyle/>
        <a:p>
          <a:pPr>
            <a:defRPr sz="15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'11_SFR'!$BK$35:$BK$49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'11_SFR'!$AK$7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'11_SFR'!$AK$10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'11_SFR'!$AK$18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'11_SFR'!$AK$21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'11_SFR'!$AK$25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'11_SFR'!$AK$29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'11_SFR'!$AK$33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'11_SFR'!$AK$37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'11_SFR'!$X$47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'11_SFR'!$AL$41:$AL$44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'11_SFR'!$X$41:$X$44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'11_SFR'!$Y$47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'11_SFR'!$AM$41:$AM$45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'11_SFR'!$Y$41:$Y$45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'11_SFR'!$Z$47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'11_SFR'!$AN$41:$AN$46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'11_SFR'!$Z$41:$Z$46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'11_SFR'!$AA$47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'11_SFR'!$AO$41:$AO$44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'11_SFR'!$AA$41:$AA$44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'11_SFR'!$AB$47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'11_SFR'!$AP$41:$AP$44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'11_SFR'!$AB$41:$AB$44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'11_SFR'!$AC$47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'11_SFR'!$AQ$41:$AQ$44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'11_SFR'!$AC$41:$AC$44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'11_SFR'!$AD$47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'11_SFR'!$AR$41:$AR$44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'11_SFR'!$AD$41:$AD$44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'11_SFR'!$AE$47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'11_SFR'!$AS$41:$AS$45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'11_SFR'!$AE$41:$AE$45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'11_SFR'!$CT$4:$CT$104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2909684-6782-46F1-9740-E4DB564710D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8905C74-FAEA-4F53-8B05-7DC5EB489DC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54B38FF-294C-4000-8185-F9D507D361B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1D150BC-EBD1-4480-8F45-FCEED8D6673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99D7979-97B8-4494-9EB3-258B4DB1BAA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E722B4A-9ABA-4639-B088-2A4E401374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DE71596-33C7-47B5-B5CE-AF50D0A564B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EF0585B-C8A3-447F-8B7D-AC3B54BE422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7234790-1857-4FC4-A011-4AC6C28BB83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B69A74E-C98C-48EB-BEFF-EA9F18BB364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31E8438-FF52-43C1-9403-99DFFF2A75A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0C69AC1-BEED-4276-B542-ECFCC09901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666D0C7-69F8-4EF6-BE74-068575FB48F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F076F46-0DC1-4620-A3DE-CCA5282F61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C1031C3-35E0-43DA-99CD-CDFCE71936C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8BD8206-B44D-40E3-A664-F05A4E974CC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11B1AED-6AD7-4408-8F99-EFDBBD61AFC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096BA0D-E09B-45A3-A4B5-131DE5455A2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624C710-46FE-46A4-AB3B-C0EB9C7A5DD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BA8938E-A4F9-4F99-A4EB-578C8B46853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F7457EC-CA09-45E5-9F16-FE8AC8B5095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058DE81-0573-461D-9BF7-34C83748842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E2F4615-BFBC-4F01-8122-730A5D4594E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95FF864-76D3-42D3-B5EB-53BE938B32A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85538B6-0195-4C07-95DC-10DE5AA677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69945EB-1112-429E-B54D-AD09F9441B6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D8B6C97-998A-4A7A-A159-D5F036CEB60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C91B683-43D4-49E0-9480-7D4573B846C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8B0F593-208A-4561-A91D-8AF3E74CBE3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ED5342C-5AF6-48C2-B172-F2280107292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0BF8A60-57AE-4FF0-BF61-569E05A3CA4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84CC066-297F-447D-BB0B-FE0711D955D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B681EF6-1FF6-4570-A74E-0F67E56073E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736C08B-6D7A-45CB-B7AF-64252DF6B2E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47CF027-937F-4A62-B71F-C34341B4C69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787CBE1-6E68-485E-B6C7-D08A909D1E1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'11_SFR'!$AL$5:$AS$40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'11_SFR'!$S$5:$S$40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'12_SFR'!$BD$5:$BD$292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'12_SFR'!$BK$5:$BK$292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'12_SFR'!$BD$5:$BD$292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'12_SFR'!$BS$5:$BS$292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'12_SFR'!$BD$5:$BD$292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'12_SFR'!$BL$5:$BL$292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'12_SFR'!$BD$5:$BD$292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'12_SFR'!$BT$5:$BT$292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'12_SFR'!$BD$5:$BD$292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'12_SFR'!$BY$15:$BY$302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'12_SFR'!$BD$5:$BD$292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'12_SFR'!$BX$15:$BX$302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'12_SFR'!$AE$5:$AE$69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'12_SFR'!$X$5:$X$69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image" Target="../media/image6.png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image" Target="../media/image5.png"/><Relationship Id="rId2" Type="http://schemas.openxmlformats.org/officeDocument/2006/relationships/chart" Target="../charts/chart11.xml"/><Relationship Id="rId16" Type="http://schemas.openxmlformats.org/officeDocument/2006/relationships/chart" Target="../charts/chart22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5" Type="http://schemas.openxmlformats.org/officeDocument/2006/relationships/chart" Target="../charts/chart21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111816</xdr:colOff>
      <xdr:row>0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ED491FB-4A11-4717-988C-DCD018EE130A}"/>
            </a:ext>
          </a:extLst>
        </xdr:cNvPr>
        <xdr:cNvSpPr txBox="1"/>
      </xdr:nvSpPr>
      <xdr:spPr>
        <a:xfrm>
          <a:off x="0" y="0"/>
          <a:ext cx="11999016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6E078B8-188D-4B23-AB51-12B7905439C9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32C8FDA6-1DF4-90E4-2507-6BB422DADA4C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1B479AA-6A52-CE19-5722-FBC16B94E984}"/>
              </a:ext>
            </a:extLst>
          </xdr:cNvPr>
          <xdr:cNvSpPr/>
        </xdr:nvSpPr>
        <xdr:spPr>
          <a:xfrm>
            <a:off x="5553075" y="4181475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64464BE3-95F6-68C8-002B-68F94C6C7176}"/>
              </a:ext>
            </a:extLst>
          </xdr:cNvPr>
          <xdr:cNvSpPr/>
        </xdr:nvSpPr>
        <xdr:spPr>
          <a:xfrm>
            <a:off x="5572125" y="4686300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C0B4C760-6511-C904-131D-B7F8C96160B4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B777D384-3CDB-411C-AB7C-5D9E44D7A68C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5F6CEFF4-D9B5-2A1E-E7C6-7CAD4E13DE8B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EEE55D28-1A56-083E-E79C-9EC3193E8932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44266</xdr:colOff>
      <xdr:row>0</xdr:row>
      <xdr:rowOff>66675</xdr:rowOff>
    </xdr:from>
    <xdr:to>
      <xdr:col>50</xdr:col>
      <xdr:colOff>447324</xdr:colOff>
      <xdr:row>29</xdr:row>
      <xdr:rowOff>96845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57029AE4-2C34-7EAE-941E-738055406DD3}"/>
            </a:ext>
          </a:extLst>
        </xdr:cNvPr>
        <xdr:cNvGrpSpPr/>
      </xdr:nvGrpSpPr>
      <xdr:grpSpPr>
        <a:xfrm>
          <a:off x="14131741" y="66675"/>
          <a:ext cx="2860508" cy="4602170"/>
          <a:chOff x="13407841" y="57150"/>
          <a:chExt cx="2860508" cy="555467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7FF77406-8D4B-30BB-42CF-4F095C23CA8A}"/>
              </a:ext>
            </a:extLst>
          </xdr:cNvPr>
          <xdr:cNvGrpSpPr>
            <a:grpSpLocks noChangeAspect="1"/>
          </xdr:cNvGrpSpPr>
        </xdr:nvGrpSpPr>
        <xdr:grpSpPr>
          <a:xfrm>
            <a:off x="13407841" y="57150"/>
            <a:ext cx="2860508" cy="5554670"/>
            <a:chOff x="14201775" y="104775"/>
            <a:chExt cx="2819049" cy="5533333"/>
          </a:xfrm>
        </xdr:grpSpPr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76CEFAAF-41ED-2CCC-13B2-0A164952EEA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211300" y="104775"/>
              <a:ext cx="2809524" cy="5533333"/>
            </a:xfrm>
            <a:prstGeom prst="rect">
              <a:avLst/>
            </a:prstGeom>
          </xdr:spPr>
        </xdr:pic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CD42DD1F-183F-459F-B0B2-B71A155537DE}"/>
                </a:ext>
              </a:extLst>
            </xdr:cNvPr>
            <xdr:cNvSpPr/>
          </xdr:nvSpPr>
          <xdr:spPr>
            <a:xfrm>
              <a:off x="14220825" y="2249157"/>
              <a:ext cx="2266950" cy="73216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94CB42A7-5033-4DB8-AE46-BB943290194E}"/>
                </a:ext>
              </a:extLst>
            </xdr:cNvPr>
            <xdr:cNvSpPr/>
          </xdr:nvSpPr>
          <xdr:spPr>
            <a:xfrm>
              <a:off x="14201775" y="5010284"/>
              <a:ext cx="1317483" cy="16178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D16B147F-7E76-8968-1830-856516BAE48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878051" y="1590675"/>
            <a:ext cx="1219200" cy="37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43</xdr:col>
      <xdr:colOff>95250</xdr:colOff>
      <xdr:row>30</xdr:row>
      <xdr:rowOff>76200</xdr:rowOff>
    </xdr:from>
    <xdr:to>
      <xdr:col>55</xdr:col>
      <xdr:colOff>542109</xdr:colOff>
      <xdr:row>39</xdr:row>
      <xdr:rowOff>111826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E6E0000A-EBC0-A8DF-EF09-493649F61102}"/>
            </a:ext>
          </a:extLst>
        </xdr:cNvPr>
        <xdr:cNvGrpSpPr/>
      </xdr:nvGrpSpPr>
      <xdr:grpSpPr>
        <a:xfrm>
          <a:off x="14182725" y="4800600"/>
          <a:ext cx="5180784" cy="1407226"/>
          <a:chOff x="11353800" y="5524500"/>
          <a:chExt cx="6580959" cy="181680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362DF20-BB9B-4689-A006-0EF13B2D1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363325" y="5524500"/>
            <a:ext cx="6571434" cy="1816502"/>
          </a:xfrm>
          <a:prstGeom prst="rect">
            <a:avLst/>
          </a:prstGeo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8061EA4-0081-4598-8CC8-5D821464CBB8}"/>
              </a:ext>
            </a:extLst>
          </xdr:cNvPr>
          <xdr:cNvSpPr txBox="1"/>
        </xdr:nvSpPr>
        <xdr:spPr>
          <a:xfrm>
            <a:off x="15113377" y="5600995"/>
            <a:ext cx="552290" cy="3005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/>
              <a:t>+ 1</a:t>
            </a:r>
            <a:endParaRPr lang="LID4096" sz="14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E694929-37F7-4072-9588-154DDCB3667A}"/>
              </a:ext>
            </a:extLst>
          </xdr:cNvPr>
          <xdr:cNvSpPr/>
        </xdr:nvSpPr>
        <xdr:spPr>
          <a:xfrm>
            <a:off x="11353800" y="5531553"/>
            <a:ext cx="3295653" cy="595337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F47170A-60F4-46D4-9CB5-6C3F0347E860}"/>
              </a:ext>
            </a:extLst>
          </xdr:cNvPr>
          <xdr:cNvSpPr/>
        </xdr:nvSpPr>
        <xdr:spPr>
          <a:xfrm>
            <a:off x="11566292" y="7103176"/>
            <a:ext cx="1940159" cy="238125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48</xdr:col>
      <xdr:colOff>228600</xdr:colOff>
      <xdr:row>40</xdr:row>
      <xdr:rowOff>66675</xdr:rowOff>
    </xdr:from>
    <xdr:to>
      <xdr:col>50</xdr:col>
      <xdr:colOff>228600</xdr:colOff>
      <xdr:row>43</xdr:row>
      <xdr:rowOff>57150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240197D-E257-405B-A359-A9902A866D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025" b="4878"/>
        <a:stretch/>
      </xdr:blipFill>
      <xdr:spPr bwMode="auto">
        <a:xfrm>
          <a:off x="15554325" y="6315075"/>
          <a:ext cx="1219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15</xdr:col>
      <xdr:colOff>89244</xdr:colOff>
      <xdr:row>34</xdr:row>
      <xdr:rowOff>9887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D316671-835A-54CE-8A68-D410C7F6BADD}"/>
            </a:ext>
          </a:extLst>
        </xdr:cNvPr>
        <xdr:cNvGrpSpPr/>
      </xdr:nvGrpSpPr>
      <xdr:grpSpPr>
        <a:xfrm>
          <a:off x="171450" y="1066800"/>
          <a:ext cx="4108794" cy="4277087"/>
          <a:chOff x="142875" y="3114675"/>
          <a:chExt cx="4108794" cy="4277087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31E9D42D-8E4D-4E0E-9CB0-83E94BC92B75}"/>
              </a:ext>
            </a:extLst>
          </xdr:cNvPr>
          <xdr:cNvGraphicFramePr>
            <a:graphicFrameLocks/>
          </xdr:cNvGraphicFramePr>
        </xdr:nvGraphicFramePr>
        <xdr:xfrm>
          <a:off x="142875" y="3114675"/>
          <a:ext cx="410879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86EEDE28-E186-F5A6-6103-13AD50413869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93584" cy="2848815"/>
            <a:chOff x="145813" y="4542947"/>
            <a:chExt cx="3856809" cy="2848815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62608EBE-A9B2-D1E0-F4BD-50D917DD400A}"/>
                </a:ext>
              </a:extLst>
            </xdr:cNvPr>
            <xdr:cNvGrpSpPr/>
          </xdr:nvGrpSpPr>
          <xdr:grpSpPr>
            <a:xfrm>
              <a:off x="145813" y="4542947"/>
              <a:ext cx="3856809" cy="2848815"/>
              <a:chOff x="190500" y="3796685"/>
              <a:chExt cx="5012272" cy="3564068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884FC222-42D8-CC77-BFF8-9138931FF10C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4125" y="3796685"/>
                <a:ext cx="4996525" cy="1913551"/>
                <a:chOff x="533399" y="4924424"/>
                <a:chExt cx="5638802" cy="2652713"/>
              </a:xfrm>
            </xdr:grpSpPr>
            <xdr:graphicFrame macro="">
              <xdr:nvGraphicFramePr>
                <xdr:cNvPr id="4" name="Chart 3">
                  <a:extLst>
                    <a:ext uri="{FF2B5EF4-FFF2-40B4-BE49-F238E27FC236}">
                      <a16:creationId xmlns:a16="http://schemas.microsoft.com/office/drawing/2014/main" id="{6A2E6257-D39E-A6B3-75C5-0DC12ACD8050}"/>
                    </a:ext>
                  </a:extLst>
                </xdr:cNvPr>
                <xdr:cNvGraphicFramePr/>
              </xdr:nvGraphicFramePr>
              <xdr:xfrm>
                <a:off x="533399" y="4924424"/>
                <a:ext cx="5638801" cy="1557337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8" name="Chart 7">
                  <a:extLst>
                    <a:ext uri="{FF2B5EF4-FFF2-40B4-BE49-F238E27FC236}">
                      <a16:creationId xmlns:a16="http://schemas.microsoft.com/office/drawing/2014/main" id="{E5ED6FA4-0E38-4616-95EE-9FA3F2172C29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33400" y="6467475"/>
                <a:ext cx="5638801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8" name="Group 27">
                <a:extLst>
                  <a:ext uri="{FF2B5EF4-FFF2-40B4-BE49-F238E27FC236}">
                    <a16:creationId xmlns:a16="http://schemas.microsoft.com/office/drawing/2014/main" id="{E000E567-654B-974F-A389-81EF239B3F71}"/>
                  </a:ext>
                </a:extLst>
              </xdr:cNvPr>
              <xdr:cNvGrpSpPr/>
            </xdr:nvGrpSpPr>
            <xdr:grpSpPr>
              <a:xfrm>
                <a:off x="190500" y="5772150"/>
                <a:ext cx="5012272" cy="1588603"/>
                <a:chOff x="457200" y="2190750"/>
                <a:chExt cx="5012272" cy="1588603"/>
              </a:xfrm>
            </xdr:grpSpPr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757E0560-4B1C-45C3-AF28-4649CF1098A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5002747" cy="8004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1D1CDF76-2131-4690-BBBC-9DCE6FBEC57F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2978892"/>
                <a:ext cx="5002747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298E5004-CD0E-4900-8F16-066C4849E0BB}"/>
                  </a:ext>
                </a:extLst>
              </xdr:cNvPr>
              <xdr:cNvSpPr txBox="1"/>
            </xdr:nvSpPr>
            <xdr:spPr>
              <a:xfrm>
                <a:off x="3677447" y="6705600"/>
                <a:ext cx="1448364" cy="29935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9C187E-D038-438B-96DF-EEDA0800464E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956F628E-BE53-44AA-A784-6C06130C6524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502736-0553-426C-9E0C-F3A135C9C397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22</xdr:row>
      <xdr:rowOff>100012</xdr:rowOff>
    </xdr:from>
    <xdr:to>
      <xdr:col>15</xdr:col>
      <xdr:colOff>0</xdr:colOff>
      <xdr:row>36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15</xdr:row>
      <xdr:rowOff>104776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76201</xdr:colOff>
      <xdr:row>24</xdr:row>
      <xdr:rowOff>47625</xdr:rowOff>
    </xdr:from>
    <xdr:to>
      <xdr:col>53</xdr:col>
      <xdr:colOff>171451</xdr:colOff>
      <xdr:row>26</xdr:row>
      <xdr:rowOff>85725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12115801" y="771525"/>
          <a:ext cx="6286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47624</xdr:colOff>
      <xdr:row>34</xdr:row>
      <xdr:rowOff>57149</xdr:rowOff>
    </xdr:from>
    <xdr:to>
      <xdr:col>28</xdr:col>
      <xdr:colOff>104774</xdr:colOff>
      <xdr:row>35</xdr:row>
      <xdr:rowOff>104774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533899" y="5391149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142875</xdr:colOff>
      <xdr:row>34</xdr:row>
      <xdr:rowOff>104775</xdr:rowOff>
    </xdr:from>
    <xdr:to>
      <xdr:col>81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24</xdr:row>
      <xdr:rowOff>19050</xdr:rowOff>
    </xdr:from>
    <xdr:to>
      <xdr:col>12</xdr:col>
      <xdr:colOff>285751</xdr:colOff>
      <xdr:row>39</xdr:row>
      <xdr:rowOff>23812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133351</xdr:colOff>
      <xdr:row>18</xdr:row>
      <xdr:rowOff>123825</xdr:rowOff>
    </xdr:from>
    <xdr:to>
      <xdr:col>81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99</xdr:col>
      <xdr:colOff>590550</xdr:colOff>
      <xdr:row>4</xdr:row>
      <xdr:rowOff>57150</xdr:rowOff>
    </xdr:from>
    <xdr:to>
      <xdr:col>110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974300" y="638175"/>
          <a:ext cx="5648325" cy="682942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85</xdr:col>
      <xdr:colOff>209550</xdr:colOff>
      <xdr:row>1</xdr:row>
      <xdr:rowOff>38100</xdr:rowOff>
    </xdr:from>
    <xdr:to>
      <xdr:col>86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 editAs="oneCell">
    <xdr:from>
      <xdr:col>2</xdr:col>
      <xdr:colOff>114301</xdr:colOff>
      <xdr:row>49</xdr:row>
      <xdr:rowOff>47625</xdr:rowOff>
    </xdr:from>
    <xdr:to>
      <xdr:col>22</xdr:col>
      <xdr:colOff>19051</xdr:colOff>
      <xdr:row>70</xdr:row>
      <xdr:rowOff>165666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27DD6-92A9-F18F-4783-828CDFBB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1" y="7658100"/>
          <a:ext cx="5543550" cy="3718491"/>
        </a:xfrm>
        <a:prstGeom prst="rect">
          <a:avLst/>
        </a:prstGeom>
      </xdr:spPr>
    </xdr:pic>
    <xdr:clientData/>
  </xdr:twoCellAnchor>
  <xdr:twoCellAnchor editAs="oneCell">
    <xdr:from>
      <xdr:col>56</xdr:col>
      <xdr:colOff>114300</xdr:colOff>
      <xdr:row>49</xdr:row>
      <xdr:rowOff>142875</xdr:rowOff>
    </xdr:from>
    <xdr:to>
      <xdr:col>84</xdr:col>
      <xdr:colOff>38100</xdr:colOff>
      <xdr:row>86</xdr:row>
      <xdr:rowOff>128538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C2AAC5-6C9D-C847-8BB3-C05A7135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0150" y="7753350"/>
          <a:ext cx="4457700" cy="632931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72</xdr:row>
      <xdr:rowOff>19050</xdr:rowOff>
    </xdr:from>
    <xdr:to>
      <xdr:col>28</xdr:col>
      <xdr:colOff>8715</xdr:colOff>
      <xdr:row>78</xdr:row>
      <xdr:rowOff>95112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8AC07E-1644-B84E-A288-A1FACF1F9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225" y="11572875"/>
          <a:ext cx="6476190" cy="1104762"/>
        </a:xfrm>
        <a:prstGeom prst="rect">
          <a:avLst/>
        </a:prstGeom>
      </xdr:spPr>
    </xdr:pic>
    <xdr:clientData/>
  </xdr:twoCellAnchor>
  <xdr:twoCellAnchor>
    <xdr:from>
      <xdr:col>91</xdr:col>
      <xdr:colOff>0</xdr:colOff>
      <xdr:row>9</xdr:row>
      <xdr:rowOff>0</xdr:rowOff>
    </xdr:from>
    <xdr:to>
      <xdr:col>98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57150</xdr:colOff>
      <xdr:row>48</xdr:row>
      <xdr:rowOff>9525</xdr:rowOff>
    </xdr:from>
    <xdr:to>
      <xdr:col>51</xdr:col>
      <xdr:colOff>104775</xdr:colOff>
      <xdr:row>61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352C06-84E6-47B0-982B-8D3EA7883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J19" sqref="E5:J19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5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</row>
    <row r="2" spans="1:245" ht="15.75" customHeight="1" x14ac:dyDescent="0.25">
      <c r="A2" s="5"/>
      <c r="B2" s="5"/>
      <c r="C2" s="5"/>
      <c r="D2" s="5"/>
      <c r="E2" s="46"/>
      <c r="F2" s="46" t="s">
        <v>20</v>
      </c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18</v>
      </c>
      <c r="T2" s="29"/>
      <c r="U2" s="29"/>
      <c r="V2" s="29"/>
      <c r="W2" s="29"/>
      <c r="X2" s="29"/>
      <c r="Y2" s="30" t="s">
        <v>31</v>
      </c>
      <c r="Z2" s="54">
        <v>-1</v>
      </c>
      <c r="AA2" s="30"/>
      <c r="AB2" s="53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</row>
    <row r="3" spans="1:245" x14ac:dyDescent="0.25">
      <c r="A3" s="5"/>
      <c r="B3" s="5"/>
      <c r="C3" s="5"/>
      <c r="D3" s="5"/>
      <c r="E3" s="46" t="s">
        <v>0</v>
      </c>
      <c r="F3" s="46" t="s">
        <v>24</v>
      </c>
      <c r="G3" s="46"/>
      <c r="H3" s="46"/>
      <c r="I3" s="46" t="s">
        <v>8</v>
      </c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30"/>
      <c r="Z3" s="54">
        <f>(Z13-Z5)/(Z4+Z2)</f>
        <v>0.25</v>
      </c>
      <c r="AA3" s="30"/>
      <c r="AB3" s="53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</row>
    <row r="4" spans="1:245" x14ac:dyDescent="0.25">
      <c r="A4" s="5"/>
      <c r="B4" s="5"/>
      <c r="C4" s="5"/>
      <c r="D4" s="5"/>
      <c r="E4" s="46"/>
      <c r="F4" s="46">
        <v>0</v>
      </c>
      <c r="G4" s="46">
        <v>1</v>
      </c>
      <c r="H4" s="46">
        <v>2</v>
      </c>
      <c r="I4" s="46">
        <v>3</v>
      </c>
      <c r="J4" s="46" t="s">
        <v>51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30" t="s">
        <v>51</v>
      </c>
      <c r="Z4" s="55">
        <f>COUNT(V5:V13)</f>
        <v>9</v>
      </c>
      <c r="AA4" s="30"/>
      <c r="AB4" s="53"/>
      <c r="AC4" s="53"/>
      <c r="AD4" s="52" t="s">
        <v>1</v>
      </c>
      <c r="AE4" s="19">
        <v>5</v>
      </c>
      <c r="AF4" s="18" t="s">
        <v>27</v>
      </c>
      <c r="AG4" s="57" t="s">
        <v>28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</row>
    <row r="5" spans="1:245" x14ac:dyDescent="0.25">
      <c r="A5" s="43" t="s">
        <v>29</v>
      </c>
      <c r="B5" s="43">
        <f>INDEX($W$5:$W$13,D5,1)</f>
        <v>100</v>
      </c>
      <c r="C5" s="44">
        <f>INDEX($Z$5:$Z$13,D5,1)</f>
        <v>6</v>
      </c>
      <c r="D5" s="43">
        <v>9</v>
      </c>
      <c r="E5" s="38">
        <v>0</v>
      </c>
      <c r="F5" s="8">
        <v>0</v>
      </c>
      <c r="G5" s="8">
        <v>0</v>
      </c>
      <c r="H5" s="49">
        <v>0</v>
      </c>
      <c r="I5" s="49">
        <v>0</v>
      </c>
      <c r="J5" s="9" t="str">
        <f>_xlfn.CONCAT(F5+1,",",G5+1)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9" t="str">
        <f>_xlfn.CONCAT(V5+1,",",U5+1)</f>
        <v>2,8</v>
      </c>
      <c r="Z5" s="93">
        <v>4</v>
      </c>
      <c r="AA5" s="53"/>
      <c r="AB5" s="45"/>
      <c r="AC5" s="53"/>
      <c r="AD5" s="6"/>
      <c r="AE5" s="6">
        <f>AE3*AE2</f>
        <v>225</v>
      </c>
      <c r="AF5" s="33" t="s">
        <v>26</v>
      </c>
      <c r="AG5" s="33"/>
      <c r="AH5" s="33" t="s">
        <v>6</v>
      </c>
      <c r="AI5" s="35" t="s">
        <v>11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0">AM5+1</f>
        <v>3</v>
      </c>
      <c r="AO5" s="5">
        <f t="shared" si="0"/>
        <v>4</v>
      </c>
      <c r="AP5" s="5">
        <f t="shared" si="0"/>
        <v>5</v>
      </c>
      <c r="AQ5" s="5">
        <f t="shared" si="0"/>
        <v>6</v>
      </c>
      <c r="AR5" s="5">
        <f t="shared" si="0"/>
        <v>7</v>
      </c>
      <c r="AS5" s="5">
        <f t="shared" si="0"/>
        <v>8</v>
      </c>
      <c r="AT5" s="5">
        <f t="shared" si="0"/>
        <v>9</v>
      </c>
      <c r="AU5" s="5">
        <f t="shared" si="0"/>
        <v>10</v>
      </c>
      <c r="AV5" s="5">
        <f t="shared" si="0"/>
        <v>11</v>
      </c>
      <c r="AW5" s="5">
        <f t="shared" si="0"/>
        <v>12</v>
      </c>
      <c r="AX5" s="5">
        <f t="shared" si="0"/>
        <v>13</v>
      </c>
      <c r="AY5" s="5">
        <f t="shared" si="0"/>
        <v>14</v>
      </c>
      <c r="AZ5" s="5">
        <f t="shared" si="0"/>
        <v>15</v>
      </c>
      <c r="BA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</row>
    <row r="6" spans="1:245" x14ac:dyDescent="0.25">
      <c r="A6" s="43">
        <v>-250</v>
      </c>
      <c r="B6" s="43">
        <f t="shared" ref="B6:B13" si="1">INDEX($W$5:$W$13,D6,1)</f>
        <v>90</v>
      </c>
      <c r="C6" s="44">
        <f t="shared" ref="C6:C13" si="2">INDEX($Z$5:$Z$13,D6,1)</f>
        <v>5.75</v>
      </c>
      <c r="D6" s="43">
        <f>D5-1</f>
        <v>8</v>
      </c>
      <c r="E6" s="38">
        <v>1</v>
      </c>
      <c r="F6" s="8">
        <v>0</v>
      </c>
      <c r="G6" s="8">
        <v>1</v>
      </c>
      <c r="H6" s="49">
        <v>0</v>
      </c>
      <c r="I6" s="49">
        <v>0</v>
      </c>
      <c r="J6" s="9" t="str">
        <f t="shared" ref="J6:J19" si="3">_xlfn.CONCAT(F6+1,",",G6+1)</f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4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9" t="str">
        <f t="shared" ref="Y6:Y13" si="5">_xlfn.CONCAT(V6+1,",",U6+1)</f>
        <v>3,8</v>
      </c>
      <c r="Z6" s="45">
        <f t="shared" ref="Z6:Z12" si="6">Z5+Z$3</f>
        <v>4.25</v>
      </c>
      <c r="AA6" s="53" t="s">
        <v>22</v>
      </c>
      <c r="AB6" s="45"/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200</v>
      </c>
      <c r="AI6" s="12"/>
      <c r="AJ6" s="57"/>
      <c r="AK6" s="5">
        <v>1</v>
      </c>
      <c r="AL6" s="40" t="str">
        <f>IF(ISNUMBER(MATCH('01_TWRI'!AL23,$R$5:$R$7,0)),$L$4,IF(ISNUMBER(MATCH('01_TWRI'!AL23,$Q$8:$Q$19,0)),$P$5,IF(ISNUMBER(MATCH('01_TWRI'!AL23,$Y$5:$Y$13,0)),$S$2,IF(ISNUMBER(MATCH('01_TWRI'!AL23,$J$5:$J$34,0)),$F$3,AL$3))))</f>
        <v>chd</v>
      </c>
      <c r="AM6" s="40">
        <f>IF(ISNUMBER(MATCH('01_TWRI'!AM23,$R$5:$R$7,0)),$L$4,IF(ISNUMBER(MATCH('01_TWRI'!AM23,$Q$8:$Q$19,0)),$P$5,IF(ISNUMBER(MATCH('01_TWRI'!AM23,$Y$5:$Y$13,0)),$S$2,IF(ISNUMBER(MATCH('01_TWRI'!AM23,$J$5:$J$34,0)),$F$3,$AM$2))))</f>
        <v>0</v>
      </c>
      <c r="AN6" s="40">
        <f>IF(ISNUMBER(MATCH('01_TWRI'!AN23,$R$5:$R$7,0)),$L$4,IF(ISNUMBER(MATCH('01_TWRI'!AN23,$Q$8:$Q$19,0)),$P$5,IF(ISNUMBER(MATCH('01_TWRI'!AN23,$Y$5:$Y$13,0)),$S$2,IF(ISNUMBER(MATCH('01_TWRI'!AN23,$J$5:$J$34,0)),$F$3,$AM$2))))</f>
        <v>0</v>
      </c>
      <c r="AO6" s="40">
        <f>IF(ISNUMBER(MATCH('01_TWRI'!AO23,$R$5:$R$7,0)),$L$4,IF(ISNUMBER(MATCH('01_TWRI'!AO23,$Q$8:$Q$19,0)),$P$5,IF(ISNUMBER(MATCH('01_TWRI'!AO23,$Y$5:$Y$13,0)),$S$2,IF(ISNUMBER(MATCH('01_TWRI'!AO23,$J$5:$J$34,0)),$F$3,$AM$2))))</f>
        <v>0</v>
      </c>
      <c r="AP6" s="40">
        <f>IF(ISNUMBER(MATCH('01_TWRI'!AP23,$R$5:$R$7,0)),$L$4,IF(ISNUMBER(MATCH('01_TWRI'!AP23,$Q$8:$Q$19,0)),$P$5,IF(ISNUMBER(MATCH('01_TWRI'!AP23,$Y$5:$Y$13,0)),$S$2,IF(ISNUMBER(MATCH('01_TWRI'!AP23,$J$5:$J$34,0)),$F$3,$AM$2))))</f>
        <v>0</v>
      </c>
      <c r="AQ6" s="40">
        <f>IF(ISNUMBER(MATCH('01_TWRI'!AQ23,$R$5:$R$7,0)),$L$4,IF(ISNUMBER(MATCH('01_TWRI'!AQ23,$Q$8:$Q$19,0)),$P$5,IF(ISNUMBER(MATCH('01_TWRI'!AQ23,$Y$5:$Y$13,0)),$S$2,IF(ISNUMBER(MATCH('01_TWRI'!AQ23,$J$5:$J$34,0)),$F$3,$AM$2))))</f>
        <v>0</v>
      </c>
      <c r="AR6" s="40">
        <f>IF(ISNUMBER(MATCH('01_TWRI'!AR23,$R$5:$R$7,0)),$L$4,IF(ISNUMBER(MATCH('01_TWRI'!AR23,$Q$8:$Q$19,0)),$P$5,IF(ISNUMBER(MATCH('01_TWRI'!AR23,$Y$5:$Y$13,0)),$S$2,IF(ISNUMBER(MATCH('01_TWRI'!AR23,$J$5:$J$34,0)),$F$3,$AM$2))))</f>
        <v>0</v>
      </c>
      <c r="AS6" s="40">
        <f>IF(ISNUMBER(MATCH('01_TWRI'!AS23,$R$5:$R$7,0)),$L$4,IF(ISNUMBER(MATCH('01_TWRI'!AS23,$Q$8:$Q$19,0)),$P$5,IF(ISNUMBER(MATCH('01_TWRI'!AS23,$Y$5:$Y$13,0)),$S$2,IF(ISNUMBER(MATCH('01_TWRI'!AS23,$J$5:$J$34,0)),$F$3,$AM$2))))</f>
        <v>0</v>
      </c>
      <c r="AT6" s="40">
        <f>IF(ISNUMBER(MATCH('01_TWRI'!AT23,$R$5:$R$7,0)),$L$4,IF(ISNUMBER(MATCH('01_TWRI'!AT23,$Q$8:$Q$19,0)),$P$5,IF(ISNUMBER(MATCH('01_TWRI'!AT23,$Y$5:$Y$13,0)),$S$2,IF(ISNUMBER(MATCH('01_TWRI'!AT23,$J$5:$J$34,0)),$F$3,$AM$2))))</f>
        <v>0</v>
      </c>
      <c r="AU6" s="40">
        <f>IF(ISNUMBER(MATCH('01_TWRI'!AU23,$R$5:$R$7,0)),$L$4,IF(ISNUMBER(MATCH('01_TWRI'!AU23,$Q$8:$Q$19,0)),$P$5,IF(ISNUMBER(MATCH('01_TWRI'!AU23,$Y$5:$Y$13,0)),$S$2,IF(ISNUMBER(MATCH('01_TWRI'!AU23,$J$5:$J$34,0)),$F$3,$AM$2))))</f>
        <v>0</v>
      </c>
      <c r="AV6" s="40">
        <f>IF(ISNUMBER(MATCH('01_TWRI'!AV23,$R$5:$R$7,0)),$L$4,IF(ISNUMBER(MATCH('01_TWRI'!AV23,$Q$8:$Q$19,0)),$P$5,IF(ISNUMBER(MATCH('01_TWRI'!AV23,$Y$5:$Y$13,0)),$S$2,IF(ISNUMBER(MATCH('01_TWRI'!AV23,$J$5:$J$34,0)),$F$3,$AM$2))))</f>
        <v>0</v>
      </c>
      <c r="AW6" s="40">
        <f>IF(ISNUMBER(MATCH('01_TWRI'!AW23,$R$5:$R$7,0)),$L$4,IF(ISNUMBER(MATCH('01_TWRI'!AW23,$Q$8:$Q$19,0)),$P$5,IF(ISNUMBER(MATCH('01_TWRI'!AW23,$Y$5:$Y$13,0)),$S$2,IF(ISNUMBER(MATCH('01_TWRI'!AW23,$J$5:$J$34,0)),$F$3,$AM$2))))</f>
        <v>0</v>
      </c>
      <c r="AX6" s="40">
        <f>IF(ISNUMBER(MATCH('01_TWRI'!AX23,$R$5:$R$7,0)),$L$4,IF(ISNUMBER(MATCH('01_TWRI'!AX23,$Q$8:$Q$19,0)),$P$5,IF(ISNUMBER(MATCH('01_TWRI'!AX23,$Y$5:$Y$13,0)),$S$2,IF(ISNUMBER(MATCH('01_TWRI'!AX23,$J$5:$J$34,0)),$F$3,$AM$2))))</f>
        <v>0</v>
      </c>
      <c r="AY6" s="40">
        <f>IF(ISNUMBER(MATCH('01_TWRI'!AY23,$R$5:$R$7,0)),$L$4,IF(ISNUMBER(MATCH('01_TWRI'!AY23,$Q$8:$Q$19,0)),$P$5,IF(ISNUMBER(MATCH('01_TWRI'!AY23,$Y$5:$Y$13,0)),$S$2,IF(ISNUMBER(MATCH('01_TWRI'!AY23,$J$5:$J$34,0)),$F$3,$AM$2))))</f>
        <v>0</v>
      </c>
      <c r="AZ6" s="40">
        <f>IF(ISNUMBER(MATCH('01_TWRI'!AZ23,$R$5:$R$7,0)),$L$4,IF(ISNUMBER(MATCH('01_TWRI'!AZ23,$Q$8:$Q$19,0)),$P$5,IF(ISNUMBER(MATCH('01_TWRI'!AZ23,$Y$5:$Y$13,0)),$S$2,IF(ISNUMBER(MATCH('01_TWRI'!AZ23,$J$5:$J$34,0)),$F$3,$AM$2))))</f>
        <v>0</v>
      </c>
      <c r="BA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</row>
    <row r="7" spans="1:245" x14ac:dyDescent="0.25">
      <c r="A7" s="43">
        <f>A6</f>
        <v>-250</v>
      </c>
      <c r="B7" s="43">
        <f t="shared" si="1"/>
        <v>70</v>
      </c>
      <c r="C7" s="44">
        <f t="shared" si="2"/>
        <v>5.5</v>
      </c>
      <c r="D7" s="43">
        <f t="shared" ref="D7:D13" si="7">D6-1</f>
        <v>7</v>
      </c>
      <c r="E7" s="38">
        <v>2</v>
      </c>
      <c r="F7" s="8">
        <v>0</v>
      </c>
      <c r="G7" s="8">
        <v>2</v>
      </c>
      <c r="H7" s="49">
        <v>0</v>
      </c>
      <c r="I7" s="49">
        <v>0</v>
      </c>
      <c r="J7" s="9" t="str">
        <f t="shared" si="3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4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9" t="str">
        <f t="shared" si="5"/>
        <v>4,8</v>
      </c>
      <c r="Z7" s="45">
        <f t="shared" si="6"/>
        <v>4.5</v>
      </c>
      <c r="AA7" s="53" t="str">
        <f>_xlfn.CONCAT("sup_Lay",AF6)</f>
        <v>sup_Lay0</v>
      </c>
      <c r="AB7" s="45"/>
      <c r="AC7" s="53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 t="str">
        <f>IF(ISNUMBER(MATCH('01_TWRI'!AL24,$R$5:$R$7,0)),$L$4,IF(ISNUMBER(MATCH('01_TWRI'!AL24,$Q$8:$Q$19,0)),$P$5,IF(ISNUMBER(MATCH('01_TWRI'!AL24,$Y$5:$Y$13,0)),$S$2,IF(ISNUMBER(MATCH('01_TWRI'!AL24,$J$5:$J$34,0)),$F$3,AL$3))))</f>
        <v>chd</v>
      </c>
      <c r="AM7" s="40">
        <f>IF(ISNUMBER(MATCH('01_TWRI'!AM24,$R$5:$R$7,0)),$L$4,IF(ISNUMBER(MATCH('01_TWRI'!AM24,$Q$8:$Q$19,0)),$P$5,IF(ISNUMBER(MATCH('01_TWRI'!AM24,$Y$5:$Y$13,0)),$S$2,IF(ISNUMBER(MATCH('01_TWRI'!AM24,$J$5:$J$34,0)),$F$3,$AM$2))))</f>
        <v>0</v>
      </c>
      <c r="AN7" s="40">
        <f>IF(ISNUMBER(MATCH('01_TWRI'!AN24,$R$5:$R$7,0)),$L$4,IF(ISNUMBER(MATCH('01_TWRI'!AN24,$Q$8:$Q$19,0)),$P$5,IF(ISNUMBER(MATCH('01_TWRI'!AN24,$Y$5:$Y$13,0)),$S$2,IF(ISNUMBER(MATCH('01_TWRI'!AN24,$J$5:$J$34,0)),$F$3,$AM$2))))</f>
        <v>0</v>
      </c>
      <c r="AO7" s="40">
        <f>IF(ISNUMBER(MATCH('01_TWRI'!AO24,$R$5:$R$7,0)),$L$4,IF(ISNUMBER(MATCH('01_TWRI'!AO24,$Q$8:$Q$19,0)),$P$5,IF(ISNUMBER(MATCH('01_TWRI'!AO24,$Y$5:$Y$13,0)),$S$2,IF(ISNUMBER(MATCH('01_TWRI'!AO24,$J$5:$J$34,0)),$F$3,$AM$2))))</f>
        <v>0</v>
      </c>
      <c r="AP7" s="40">
        <f>IF(ISNUMBER(MATCH('01_TWRI'!AP24,$R$5:$R$7,0)),$L$4,IF(ISNUMBER(MATCH('01_TWRI'!AP24,$Q$8:$Q$19,0)),$P$5,IF(ISNUMBER(MATCH('01_TWRI'!AP24,$Y$5:$Y$13,0)),$S$2,IF(ISNUMBER(MATCH('01_TWRI'!AP24,$J$5:$J$34,0)),$F$3,$AM$2))))</f>
        <v>0</v>
      </c>
      <c r="AQ7" s="40">
        <f>IF(ISNUMBER(MATCH('01_TWRI'!AQ24,$R$5:$R$7,0)),$L$4,IF(ISNUMBER(MATCH('01_TWRI'!AQ24,$Q$8:$Q$19,0)),$P$5,IF(ISNUMBER(MATCH('01_TWRI'!AQ24,$Y$5:$Y$13,0)),$S$2,IF(ISNUMBER(MATCH('01_TWRI'!AQ24,$J$5:$J$34,0)),$F$3,$AM$2))))</f>
        <v>0</v>
      </c>
      <c r="AR7" s="40">
        <f>IF(ISNUMBER(MATCH('01_TWRI'!AR24,$R$5:$R$7,0)),$L$4,IF(ISNUMBER(MATCH('01_TWRI'!AR24,$Q$8:$Q$19,0)),$P$5,IF(ISNUMBER(MATCH('01_TWRI'!AR24,$Y$5:$Y$13,0)),$S$2,IF(ISNUMBER(MATCH('01_TWRI'!AR24,$J$5:$J$34,0)),$F$3,$AM$2))))</f>
        <v>0</v>
      </c>
      <c r="AS7" s="40">
        <f>IF(ISNUMBER(MATCH('01_TWRI'!AS24,$R$5:$R$7,0)),$L$4,IF(ISNUMBER(MATCH('01_TWRI'!AS24,$Q$8:$Q$19,0)),$P$5,IF(ISNUMBER(MATCH('01_TWRI'!AS24,$Y$5:$Y$13,0)),$S$2,IF(ISNUMBER(MATCH('01_TWRI'!AS24,$J$5:$J$34,0)),$F$3,$AM$2))))</f>
        <v>0</v>
      </c>
      <c r="AT7" s="40">
        <f>IF(ISNUMBER(MATCH('01_TWRI'!AT24,$R$5:$R$7,0)),$L$4,IF(ISNUMBER(MATCH('01_TWRI'!AT24,$Q$8:$Q$19,0)),$P$5,IF(ISNUMBER(MATCH('01_TWRI'!AT24,$Y$5:$Y$13,0)),$S$2,IF(ISNUMBER(MATCH('01_TWRI'!AT24,$J$5:$J$34,0)),$F$3,$AM$2))))</f>
        <v>0</v>
      </c>
      <c r="AU7" s="40">
        <f>IF(ISNUMBER(MATCH('01_TWRI'!AU24,$R$5:$R$7,0)),$L$4,IF(ISNUMBER(MATCH('01_TWRI'!AU24,$Q$8:$Q$19,0)),$P$5,IF(ISNUMBER(MATCH('01_TWRI'!AU24,$Y$5:$Y$13,0)),$S$2,IF(ISNUMBER(MATCH('01_TWRI'!AU24,$J$5:$J$34,0)),$F$3,$AM$2))))</f>
        <v>0</v>
      </c>
      <c r="AV7" s="40">
        <f>IF(ISNUMBER(MATCH('01_TWRI'!AV24,$R$5:$R$7,0)),$L$4,IF(ISNUMBER(MATCH('01_TWRI'!AV24,$Q$8:$Q$19,0)),$P$5,IF(ISNUMBER(MATCH('01_TWRI'!AV24,$Y$5:$Y$13,0)),$S$2,IF(ISNUMBER(MATCH('01_TWRI'!AV24,$J$5:$J$34,0)),$F$3,$AM$2))))</f>
        <v>0</v>
      </c>
      <c r="AW7" s="40">
        <f>IF(ISNUMBER(MATCH('01_TWRI'!AW24,$R$5:$R$7,0)),$L$4,IF(ISNUMBER(MATCH('01_TWRI'!AW24,$Q$8:$Q$19,0)),$P$5,IF(ISNUMBER(MATCH('01_TWRI'!AW24,$Y$5:$Y$13,0)),$S$2,IF(ISNUMBER(MATCH('01_TWRI'!AW24,$J$5:$J$34,0)),$F$3,$AM$2))))</f>
        <v>0</v>
      </c>
      <c r="AX7" s="40">
        <f>IF(ISNUMBER(MATCH('01_TWRI'!AX24,$R$5:$R$7,0)),$L$4,IF(ISNUMBER(MATCH('01_TWRI'!AX24,$Q$8:$Q$19,0)),$P$5,IF(ISNUMBER(MATCH('01_TWRI'!AX24,$Y$5:$Y$13,0)),$S$2,IF(ISNUMBER(MATCH('01_TWRI'!AX24,$J$5:$J$34,0)),$F$3,$AM$2))))</f>
        <v>0</v>
      </c>
      <c r="AY7" s="40">
        <f>IF(ISNUMBER(MATCH('01_TWRI'!AY24,$R$5:$R$7,0)),$L$4,IF(ISNUMBER(MATCH('01_TWRI'!AY24,$Q$8:$Q$19,0)),$P$5,IF(ISNUMBER(MATCH('01_TWRI'!AY24,$Y$5:$Y$13,0)),$S$2,IF(ISNUMBER(MATCH('01_TWRI'!AY24,$J$5:$J$34,0)),$F$3,$AM$2))))</f>
        <v>0</v>
      </c>
      <c r="AZ7" s="40">
        <f>IF(ISNUMBER(MATCH('01_TWRI'!AZ24,$R$5:$R$7,0)),$L$4,IF(ISNUMBER(MATCH('01_TWRI'!AZ24,$Q$8:$Q$19,0)),$P$5,IF(ISNUMBER(MATCH('01_TWRI'!AZ24,$Y$5:$Y$13,0)),$S$2,IF(ISNUMBER(MATCH('01_TWRI'!AZ24,$J$5:$J$34,0)),$F$3,$AM$2))))</f>
        <v>0</v>
      </c>
      <c r="BA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</row>
    <row r="8" spans="1:245" x14ac:dyDescent="0.25">
      <c r="A8" s="43">
        <f t="shared" ref="A8:A11" si="8">A7</f>
        <v>-250</v>
      </c>
      <c r="B8" s="43">
        <f t="shared" si="1"/>
        <v>50</v>
      </c>
      <c r="C8" s="44">
        <f t="shared" si="2"/>
        <v>5.25</v>
      </c>
      <c r="D8" s="43">
        <f t="shared" si="7"/>
        <v>6</v>
      </c>
      <c r="E8" s="38">
        <v>3</v>
      </c>
      <c r="F8" s="8">
        <v>0</v>
      </c>
      <c r="G8" s="8">
        <v>3</v>
      </c>
      <c r="H8" s="49">
        <v>0</v>
      </c>
      <c r="I8" s="49">
        <v>0</v>
      </c>
      <c r="J8" s="9" t="str">
        <f t="shared" si="3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4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9" t="str">
        <f t="shared" si="5"/>
        <v>5,8</v>
      </c>
      <c r="Z8" s="45">
        <f t="shared" si="6"/>
        <v>4.75</v>
      </c>
      <c r="AA8" s="53" t="str">
        <f>_xlfn.CONCAT("sup_Lay",AF7)</f>
        <v>sup_Lay1</v>
      </c>
      <c r="AB8" s="45"/>
      <c r="AC8" s="53"/>
      <c r="AD8" s="14">
        <f>AD7+1</f>
        <v>2</v>
      </c>
      <c r="AE8" s="37" t="s">
        <v>14</v>
      </c>
      <c r="AF8" s="42">
        <f>AF7+1</f>
        <v>2</v>
      </c>
      <c r="AG8" s="5"/>
      <c r="AH8" s="13">
        <f>$AH$6+AJ8</f>
        <v>0</v>
      </c>
      <c r="AI8" s="13">
        <f t="shared" ref="AI8:AI11" si="9">(AH7+AH8)/2</f>
        <v>25</v>
      </c>
      <c r="AJ8" s="45">
        <v>-200</v>
      </c>
      <c r="AK8" s="5">
        <f t="shared" ref="AK8:AK20" si="10">AK7+1</f>
        <v>3</v>
      </c>
      <c r="AL8" s="40" t="str">
        <f>IF(ISNUMBER(MATCH('01_TWRI'!AL25,$R$5:$R$7,0)),$L$4,IF(ISNUMBER(MATCH('01_TWRI'!AL25,$Q$8:$Q$19,0)),$P$5,IF(ISNUMBER(MATCH('01_TWRI'!AL25,$Y$5:$Y$13,0)),$S$2,IF(ISNUMBER(MATCH('01_TWRI'!AL25,$J$5:$J$34,0)),$F$3,AL$3))))</f>
        <v>chd</v>
      </c>
      <c r="AM8" s="40">
        <f>IF(ISNUMBER(MATCH('01_TWRI'!AM25,$R$5:$R$7,0)),$L$4,IF(ISNUMBER(MATCH('01_TWRI'!AM25,$Q$8:$Q$19,0)),$P$5,IF(ISNUMBER(MATCH('01_TWRI'!AM25,$Y$5:$Y$13,0)),$S$2,IF(ISNUMBER(MATCH('01_TWRI'!AM25,$J$5:$J$34,0)),$F$3,$AM$2))))</f>
        <v>0</v>
      </c>
      <c r="AN8" s="40">
        <f>IF(ISNUMBER(MATCH('01_TWRI'!AN25,$R$5:$R$7,0)),$L$4,IF(ISNUMBER(MATCH('01_TWRI'!AN25,$Q$8:$Q$19,0)),$P$5,IF(ISNUMBER(MATCH('01_TWRI'!AN25,$Y$5:$Y$13,0)),$S$2,IF(ISNUMBER(MATCH('01_TWRI'!AN25,$J$5:$J$34,0)),$F$3,$AM$2))))</f>
        <v>0</v>
      </c>
      <c r="AO8" s="40">
        <f>IF(ISNUMBER(MATCH('01_TWRI'!AO25,$R$5:$R$7,0)),$L$4,IF(ISNUMBER(MATCH('01_TWRI'!AO25,$Q$8:$Q$19,0)),$P$5,IF(ISNUMBER(MATCH('01_TWRI'!AO25,$Y$5:$Y$13,0)),$S$2,IF(ISNUMBER(MATCH('01_TWRI'!AO25,$J$5:$J$34,0)),$F$3,$AM$2))))</f>
        <v>0</v>
      </c>
      <c r="AP8" s="40">
        <f>IF(ISNUMBER(MATCH('01_TWRI'!AP25,$R$5:$R$7,0)),$L$4,IF(ISNUMBER(MATCH('01_TWRI'!AP25,$Q$8:$Q$19,0)),$P$5,IF(ISNUMBER(MATCH('01_TWRI'!AP25,$Y$5:$Y$13,0)),$S$2,IF(ISNUMBER(MATCH('01_TWRI'!AP25,$J$5:$J$34,0)),$F$3,$AM$2))))</f>
        <v>0</v>
      </c>
      <c r="AQ8" s="40">
        <f>IF(ISNUMBER(MATCH('01_TWRI'!AQ25,$R$5:$R$7,0)),$L$4,IF(ISNUMBER(MATCH('01_TWRI'!AQ25,$Q$8:$Q$19,0)),$P$5,IF(ISNUMBER(MATCH('01_TWRI'!AQ25,$Y$5:$Y$13,0)),$S$2,IF(ISNUMBER(MATCH('01_TWRI'!AQ25,$J$5:$J$34,0)),$F$3,$AM$2))))</f>
        <v>0</v>
      </c>
      <c r="AR8" s="40">
        <f>IF(ISNUMBER(MATCH('01_TWRI'!AR25,$R$5:$R$7,0)),$L$4,IF(ISNUMBER(MATCH('01_TWRI'!AR25,$Q$8:$Q$19,0)),$P$5,IF(ISNUMBER(MATCH('01_TWRI'!AR25,$Y$5:$Y$13,0)),$S$2,IF(ISNUMBER(MATCH('01_TWRI'!AR25,$J$5:$J$34,0)),$F$3,$AM$2))))</f>
        <v>0</v>
      </c>
      <c r="AS8" s="40">
        <f>IF(ISNUMBER(MATCH('01_TWRI'!AS25,$R$5:$R$7,0)),$L$4,IF(ISNUMBER(MATCH('01_TWRI'!AS25,$Q$8:$Q$19,0)),$P$5,IF(ISNUMBER(MATCH('01_TWRI'!AS25,$Y$5:$Y$13,0)),$S$2,IF(ISNUMBER(MATCH('01_TWRI'!AS25,$J$5:$J$34,0)),$F$3,$AM$2))))</f>
        <v>0</v>
      </c>
      <c r="AT8" s="40">
        <f>IF(ISNUMBER(MATCH('01_TWRI'!AT25,$R$5:$R$7,0)),$L$4,IF(ISNUMBER(MATCH('01_TWRI'!AT25,$Q$8:$Q$19,0)),$P$5,IF(ISNUMBER(MATCH('01_TWRI'!AT25,$Y$5:$Y$13,0)),$S$2,IF(ISNUMBER(MATCH('01_TWRI'!AT25,$J$5:$J$34,0)),$F$3,$AM$2))))</f>
        <v>0</v>
      </c>
      <c r="AU8" s="40">
        <f>IF(ISNUMBER(MATCH('01_TWRI'!AU25,$R$5:$R$7,0)),$L$4,IF(ISNUMBER(MATCH('01_TWRI'!AU25,$Q$8:$Q$19,0)),$P$5,IF(ISNUMBER(MATCH('01_TWRI'!AU25,$Y$5:$Y$13,0)),$S$2,IF(ISNUMBER(MATCH('01_TWRI'!AU25,$J$5:$J$34,0)),$F$3,$AM$2))))</f>
        <v>0</v>
      </c>
      <c r="AV8" s="40">
        <f>IF(ISNUMBER(MATCH('01_TWRI'!AV25,$R$5:$R$7,0)),$L$4,IF(ISNUMBER(MATCH('01_TWRI'!AV25,$Q$8:$Q$19,0)),$P$5,IF(ISNUMBER(MATCH('01_TWRI'!AV25,$Y$5:$Y$13,0)),$S$2,IF(ISNUMBER(MATCH('01_TWRI'!AV25,$J$5:$J$34,0)),$F$3,$AM$2))))</f>
        <v>0</v>
      </c>
      <c r="AW8" s="40">
        <f>IF(ISNUMBER(MATCH('01_TWRI'!AW25,$R$5:$R$7,0)),$L$4,IF(ISNUMBER(MATCH('01_TWRI'!AW25,$Q$8:$Q$19,0)),$P$5,IF(ISNUMBER(MATCH('01_TWRI'!AW25,$Y$5:$Y$13,0)),$S$2,IF(ISNUMBER(MATCH('01_TWRI'!AW25,$J$5:$J$34,0)),$F$3,$AM$2))))</f>
        <v>0</v>
      </c>
      <c r="AX8" s="40">
        <f>IF(ISNUMBER(MATCH('01_TWRI'!AX25,$R$5:$R$7,0)),$L$4,IF(ISNUMBER(MATCH('01_TWRI'!AX25,$Q$8:$Q$19,0)),$P$5,IF(ISNUMBER(MATCH('01_TWRI'!AX25,$Y$5:$Y$13,0)),$S$2,IF(ISNUMBER(MATCH('01_TWRI'!AX25,$J$5:$J$34,0)),$F$3,$AM$2))))</f>
        <v>0</v>
      </c>
      <c r="AY8" s="40">
        <f>IF(ISNUMBER(MATCH('01_TWRI'!AY25,$R$5:$R$7,0)),$L$4,IF(ISNUMBER(MATCH('01_TWRI'!AY25,$Q$8:$Q$19,0)),$P$5,IF(ISNUMBER(MATCH('01_TWRI'!AY25,$Y$5:$Y$13,0)),$S$2,IF(ISNUMBER(MATCH('01_TWRI'!AY25,$J$5:$J$34,0)),$F$3,$AM$2))))</f>
        <v>0</v>
      </c>
      <c r="AZ8" s="40">
        <f>IF(ISNUMBER(MATCH('01_TWRI'!AZ25,$R$5:$R$7,0)),$L$4,IF(ISNUMBER(MATCH('01_TWRI'!AZ25,$Q$8:$Q$19,0)),$P$5,IF(ISNUMBER(MATCH('01_TWRI'!AZ25,$Y$5:$Y$13,0)),$S$2,IF(ISNUMBER(MATCH('01_TWRI'!AZ25,$J$5:$J$34,0)),$F$3,$AM$2))))</f>
        <v>0</v>
      </c>
      <c r="BA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</row>
    <row r="9" spans="1:245" ht="13.5" customHeight="1" x14ac:dyDescent="0.25">
      <c r="A9" s="43">
        <f t="shared" si="8"/>
        <v>-250</v>
      </c>
      <c r="B9" s="43">
        <f t="shared" si="1"/>
        <v>30</v>
      </c>
      <c r="C9" s="44">
        <f t="shared" si="2"/>
        <v>5</v>
      </c>
      <c r="D9" s="43">
        <f t="shared" si="7"/>
        <v>5</v>
      </c>
      <c r="E9" s="38">
        <v>4</v>
      </c>
      <c r="F9" s="8">
        <v>0</v>
      </c>
      <c r="G9" s="8">
        <v>4</v>
      </c>
      <c r="H9" s="49">
        <v>0</v>
      </c>
      <c r="I9" s="49">
        <v>0</v>
      </c>
      <c r="J9" s="9" t="str">
        <f t="shared" si="3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4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9" t="str">
        <f t="shared" si="5"/>
        <v>6,8</v>
      </c>
      <c r="Z9" s="45">
        <f t="shared" si="6"/>
        <v>5</v>
      </c>
      <c r="AA9" s="53" t="str">
        <f>_xlfn.CONCAT("sup_Lay",AF8)</f>
        <v>sup_Lay2</v>
      </c>
      <c r="AB9" s="45"/>
      <c r="AC9" s="53"/>
      <c r="AD9" s="14">
        <f t="shared" ref="AD9:AD11" si="11"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 t="shared" si="9"/>
        <v>-50</v>
      </c>
      <c r="AJ9" s="45">
        <v>-300</v>
      </c>
      <c r="AK9" s="5">
        <f t="shared" si="10"/>
        <v>4</v>
      </c>
      <c r="AL9" s="40" t="str">
        <f>IF(ISNUMBER(MATCH('01_TWRI'!AL26,$R$5:$R$7,0)),$L$4,IF(ISNUMBER(MATCH('01_TWRI'!AL26,$Q$8:$Q$19,0)),$P$5,IF(ISNUMBER(MATCH('01_TWRI'!AL26,$Y$5:$Y$13,0)),$S$2,IF(ISNUMBER(MATCH('01_TWRI'!AL26,$J$5:$J$34,0)),$F$3,AL$3))))</f>
        <v>chd</v>
      </c>
      <c r="AM9" s="40">
        <f>IF(ISNUMBER(MATCH('01_TWRI'!AM26,$R$5:$R$7,0)),$L$4,IF(ISNUMBER(MATCH('01_TWRI'!AM26,$Q$8:$Q$19,0)),$P$5,IF(ISNUMBER(MATCH('01_TWRI'!AM26,$Y$5:$Y$13,0)),$S$2,IF(ISNUMBER(MATCH('01_TWRI'!AM26,$J$5:$J$34,0)),$F$3,$AM$2))))</f>
        <v>0</v>
      </c>
      <c r="AN9" s="40">
        <f>IF(ISNUMBER(MATCH('01_TWRI'!AN26,$R$5:$R$7,0)),$L$4,IF(ISNUMBER(MATCH('01_TWRI'!AN26,$Q$8:$Q$19,0)),$P$5,IF(ISNUMBER(MATCH('01_TWRI'!AN26,$Y$5:$Y$13,0)),$S$2,IF(ISNUMBER(MATCH('01_TWRI'!AN26,$J$5:$J$34,0)),$F$3,$AM$2))))</f>
        <v>0</v>
      </c>
      <c r="AO9" s="40">
        <f>IF(ISNUMBER(MATCH('01_TWRI'!AO26,$R$5:$R$7,0)),$L$4,IF(ISNUMBER(MATCH('01_TWRI'!AO26,$Q$8:$Q$19,0)),$P$5,IF(ISNUMBER(MATCH('01_TWRI'!AO26,$Y$5:$Y$13,0)),$S$2,IF(ISNUMBER(MATCH('01_TWRI'!AO26,$J$5:$J$34,0)),$F$3,$AM$2))))</f>
        <v>0</v>
      </c>
      <c r="AP9" s="40">
        <f>IF(ISNUMBER(MATCH('01_TWRI'!AP26,$R$5:$R$7,0)),$L$4,IF(ISNUMBER(MATCH('01_TWRI'!AP26,$Q$8:$Q$19,0)),$P$5,IF(ISNUMBER(MATCH('01_TWRI'!AP26,$Y$5:$Y$13,0)),$S$2,IF(ISNUMBER(MATCH('01_TWRI'!AP26,$J$5:$J$34,0)),$F$3,$AM$2))))</f>
        <v>0</v>
      </c>
      <c r="AQ9" s="40">
        <f>IF(ISNUMBER(MATCH('01_TWRI'!AQ26,$R$5:$R$7,0)),$L$4,IF(ISNUMBER(MATCH('01_TWRI'!AQ26,$Q$8:$Q$19,0)),$P$5,IF(ISNUMBER(MATCH('01_TWRI'!AQ26,$Y$5:$Y$13,0)),$S$2,IF(ISNUMBER(MATCH('01_TWRI'!AQ26,$J$5:$J$34,0)),$F$3,$AM$2))))</f>
        <v>-5</v>
      </c>
      <c r="AR9" s="40">
        <f>IF(ISNUMBER(MATCH('01_TWRI'!AR26,$R$5:$R$7,0)),$L$4,IF(ISNUMBER(MATCH('01_TWRI'!AR26,$Q$8:$Q$19,0)),$P$5,IF(ISNUMBER(MATCH('01_TWRI'!AR26,$Y$5:$Y$13,0)),$S$2,IF(ISNUMBER(MATCH('01_TWRI'!AR26,$J$5:$J$34,0)),$F$3,$AM$2))))</f>
        <v>0</v>
      </c>
      <c r="AS9" s="40">
        <f>IF(ISNUMBER(MATCH('01_TWRI'!AS26,$R$5:$R$7,0)),$L$4,IF(ISNUMBER(MATCH('01_TWRI'!AS26,$Q$8:$Q$19,0)),$P$5,IF(ISNUMBER(MATCH('01_TWRI'!AS26,$Y$5:$Y$13,0)),$S$2,IF(ISNUMBER(MATCH('01_TWRI'!AS26,$J$5:$J$34,0)),$F$3,$AM$2))))</f>
        <v>0</v>
      </c>
      <c r="AT9" s="40">
        <f>IF(ISNUMBER(MATCH('01_TWRI'!AT26,$R$5:$R$7,0)),$L$4,IF(ISNUMBER(MATCH('01_TWRI'!AT26,$Q$8:$Q$19,0)),$P$5,IF(ISNUMBER(MATCH('01_TWRI'!AT26,$Y$5:$Y$13,0)),$S$2,IF(ISNUMBER(MATCH('01_TWRI'!AT26,$J$5:$J$34,0)),$F$3,$AM$2))))</f>
        <v>0</v>
      </c>
      <c r="AU9" s="40">
        <f>IF(ISNUMBER(MATCH('01_TWRI'!AU26,$R$5:$R$7,0)),$L$4,IF(ISNUMBER(MATCH('01_TWRI'!AU26,$Q$8:$Q$19,0)),$P$5,IF(ISNUMBER(MATCH('01_TWRI'!AU26,$Y$5:$Y$13,0)),$S$2,IF(ISNUMBER(MATCH('01_TWRI'!AU26,$J$5:$J$34,0)),$F$3,$AM$2))))</f>
        <v>0</v>
      </c>
      <c r="AV9" s="40">
        <f>IF(ISNUMBER(MATCH('01_TWRI'!AV26,$R$5:$R$7,0)),$L$4,IF(ISNUMBER(MATCH('01_TWRI'!AV26,$Q$8:$Q$19,0)),$P$5,IF(ISNUMBER(MATCH('01_TWRI'!AV26,$Y$5:$Y$13,0)),$S$2,IF(ISNUMBER(MATCH('01_TWRI'!AV26,$J$5:$J$34,0)),$F$3,$AM$2))))</f>
        <v>0</v>
      </c>
      <c r="AW9" s="40">
        <f>IF(ISNUMBER(MATCH('01_TWRI'!AW26,$R$5:$R$7,0)),$L$4,IF(ISNUMBER(MATCH('01_TWRI'!AW26,$Q$8:$Q$19,0)),$P$5,IF(ISNUMBER(MATCH('01_TWRI'!AW26,$Y$5:$Y$13,0)),$S$2,IF(ISNUMBER(MATCH('01_TWRI'!AW26,$J$5:$J$34,0)),$F$3,$AM$2))))</f>
        <v>0</v>
      </c>
      <c r="AX9" s="40">
        <f>IF(ISNUMBER(MATCH('01_TWRI'!AX26,$R$5:$R$7,0)),$L$4,IF(ISNUMBER(MATCH('01_TWRI'!AX26,$Q$8:$Q$19,0)),$P$5,IF(ISNUMBER(MATCH('01_TWRI'!AX26,$Y$5:$Y$13,0)),$S$2,IF(ISNUMBER(MATCH('01_TWRI'!AX26,$J$5:$J$34,0)),$F$3,$AM$2))))</f>
        <v>0</v>
      </c>
      <c r="AY9" s="40">
        <f>IF(ISNUMBER(MATCH('01_TWRI'!AY26,$R$5:$R$7,0)),$L$4,IF(ISNUMBER(MATCH('01_TWRI'!AY26,$Q$8:$Q$19,0)),$P$5,IF(ISNUMBER(MATCH('01_TWRI'!AY26,$Y$5:$Y$13,0)),$S$2,IF(ISNUMBER(MATCH('01_TWRI'!AY26,$J$5:$J$34,0)),$F$3,$AM$2))))</f>
        <v>0</v>
      </c>
      <c r="AZ9" s="40">
        <f>IF(ISNUMBER(MATCH('01_TWRI'!AZ26,$R$5:$R$7,0)),$L$4,IF(ISNUMBER(MATCH('01_TWRI'!AZ26,$Q$8:$Q$19,0)),$P$5,IF(ISNUMBER(MATCH('01_TWRI'!AZ26,$Y$5:$Y$13,0)),$S$2,IF(ISNUMBER(MATCH('01_TWRI'!AZ26,$J$5:$J$34,0)),$F$3,$AM$2))))</f>
        <v>0</v>
      </c>
      <c r="BA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</row>
    <row r="10" spans="1:245" x14ac:dyDescent="0.25">
      <c r="A10" s="43">
        <f t="shared" si="8"/>
        <v>-250</v>
      </c>
      <c r="B10" s="43">
        <f t="shared" si="1"/>
        <v>20</v>
      </c>
      <c r="C10" s="44">
        <f t="shared" si="2"/>
        <v>4.75</v>
      </c>
      <c r="D10" s="43">
        <f t="shared" si="7"/>
        <v>4</v>
      </c>
      <c r="E10" s="38">
        <v>5</v>
      </c>
      <c r="F10" s="8">
        <v>0</v>
      </c>
      <c r="G10" s="8">
        <v>5</v>
      </c>
      <c r="H10" s="49">
        <v>0</v>
      </c>
      <c r="I10" s="49">
        <v>0</v>
      </c>
      <c r="J10" s="9" t="str">
        <f t="shared" si="3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4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9" t="str">
        <f t="shared" si="5"/>
        <v>7,8</v>
      </c>
      <c r="Z10" s="45">
        <f t="shared" si="6"/>
        <v>5.25</v>
      </c>
      <c r="AA10" s="53" t="str">
        <f>_xlfn.CONCAT("sup_Lay",AF9)</f>
        <v>sup_Lay3</v>
      </c>
      <c r="AB10" s="45"/>
      <c r="AC10" s="53"/>
      <c r="AD10" s="14">
        <f t="shared" si="11"/>
        <v>4</v>
      </c>
      <c r="AE10" s="37" t="s">
        <v>14</v>
      </c>
      <c r="AF10" s="42">
        <f>AF9+1</f>
        <v>4</v>
      </c>
      <c r="AG10" s="5"/>
      <c r="AH10" s="13">
        <f>$AH$6+AJ10</f>
        <v>-150</v>
      </c>
      <c r="AI10" s="13">
        <f t="shared" si="9"/>
        <v>-125</v>
      </c>
      <c r="AJ10" s="45">
        <v>-350</v>
      </c>
      <c r="AK10" s="5">
        <f t="shared" si="10"/>
        <v>5</v>
      </c>
      <c r="AL10" s="40" t="str">
        <f>IF(ISNUMBER(MATCH('01_TWRI'!AL27,$R$5:$R$7,0)),$L$4,IF(ISNUMBER(MATCH('01_TWRI'!AL27,$Q$8:$Q$19,0)),$P$5,IF(ISNUMBER(MATCH('01_TWRI'!AL27,$Y$5:$Y$13,0)),$S$2,IF(ISNUMBER(MATCH('01_TWRI'!AL27,$J$5:$J$34,0)),$F$3,AL$3))))</f>
        <v>chd</v>
      </c>
      <c r="AM10" s="40">
        <f>IF(ISNUMBER(MATCH('01_TWRI'!AM27,$R$5:$R$7,0)),$L$4,IF(ISNUMBER(MATCH('01_TWRI'!AM27,$Q$8:$Q$19,0)),$P$5,IF(ISNUMBER(MATCH('01_TWRI'!AM27,$Y$5:$Y$13,0)),$S$2,IF(ISNUMBER(MATCH('01_TWRI'!AM27,$J$5:$J$34,0)),$F$3,$AM$2))))</f>
        <v>0</v>
      </c>
      <c r="AN10" s="40">
        <f>IF(ISNUMBER(MATCH('01_TWRI'!AN27,$R$5:$R$7,0)),$L$4,IF(ISNUMBER(MATCH('01_TWRI'!AN27,$Q$8:$Q$19,0)),$P$5,IF(ISNUMBER(MATCH('01_TWRI'!AN27,$Y$5:$Y$13,0)),$S$2,IF(ISNUMBER(MATCH('01_TWRI'!AN27,$J$5:$J$34,0)),$F$3,$AM$2))))</f>
        <v>0</v>
      </c>
      <c r="AO10" s="40">
        <f>IF(ISNUMBER(MATCH('01_TWRI'!AO27,$R$5:$R$7,0)),$L$4,IF(ISNUMBER(MATCH('01_TWRI'!AO27,$Q$8:$Q$19,0)),$P$5,IF(ISNUMBER(MATCH('01_TWRI'!AO27,$Y$5:$Y$13,0)),$S$2,IF(ISNUMBER(MATCH('01_TWRI'!AO27,$J$5:$J$34,0)),$F$3,$AM$2))))</f>
        <v>0</v>
      </c>
      <c r="AP10" s="40">
        <f>IF(ISNUMBER(MATCH('01_TWRI'!AP27,$R$5:$R$7,0)),$L$4,IF(ISNUMBER(MATCH('01_TWRI'!AP27,$Q$8:$Q$19,0)),$P$5,IF(ISNUMBER(MATCH('01_TWRI'!AP27,$Y$5:$Y$13,0)),$S$2,IF(ISNUMBER(MATCH('01_TWRI'!AP27,$J$5:$J$34,0)),$F$3,$AM$2))))</f>
        <v>0</v>
      </c>
      <c r="AQ10" s="40">
        <f>IF(ISNUMBER(MATCH('01_TWRI'!AQ27,$R$5:$R$7,0)),$L$4,IF(ISNUMBER(MATCH('01_TWRI'!AQ27,$Q$8:$Q$19,0)),$P$5,IF(ISNUMBER(MATCH('01_TWRI'!AQ27,$Y$5:$Y$13,0)),$S$2,IF(ISNUMBER(MATCH('01_TWRI'!AQ27,$J$5:$J$34,0)),$F$3,$AM$2))))</f>
        <v>0</v>
      </c>
      <c r="AR10" s="40">
        <f>IF(ISNUMBER(MATCH('01_TWRI'!AR27,$R$5:$R$7,0)),$L$4,IF(ISNUMBER(MATCH('01_TWRI'!AR27,$Q$8:$Q$19,0)),$P$5,IF(ISNUMBER(MATCH('01_TWRI'!AR27,$Y$5:$Y$13,0)),$S$2,IF(ISNUMBER(MATCH('01_TWRI'!AR27,$J$5:$J$34,0)),$F$3,$AM$2))))</f>
        <v>0</v>
      </c>
      <c r="AS10" s="40">
        <f>IF(ISNUMBER(MATCH('01_TWRI'!AS27,$R$5:$R$7,0)),$L$4,IF(ISNUMBER(MATCH('01_TWRI'!AS27,$Q$8:$Q$19,0)),$P$5,IF(ISNUMBER(MATCH('01_TWRI'!AS27,$Y$5:$Y$13,0)),$S$2,IF(ISNUMBER(MATCH('01_TWRI'!AS27,$J$5:$J$34,0)),$F$3,$AM$2))))</f>
        <v>0</v>
      </c>
      <c r="AT10" s="40">
        <f>IF(ISNUMBER(MATCH('01_TWRI'!AT27,$R$5:$R$7,0)),$L$4,IF(ISNUMBER(MATCH('01_TWRI'!AT27,$Q$8:$Q$19,0)),$P$5,IF(ISNUMBER(MATCH('01_TWRI'!AT27,$Y$5:$Y$13,0)),$S$2,IF(ISNUMBER(MATCH('01_TWRI'!AT27,$J$5:$J$34,0)),$F$3,$AM$2))))</f>
        <v>0</v>
      </c>
      <c r="AU10" s="40">
        <f>IF(ISNUMBER(MATCH('01_TWRI'!AU27,$R$5:$R$7,0)),$L$4,IF(ISNUMBER(MATCH('01_TWRI'!AU27,$Q$8:$Q$19,0)),$P$5,IF(ISNUMBER(MATCH('01_TWRI'!AU27,$Y$5:$Y$13,0)),$S$2,IF(ISNUMBER(MATCH('01_TWRI'!AU27,$J$5:$J$34,0)),$F$3,$AM$2))))</f>
        <v>0</v>
      </c>
      <c r="AV10" s="40">
        <f>IF(ISNUMBER(MATCH('01_TWRI'!AV27,$R$5:$R$7,0)),$L$4,IF(ISNUMBER(MATCH('01_TWRI'!AV27,$Q$8:$Q$19,0)),$P$5,IF(ISNUMBER(MATCH('01_TWRI'!AV27,$Y$5:$Y$13,0)),$S$2,IF(ISNUMBER(MATCH('01_TWRI'!AV27,$J$5:$J$34,0)),$F$3,$AM$2))))</f>
        <v>-5</v>
      </c>
      <c r="AW10" s="40">
        <f>IF(ISNUMBER(MATCH('01_TWRI'!AW27,$R$5:$R$7,0)),$L$4,IF(ISNUMBER(MATCH('01_TWRI'!AW27,$Q$8:$Q$19,0)),$P$5,IF(ISNUMBER(MATCH('01_TWRI'!AW27,$Y$5:$Y$13,0)),$S$2,IF(ISNUMBER(MATCH('01_TWRI'!AW27,$J$5:$J$34,0)),$F$3,$AM$2))))</f>
        <v>0</v>
      </c>
      <c r="AX10" s="40">
        <f>IF(ISNUMBER(MATCH('01_TWRI'!AX27,$R$5:$R$7,0)),$L$4,IF(ISNUMBER(MATCH('01_TWRI'!AX27,$Q$8:$Q$19,0)),$P$5,IF(ISNUMBER(MATCH('01_TWRI'!AX27,$Y$5:$Y$13,0)),$S$2,IF(ISNUMBER(MATCH('01_TWRI'!AX27,$J$5:$J$34,0)),$F$3,$AM$2))))</f>
        <v>0</v>
      </c>
      <c r="AY10" s="40">
        <f>IF(ISNUMBER(MATCH('01_TWRI'!AY27,$R$5:$R$7,0)),$L$4,IF(ISNUMBER(MATCH('01_TWRI'!AY27,$Q$8:$Q$19,0)),$P$5,IF(ISNUMBER(MATCH('01_TWRI'!AY27,$Y$5:$Y$13,0)),$S$2,IF(ISNUMBER(MATCH('01_TWRI'!AY27,$J$5:$J$34,0)),$F$3,$AM$2))))</f>
        <v>0</v>
      </c>
      <c r="AZ10" s="40">
        <f>IF(ISNUMBER(MATCH('01_TWRI'!AZ27,$R$5:$R$7,0)),$L$4,IF(ISNUMBER(MATCH('01_TWRI'!AZ27,$Q$8:$Q$19,0)),$P$5,IF(ISNUMBER(MATCH('01_TWRI'!AZ27,$Y$5:$Y$13,0)),$S$2,IF(ISNUMBER(MATCH('01_TWRI'!AZ27,$J$5:$J$34,0)),$F$3,$AM$2))))</f>
        <v>0</v>
      </c>
      <c r="BA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</row>
    <row r="11" spans="1:245" x14ac:dyDescent="0.25">
      <c r="A11" s="43">
        <f t="shared" si="8"/>
        <v>-250</v>
      </c>
      <c r="B11" s="43">
        <f t="shared" si="1"/>
        <v>10</v>
      </c>
      <c r="C11" s="44">
        <f t="shared" si="2"/>
        <v>4.5</v>
      </c>
      <c r="D11" s="43">
        <f t="shared" si="7"/>
        <v>3</v>
      </c>
      <c r="E11" s="38">
        <v>6</v>
      </c>
      <c r="F11" s="8">
        <v>0</v>
      </c>
      <c r="G11" s="8">
        <v>6</v>
      </c>
      <c r="H11" s="49">
        <v>0</v>
      </c>
      <c r="I11" s="49">
        <v>0</v>
      </c>
      <c r="J11" s="9" t="str">
        <f t="shared" si="3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4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9" t="str">
        <f t="shared" si="5"/>
        <v>8,8</v>
      </c>
      <c r="Z11" s="45">
        <f t="shared" si="6"/>
        <v>5.5</v>
      </c>
      <c r="AA11" s="53" t="str">
        <f>_xlfn.CONCAT("sup_Lay",AF10)</f>
        <v>sup_Lay4</v>
      </c>
      <c r="AB11" s="45"/>
      <c r="AC11" s="53"/>
      <c r="AD11" s="14">
        <f t="shared" si="11"/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 t="shared" si="9"/>
        <v>-200</v>
      </c>
      <c r="AJ11" s="45">
        <v>-450</v>
      </c>
      <c r="AK11" s="5">
        <f t="shared" si="10"/>
        <v>6</v>
      </c>
      <c r="AL11" s="40" t="str">
        <f>IF(ISNUMBER(MATCH('01_TWRI'!AL28,$R$5:$R$7,0)),$L$4,IF(ISNUMBER(MATCH('01_TWRI'!AL28,$Q$8:$Q$19,0)),$P$5,IF(ISNUMBER(MATCH('01_TWRI'!AL28,$Y$5:$Y$13,0)),$S$2,IF(ISNUMBER(MATCH('01_TWRI'!AL28,$J$5:$J$34,0)),$F$3,AL$3))))</f>
        <v>chd</v>
      </c>
      <c r="AM11" s="40">
        <f>IF(ISNUMBER(MATCH('01_TWRI'!AM28,$R$5:$R$7,0)),$L$4,IF(ISNUMBER(MATCH('01_TWRI'!AM28,$Q$8:$Q$19,0)),$P$5,IF(ISNUMBER(MATCH('01_TWRI'!AM28,$Y$5:$Y$13,0)),$S$2,IF(ISNUMBER(MATCH('01_TWRI'!AM28,$J$5:$J$34,0)),$F$3,$AM$2))))</f>
        <v>0</v>
      </c>
      <c r="AN11" s="40">
        <f>IF(ISNUMBER(MATCH('01_TWRI'!AN28,$R$5:$R$7,0)),$L$4,IF(ISNUMBER(MATCH('01_TWRI'!AN28,$Q$8:$Q$19,0)),$P$5,IF(ISNUMBER(MATCH('01_TWRI'!AN28,$Y$5:$Y$13,0)),$S$2,IF(ISNUMBER(MATCH('01_TWRI'!AN28,$J$5:$J$34,0)),$F$3,$AM$2))))</f>
        <v>0</v>
      </c>
      <c r="AO11" s="40">
        <f>IF(ISNUMBER(MATCH('01_TWRI'!AO28,$R$5:$R$7,0)),$L$4,IF(ISNUMBER(MATCH('01_TWRI'!AO28,$Q$8:$Q$19,0)),$P$5,IF(ISNUMBER(MATCH('01_TWRI'!AO28,$Y$5:$Y$13,0)),$S$2,IF(ISNUMBER(MATCH('01_TWRI'!AO28,$J$5:$J$34,0)),$F$3,$AM$2))))</f>
        <v>0</v>
      </c>
      <c r="AP11" s="40">
        <f>IF(ISNUMBER(MATCH('01_TWRI'!AP28,$R$5:$R$7,0)),$L$4,IF(ISNUMBER(MATCH('01_TWRI'!AP28,$Q$8:$Q$19,0)),$P$5,IF(ISNUMBER(MATCH('01_TWRI'!AP28,$Y$5:$Y$13,0)),$S$2,IF(ISNUMBER(MATCH('01_TWRI'!AP28,$J$5:$J$34,0)),$F$3,$AM$2))))</f>
        <v>0</v>
      </c>
      <c r="AQ11" s="40">
        <f>IF(ISNUMBER(MATCH('01_TWRI'!AQ28,$R$5:$R$7,0)),$L$4,IF(ISNUMBER(MATCH('01_TWRI'!AQ28,$Q$8:$Q$19,0)),$P$5,IF(ISNUMBER(MATCH('01_TWRI'!AQ28,$Y$5:$Y$13,0)),$S$2,IF(ISNUMBER(MATCH('01_TWRI'!AQ28,$J$5:$J$34,0)),$F$3,$AM$2))))</f>
        <v>0</v>
      </c>
      <c r="AR11" s="40">
        <f>IF(ISNUMBER(MATCH('01_TWRI'!AR28,$R$5:$R$7,0)),$L$4,IF(ISNUMBER(MATCH('01_TWRI'!AR28,$Q$8:$Q$19,0)),$P$5,IF(ISNUMBER(MATCH('01_TWRI'!AR28,$Y$5:$Y$13,0)),$S$2,IF(ISNUMBER(MATCH('01_TWRI'!AR28,$J$5:$J$34,0)),$F$3,$AM$2))))</f>
        <v>0</v>
      </c>
      <c r="AS11" s="40">
        <f>IF(ISNUMBER(MATCH('01_TWRI'!AS28,$R$5:$R$7,0)),$L$4,IF(ISNUMBER(MATCH('01_TWRI'!AS28,$Q$8:$Q$19,0)),$P$5,IF(ISNUMBER(MATCH('01_TWRI'!AS28,$Y$5:$Y$13,0)),$S$2,IF(ISNUMBER(MATCH('01_TWRI'!AS28,$J$5:$J$34,0)),$F$3,$AM$2))))</f>
        <v>0</v>
      </c>
      <c r="AT11" s="40">
        <f>IF(ISNUMBER(MATCH('01_TWRI'!AT28,$R$5:$R$7,0)),$L$4,IF(ISNUMBER(MATCH('01_TWRI'!AT28,$Q$8:$Q$19,0)),$P$5,IF(ISNUMBER(MATCH('01_TWRI'!AT28,$Y$5:$Y$13,0)),$S$2,IF(ISNUMBER(MATCH('01_TWRI'!AT28,$J$5:$J$34,0)),$F$3,$AM$2))))</f>
        <v>0</v>
      </c>
      <c r="AU11" s="40">
        <f>IF(ISNUMBER(MATCH('01_TWRI'!AU28,$R$5:$R$7,0)),$L$4,IF(ISNUMBER(MATCH('01_TWRI'!AU28,$Q$8:$Q$19,0)),$P$5,IF(ISNUMBER(MATCH('01_TWRI'!AU28,$Y$5:$Y$13,0)),$S$2,IF(ISNUMBER(MATCH('01_TWRI'!AU28,$J$5:$J$34,0)),$F$3,$AM$2))))</f>
        <v>0</v>
      </c>
      <c r="AV11" s="40">
        <f>IF(ISNUMBER(MATCH('01_TWRI'!AV28,$R$5:$R$7,0)),$L$4,IF(ISNUMBER(MATCH('01_TWRI'!AV28,$Q$8:$Q$19,0)),$P$5,IF(ISNUMBER(MATCH('01_TWRI'!AV28,$Y$5:$Y$13,0)),$S$2,IF(ISNUMBER(MATCH('01_TWRI'!AV28,$J$5:$J$34,0)),$F$3,$AM$2))))</f>
        <v>0</v>
      </c>
      <c r="AW11" s="40">
        <f>IF(ISNUMBER(MATCH('01_TWRI'!AW28,$R$5:$R$7,0)),$L$4,IF(ISNUMBER(MATCH('01_TWRI'!AW28,$Q$8:$Q$19,0)),$P$5,IF(ISNUMBER(MATCH('01_TWRI'!AW28,$Y$5:$Y$13,0)),$S$2,IF(ISNUMBER(MATCH('01_TWRI'!AW28,$J$5:$J$34,0)),$F$3,$AM$2))))</f>
        <v>-5</v>
      </c>
      <c r="AX11" s="40">
        <f>IF(ISNUMBER(MATCH('01_TWRI'!AX28,$R$5:$R$7,0)),$L$4,IF(ISNUMBER(MATCH('01_TWRI'!AX28,$Q$8:$Q$19,0)),$P$5,IF(ISNUMBER(MATCH('01_TWRI'!AX28,$Y$5:$Y$13,0)),$S$2,IF(ISNUMBER(MATCH('01_TWRI'!AX28,$J$5:$J$34,0)),$F$3,$AM$2))))</f>
        <v>0</v>
      </c>
      <c r="AY11" s="40">
        <f>IF(ISNUMBER(MATCH('01_TWRI'!AY28,$R$5:$R$7,0)),$L$4,IF(ISNUMBER(MATCH('01_TWRI'!AY28,$Q$8:$Q$19,0)),$P$5,IF(ISNUMBER(MATCH('01_TWRI'!AY28,$Y$5:$Y$13,0)),$S$2,IF(ISNUMBER(MATCH('01_TWRI'!AY28,$J$5:$J$34,0)),$F$3,$AM$2))))</f>
        <v>0</v>
      </c>
      <c r="AZ11" s="40">
        <f>IF(ISNUMBER(MATCH('01_TWRI'!AZ28,$R$5:$R$7,0)),$L$4,IF(ISNUMBER(MATCH('01_TWRI'!AZ28,$Q$8:$Q$19,0)),$P$5,IF(ISNUMBER(MATCH('01_TWRI'!AZ28,$Y$5:$Y$13,0)),$S$2,IF(ISNUMBER(MATCH('01_TWRI'!AZ28,$J$5:$J$34,0)),$F$3,$AM$2))))</f>
        <v>0</v>
      </c>
      <c r="BA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</row>
    <row r="12" spans="1:245" x14ac:dyDescent="0.25">
      <c r="A12" s="43"/>
      <c r="B12" s="43">
        <f t="shared" si="1"/>
        <v>0</v>
      </c>
      <c r="C12" s="44">
        <f t="shared" si="2"/>
        <v>4.25</v>
      </c>
      <c r="D12" s="43">
        <f t="shared" si="7"/>
        <v>2</v>
      </c>
      <c r="E12" s="38">
        <v>7</v>
      </c>
      <c r="F12" s="8">
        <v>0</v>
      </c>
      <c r="G12" s="8">
        <v>7</v>
      </c>
      <c r="H12" s="49">
        <v>0</v>
      </c>
      <c r="I12" s="49">
        <v>0</v>
      </c>
      <c r="J12" s="9" t="str">
        <f t="shared" si="3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4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9" t="str">
        <f t="shared" si="5"/>
        <v>9,8</v>
      </c>
      <c r="Z12" s="45">
        <f t="shared" si="6"/>
        <v>5.75</v>
      </c>
      <c r="AA12" s="53"/>
      <c r="AB12" s="45"/>
      <c r="AC12" s="53"/>
      <c r="AD12" s="32"/>
      <c r="AE12" s="32"/>
      <c r="AF12" s="32"/>
      <c r="AG12" s="32"/>
      <c r="AH12" s="32"/>
      <c r="AI12" s="32"/>
      <c r="AJ12" s="45"/>
      <c r="AK12" s="5">
        <f t="shared" si="10"/>
        <v>7</v>
      </c>
      <c r="AL12" s="40" t="str">
        <f>IF(ISNUMBER(MATCH('01_TWRI'!AL29,$R$5:$R$7,0)),$L$4,IF(ISNUMBER(MATCH('01_TWRI'!AL29,$Q$8:$Q$19,0)),$P$5,IF(ISNUMBER(MATCH('01_TWRI'!AL29,$Y$5:$Y$13,0)),$S$2,IF(ISNUMBER(MATCH('01_TWRI'!AL29,$J$5:$J$34,0)),$F$3,AL$3))))</f>
        <v>chd</v>
      </c>
      <c r="AM12" s="40">
        <f>IF(ISNUMBER(MATCH('01_TWRI'!AM29,$R$5:$R$7,0)),$L$4,IF(ISNUMBER(MATCH('01_TWRI'!AM29,$Q$8:$Q$19,0)),$P$5,IF(ISNUMBER(MATCH('01_TWRI'!AM29,$Y$5:$Y$13,0)),$S$2,IF(ISNUMBER(MATCH('01_TWRI'!AM29,$J$5:$J$34,0)),$F$3,$AM$2))))</f>
        <v>0</v>
      </c>
      <c r="AN12" s="40">
        <f>IF(ISNUMBER(MATCH('01_TWRI'!AN29,$R$5:$R$7,0)),$L$4,IF(ISNUMBER(MATCH('01_TWRI'!AN29,$Q$8:$Q$19,0)),$P$5,IF(ISNUMBER(MATCH('01_TWRI'!AN29,$Y$5:$Y$13,0)),$S$2,IF(ISNUMBER(MATCH('01_TWRI'!AN29,$J$5:$J$34,0)),$F$3,$AM$2))))</f>
        <v>0</v>
      </c>
      <c r="AO12" s="40">
        <f>IF(ISNUMBER(MATCH('01_TWRI'!AO29,$R$5:$R$7,0)),$L$4,IF(ISNUMBER(MATCH('01_TWRI'!AO29,$Q$8:$Q$19,0)),$P$5,IF(ISNUMBER(MATCH('01_TWRI'!AO29,$Y$5:$Y$13,0)),$S$2,IF(ISNUMBER(MATCH('01_TWRI'!AO29,$J$5:$J$34,0)),$F$3,$AM$2))))</f>
        <v>0</v>
      </c>
      <c r="AP12" s="40">
        <f>IF(ISNUMBER(MATCH('01_TWRI'!AP29,$R$5:$R$7,0)),$L$4,IF(ISNUMBER(MATCH('01_TWRI'!AP29,$Q$8:$Q$19,0)),$P$5,IF(ISNUMBER(MATCH('01_TWRI'!AP29,$Y$5:$Y$13,0)),$S$2,IF(ISNUMBER(MATCH('01_TWRI'!AP29,$J$5:$J$34,0)),$F$3,$AM$2))))</f>
        <v>0</v>
      </c>
      <c r="AQ12" s="40">
        <f>IF(ISNUMBER(MATCH('01_TWRI'!AQ29,$R$5:$R$7,0)),$L$4,IF(ISNUMBER(MATCH('01_TWRI'!AQ29,$Q$8:$Q$19,0)),$P$5,IF(ISNUMBER(MATCH('01_TWRI'!AQ29,$Y$5:$Y$13,0)),$S$2,IF(ISNUMBER(MATCH('01_TWRI'!AQ29,$J$5:$J$34,0)),$F$3,$AM$2))))</f>
        <v>0</v>
      </c>
      <c r="AR12" s="40">
        <f>IF(ISNUMBER(MATCH('01_TWRI'!AR29,$R$5:$R$7,0)),$L$4,IF(ISNUMBER(MATCH('01_TWRI'!AR29,$Q$8:$Q$19,0)),$P$5,IF(ISNUMBER(MATCH('01_TWRI'!AR29,$Y$5:$Y$13,0)),$S$2,IF(ISNUMBER(MATCH('01_TWRI'!AR29,$J$5:$J$34,0)),$F$3,$AM$2))))</f>
        <v>0</v>
      </c>
      <c r="AS12" s="40">
        <f>IF(ISNUMBER(MATCH('01_TWRI'!AS29,$R$5:$R$7,0)),$L$4,IF(ISNUMBER(MATCH('01_TWRI'!AS29,$Q$8:$Q$19,0)),$P$5,IF(ISNUMBER(MATCH('01_TWRI'!AS29,$Y$5:$Y$13,0)),$S$2,IF(ISNUMBER(MATCH('01_TWRI'!AS29,$J$5:$J$34,0)),$F$3,$AM$2))))</f>
        <v>0</v>
      </c>
      <c r="AT12" s="40">
        <f>IF(ISNUMBER(MATCH('01_TWRI'!AT29,$R$5:$R$7,0)),$L$4,IF(ISNUMBER(MATCH('01_TWRI'!AT29,$Q$8:$Q$19,0)),$P$5,IF(ISNUMBER(MATCH('01_TWRI'!AT29,$Y$5:$Y$13,0)),$S$2,IF(ISNUMBER(MATCH('01_TWRI'!AT29,$J$5:$J$34,0)),$F$3,$AM$2))))</f>
        <v>0</v>
      </c>
      <c r="AU12" s="40">
        <f>IF(ISNUMBER(MATCH('01_TWRI'!AU29,$R$5:$R$7,0)),$L$4,IF(ISNUMBER(MATCH('01_TWRI'!AU29,$Q$8:$Q$19,0)),$P$5,IF(ISNUMBER(MATCH('01_TWRI'!AU29,$Y$5:$Y$13,0)),$S$2,IF(ISNUMBER(MATCH('01_TWRI'!AU29,$J$5:$J$34,0)),$F$3,$AM$2))))</f>
        <v>0</v>
      </c>
      <c r="AV12" s="40">
        <f>IF(ISNUMBER(MATCH('01_TWRI'!AV29,$R$5:$R$7,0)),$L$4,IF(ISNUMBER(MATCH('01_TWRI'!AV29,$Q$8:$Q$19,0)),$P$5,IF(ISNUMBER(MATCH('01_TWRI'!AV29,$Y$5:$Y$13,0)),$S$2,IF(ISNUMBER(MATCH('01_TWRI'!AV29,$J$5:$J$34,0)),$F$3,$AM$2))))</f>
        <v>0</v>
      </c>
      <c r="AW12" s="40">
        <f>IF(ISNUMBER(MATCH('01_TWRI'!AW29,$R$5:$R$7,0)),$L$4,IF(ISNUMBER(MATCH('01_TWRI'!AW29,$Q$8:$Q$19,0)),$P$5,IF(ISNUMBER(MATCH('01_TWRI'!AW29,$Y$5:$Y$13,0)),$S$2,IF(ISNUMBER(MATCH('01_TWRI'!AW29,$J$5:$J$34,0)),$F$3,$AM$2))))</f>
        <v>0</v>
      </c>
      <c r="AX12" s="40">
        <f>IF(ISNUMBER(MATCH('01_TWRI'!AX29,$R$5:$R$7,0)),$L$4,IF(ISNUMBER(MATCH('01_TWRI'!AX29,$Q$8:$Q$19,0)),$P$5,IF(ISNUMBER(MATCH('01_TWRI'!AX29,$Y$5:$Y$13,0)),$S$2,IF(ISNUMBER(MATCH('01_TWRI'!AX29,$J$5:$J$34,0)),$F$3,$AM$2))))</f>
        <v>0</v>
      </c>
      <c r="AY12" s="40">
        <f>IF(ISNUMBER(MATCH('01_TWRI'!AY29,$R$5:$R$7,0)),$L$4,IF(ISNUMBER(MATCH('01_TWRI'!AY29,$Q$8:$Q$19,0)),$P$5,IF(ISNUMBER(MATCH('01_TWRI'!AY29,$Y$5:$Y$13,0)),$S$2,IF(ISNUMBER(MATCH('01_TWRI'!AY29,$J$5:$J$34,0)),$F$3,$AM$2))))</f>
        <v>0</v>
      </c>
      <c r="AZ12" s="40">
        <f>IF(ISNUMBER(MATCH('01_TWRI'!AZ29,$R$5:$R$7,0)),$L$4,IF(ISNUMBER(MATCH('01_TWRI'!AZ29,$Q$8:$Q$19,0)),$P$5,IF(ISNUMBER(MATCH('01_TWRI'!AZ29,$Y$5:$Y$13,0)),$S$2,IF(ISNUMBER(MATCH('01_TWRI'!AZ29,$J$5:$J$34,0)),$F$3,$AM$2))))</f>
        <v>0</v>
      </c>
      <c r="BA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</row>
    <row r="13" spans="1:245" ht="15.75" customHeight="1" x14ac:dyDescent="0.25">
      <c r="A13" s="43"/>
      <c r="B13" s="43">
        <f t="shared" si="1"/>
        <v>0</v>
      </c>
      <c r="C13" s="44">
        <f t="shared" si="2"/>
        <v>4</v>
      </c>
      <c r="D13" s="43">
        <f t="shared" si="7"/>
        <v>1</v>
      </c>
      <c r="E13" s="38">
        <v>8</v>
      </c>
      <c r="F13" s="8">
        <v>0</v>
      </c>
      <c r="G13" s="8">
        <v>8</v>
      </c>
      <c r="H13" s="49">
        <v>0</v>
      </c>
      <c r="I13" s="49">
        <v>0</v>
      </c>
      <c r="J13" s="9" t="str">
        <f t="shared" si="3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4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9" t="str">
        <f t="shared" si="5"/>
        <v>10,8</v>
      </c>
      <c r="Z13" s="93">
        <v>6</v>
      </c>
      <c r="AA13" s="45"/>
      <c r="AB13" s="45"/>
      <c r="AC13" s="53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29</v>
      </c>
      <c r="AK13" s="5">
        <f t="shared" si="10"/>
        <v>8</v>
      </c>
      <c r="AL13" s="40" t="str">
        <f>IF(ISNUMBER(MATCH('01_TWRI'!AL30,$R$5:$R$7,0)),$L$4,IF(ISNUMBER(MATCH('01_TWRI'!AL30,$Q$8:$Q$19,0)),$P$5,IF(ISNUMBER(MATCH('01_TWRI'!AL30,$Y$5:$Y$13,0)),$S$2,IF(ISNUMBER(MATCH('01_TWRI'!AL30,$J$5:$J$34,0)),$F$3,AL$3))))</f>
        <v>chd</v>
      </c>
      <c r="AM13" s="40" t="str">
        <f>IF(ISNUMBER(MATCH('01_TWRI'!AM30,$R$5:$R$7,0)),$L$4,IF(ISNUMBER(MATCH('01_TWRI'!AM30,$Q$8:$Q$19,0)),$P$5,IF(ISNUMBER(MATCH('01_TWRI'!AM30,$Y$5:$Y$13,0)),$S$2,IF(ISNUMBER(MATCH('01_TWRI'!AM30,$J$5:$J$34,0)),$F$3,$AM$2))))</f>
        <v>c_Drains</v>
      </c>
      <c r="AN13" s="40" t="str">
        <f>IF(ISNUMBER(MATCH('01_TWRI'!AN30,$R$5:$R$7,0)),$L$4,IF(ISNUMBER(MATCH('01_TWRI'!AN30,$Q$8:$Q$19,0)),$P$5,IF(ISNUMBER(MATCH('01_TWRI'!AN30,$Y$5:$Y$13,0)),$S$2,IF(ISNUMBER(MATCH('01_TWRI'!AN30,$J$5:$J$34,0)),$F$3,$AM$2))))</f>
        <v>c_Drains</v>
      </c>
      <c r="AO13" s="40" t="str">
        <f>IF(ISNUMBER(MATCH('01_TWRI'!AO30,$R$5:$R$7,0)),$L$4,IF(ISNUMBER(MATCH('01_TWRI'!AO30,$Q$8:$Q$19,0)),$P$5,IF(ISNUMBER(MATCH('01_TWRI'!AO30,$Y$5:$Y$13,0)),$S$2,IF(ISNUMBER(MATCH('01_TWRI'!AO30,$J$5:$J$34,0)),$F$3,$AM$2))))</f>
        <v>c_Drains</v>
      </c>
      <c r="AP13" s="40" t="str">
        <f>IF(ISNUMBER(MATCH('01_TWRI'!AP30,$R$5:$R$7,0)),$L$4,IF(ISNUMBER(MATCH('01_TWRI'!AP30,$Q$8:$Q$19,0)),$P$5,IF(ISNUMBER(MATCH('01_TWRI'!AP30,$Y$5:$Y$13,0)),$S$2,IF(ISNUMBER(MATCH('01_TWRI'!AP30,$J$5:$J$34,0)),$F$3,$AM$2))))</f>
        <v>c_Drains</v>
      </c>
      <c r="AQ13" s="40" t="str">
        <f>IF(ISNUMBER(MATCH('01_TWRI'!AQ30,$R$5:$R$7,0)),$L$4,IF(ISNUMBER(MATCH('01_TWRI'!AQ30,$Q$8:$Q$19,0)),$P$5,IF(ISNUMBER(MATCH('01_TWRI'!AQ30,$Y$5:$Y$13,0)),$S$2,IF(ISNUMBER(MATCH('01_TWRI'!AQ30,$J$5:$J$34,0)),$F$3,$AM$2))))</f>
        <v>c_Drains</v>
      </c>
      <c r="AR13" s="40" t="str">
        <f>IF(ISNUMBER(MATCH('01_TWRI'!AR30,$R$5:$R$7,0)),$L$4,IF(ISNUMBER(MATCH('01_TWRI'!AR30,$Q$8:$Q$19,0)),$P$5,IF(ISNUMBER(MATCH('01_TWRI'!AR30,$Y$5:$Y$13,0)),$S$2,IF(ISNUMBER(MATCH('01_TWRI'!AR30,$J$5:$J$34,0)),$F$3,$AM$2))))</f>
        <v>c_Drains</v>
      </c>
      <c r="AS13" s="40" t="str">
        <f>IF(ISNUMBER(MATCH('01_TWRI'!AS30,$R$5:$R$7,0)),$L$4,IF(ISNUMBER(MATCH('01_TWRI'!AS30,$Q$8:$Q$19,0)),$P$5,IF(ISNUMBER(MATCH('01_TWRI'!AS30,$Y$5:$Y$13,0)),$S$2,IF(ISNUMBER(MATCH('01_TWRI'!AS30,$J$5:$J$34,0)),$F$3,$AM$2))))</f>
        <v>c_Drains</v>
      </c>
      <c r="AT13" s="40" t="str">
        <f>IF(ISNUMBER(MATCH('01_TWRI'!AT30,$R$5:$R$7,0)),$L$4,IF(ISNUMBER(MATCH('01_TWRI'!AT30,$Q$8:$Q$19,0)),$P$5,IF(ISNUMBER(MATCH('01_TWRI'!AT30,$Y$5:$Y$13,0)),$S$2,IF(ISNUMBER(MATCH('01_TWRI'!AT30,$J$5:$J$34,0)),$F$3,$AM$2))))</f>
        <v>c_Drains</v>
      </c>
      <c r="AU13" s="40" t="str">
        <f>IF(ISNUMBER(MATCH('01_TWRI'!AU30,$R$5:$R$7,0)),$L$4,IF(ISNUMBER(MATCH('01_TWRI'!AU30,$Q$8:$Q$19,0)),$P$5,IF(ISNUMBER(MATCH('01_TWRI'!AU30,$Y$5:$Y$13,0)),$S$2,IF(ISNUMBER(MATCH('01_TWRI'!AU30,$J$5:$J$34,0)),$F$3,$AM$2))))</f>
        <v>c_Drains</v>
      </c>
      <c r="AV13" s="40">
        <f>IF(ISNUMBER(MATCH('01_TWRI'!AV30,$R$5:$R$7,0)),$L$4,IF(ISNUMBER(MATCH('01_TWRI'!AV30,$Q$8:$Q$19,0)),$P$5,IF(ISNUMBER(MATCH('01_TWRI'!AV30,$Y$5:$Y$13,0)),$S$2,IF(ISNUMBER(MATCH('01_TWRI'!AV30,$J$5:$J$34,0)),$F$3,$AM$2))))</f>
        <v>0</v>
      </c>
      <c r="AW13" s="40">
        <f>IF(ISNUMBER(MATCH('01_TWRI'!AW30,$R$5:$R$7,0)),$L$4,IF(ISNUMBER(MATCH('01_TWRI'!AW30,$Q$8:$Q$19,0)),$P$5,IF(ISNUMBER(MATCH('01_TWRI'!AW30,$Y$5:$Y$13,0)),$S$2,IF(ISNUMBER(MATCH('01_TWRI'!AW30,$J$5:$J$34,0)),$F$3,$AM$2))))</f>
        <v>0</v>
      </c>
      <c r="AX13" s="40">
        <f>IF(ISNUMBER(MATCH('01_TWRI'!AX30,$R$5:$R$7,0)),$L$4,IF(ISNUMBER(MATCH('01_TWRI'!AX30,$Q$8:$Q$19,0)),$P$5,IF(ISNUMBER(MATCH('01_TWRI'!AX30,$Y$5:$Y$13,0)),$S$2,IF(ISNUMBER(MATCH('01_TWRI'!AX30,$J$5:$J$34,0)),$F$3,$AM$2))))</f>
        <v>0</v>
      </c>
      <c r="AY13" s="40">
        <f>IF(ISNUMBER(MATCH('01_TWRI'!AY30,$R$5:$R$7,0)),$L$4,IF(ISNUMBER(MATCH('01_TWRI'!AY30,$Q$8:$Q$19,0)),$P$5,IF(ISNUMBER(MATCH('01_TWRI'!AY30,$Y$5:$Y$13,0)),$S$2,IF(ISNUMBER(MATCH('01_TWRI'!AY30,$J$5:$J$34,0)),$F$3,$AM$2))))</f>
        <v>0</v>
      </c>
      <c r="AZ13" s="40">
        <f>IF(ISNUMBER(MATCH('01_TWRI'!AZ30,$R$5:$R$7,0)),$L$4,IF(ISNUMBER(MATCH('01_TWRI'!AZ30,$Q$8:$Q$19,0)),$P$5,IF(ISNUMBER(MATCH('01_TWRI'!AZ30,$Y$5:$Y$13,0)),$S$2,IF(ISNUMBER(MATCH('01_TWRI'!AZ30,$J$5:$J$34,0)),$F$3,$AM$2))))</f>
        <v>0</v>
      </c>
      <c r="BA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</row>
    <row r="14" spans="1:245" ht="11.25" customHeight="1" x14ac:dyDescent="0.25">
      <c r="A14" s="5"/>
      <c r="B14" s="5"/>
      <c r="C14" s="5"/>
      <c r="D14" s="5"/>
      <c r="E14" s="38">
        <v>9</v>
      </c>
      <c r="F14" s="8">
        <v>0</v>
      </c>
      <c r="G14" s="8">
        <v>9</v>
      </c>
      <c r="H14" s="49">
        <v>0</v>
      </c>
      <c r="I14" s="49">
        <v>0</v>
      </c>
      <c r="J14" s="9" t="str">
        <f t="shared" si="3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4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28</v>
      </c>
      <c r="AJ14" s="45"/>
      <c r="AK14" s="5">
        <f t="shared" si="10"/>
        <v>9</v>
      </c>
      <c r="AL14" s="40" t="str">
        <f>IF(ISNUMBER(MATCH('01_TWRI'!AL31,$R$5:$R$7,0)),$L$4,IF(ISNUMBER(MATCH('01_TWRI'!AL31,$Q$8:$Q$19,0)),$P$5,IF(ISNUMBER(MATCH('01_TWRI'!AL31,$Y$5:$Y$13,0)),$S$2,IF(ISNUMBER(MATCH('01_TWRI'!AL31,$J$5:$J$34,0)),$F$3,AL$3))))</f>
        <v>chd</v>
      </c>
      <c r="AM14" s="40">
        <f>IF(ISNUMBER(MATCH('01_TWRI'!AM31,$R$5:$R$7,0)),$L$4,IF(ISNUMBER(MATCH('01_TWRI'!AM31,$Q$8:$Q$19,0)),$P$5,IF(ISNUMBER(MATCH('01_TWRI'!AM31,$Y$5:$Y$13,0)),$S$2,IF(ISNUMBER(MATCH('01_TWRI'!AM31,$J$5:$J$34,0)),$F$3,$AM$2))))</f>
        <v>0</v>
      </c>
      <c r="AN14" s="40">
        <f>IF(ISNUMBER(MATCH('01_TWRI'!AN31,$R$5:$R$7,0)),$L$4,IF(ISNUMBER(MATCH('01_TWRI'!AN31,$Q$8:$Q$19,0)),$P$5,IF(ISNUMBER(MATCH('01_TWRI'!AN31,$Y$5:$Y$13,0)),$S$2,IF(ISNUMBER(MATCH('01_TWRI'!AN31,$J$5:$J$34,0)),$F$3,$AM$2))))</f>
        <v>0</v>
      </c>
      <c r="AO14" s="40">
        <f>IF(ISNUMBER(MATCH('01_TWRI'!AO31,$R$5:$R$7,0)),$L$4,IF(ISNUMBER(MATCH('01_TWRI'!AO31,$Q$8:$Q$19,0)),$P$5,IF(ISNUMBER(MATCH('01_TWRI'!AO31,$Y$5:$Y$13,0)),$S$2,IF(ISNUMBER(MATCH('01_TWRI'!AO31,$J$5:$J$34,0)),$F$3,$AM$2))))</f>
        <v>0</v>
      </c>
      <c r="AP14" s="40">
        <f>IF(ISNUMBER(MATCH('01_TWRI'!AP31,$R$5:$R$7,0)),$L$4,IF(ISNUMBER(MATCH('01_TWRI'!AP31,$Q$8:$Q$19,0)),$P$5,IF(ISNUMBER(MATCH('01_TWRI'!AP31,$Y$5:$Y$13,0)),$S$2,IF(ISNUMBER(MATCH('01_TWRI'!AP31,$J$5:$J$34,0)),$F$3,$AM$2))))</f>
        <v>0</v>
      </c>
      <c r="AQ14" s="40">
        <f>IF(ISNUMBER(MATCH('01_TWRI'!AQ31,$R$5:$R$7,0)),$L$4,IF(ISNUMBER(MATCH('01_TWRI'!AQ31,$Q$8:$Q$19,0)),$P$5,IF(ISNUMBER(MATCH('01_TWRI'!AQ31,$Y$5:$Y$13,0)),$S$2,IF(ISNUMBER(MATCH('01_TWRI'!AQ31,$J$5:$J$34,0)),$F$3,$AM$2))))</f>
        <v>0</v>
      </c>
      <c r="AR14" s="40">
        <f>IF(ISNUMBER(MATCH('01_TWRI'!AR31,$R$5:$R$7,0)),$L$4,IF(ISNUMBER(MATCH('01_TWRI'!AR31,$Q$8:$Q$19,0)),$P$5,IF(ISNUMBER(MATCH('01_TWRI'!AR31,$Y$5:$Y$13,0)),$S$2,IF(ISNUMBER(MATCH('01_TWRI'!AR31,$J$5:$J$34,0)),$F$3,$AM$2))))</f>
        <v>0</v>
      </c>
      <c r="AS14" s="40">
        <f>IF(ISNUMBER(MATCH('01_TWRI'!AS31,$R$5:$R$7,0)),$L$4,IF(ISNUMBER(MATCH('01_TWRI'!AS31,$Q$8:$Q$19,0)),$P$5,IF(ISNUMBER(MATCH('01_TWRI'!AS31,$Y$5:$Y$13,0)),$S$2,IF(ISNUMBER(MATCH('01_TWRI'!AS31,$J$5:$J$34,0)),$F$3,$AM$2))))</f>
        <v>-5</v>
      </c>
      <c r="AT14" s="40">
        <f>IF(ISNUMBER(MATCH('01_TWRI'!AT31,$R$5:$R$7,0)),$L$4,IF(ISNUMBER(MATCH('01_TWRI'!AT31,$Q$8:$Q$19,0)),$P$5,IF(ISNUMBER(MATCH('01_TWRI'!AT31,$Y$5:$Y$13,0)),$S$2,IF(ISNUMBER(MATCH('01_TWRI'!AT31,$J$5:$J$34,0)),$F$3,$AM$2))))</f>
        <v>0</v>
      </c>
      <c r="AU14" s="40">
        <f>IF(ISNUMBER(MATCH('01_TWRI'!AU31,$R$5:$R$7,0)),$L$4,IF(ISNUMBER(MATCH('01_TWRI'!AU31,$Q$8:$Q$19,0)),$P$5,IF(ISNUMBER(MATCH('01_TWRI'!AU31,$Y$5:$Y$13,0)),$S$2,IF(ISNUMBER(MATCH('01_TWRI'!AU31,$J$5:$J$34,0)),$F$3,$AM$2))))</f>
        <v>-5</v>
      </c>
      <c r="AV14" s="40">
        <f>IF(ISNUMBER(MATCH('01_TWRI'!AV31,$R$5:$R$7,0)),$L$4,IF(ISNUMBER(MATCH('01_TWRI'!AV31,$Q$8:$Q$19,0)),$P$5,IF(ISNUMBER(MATCH('01_TWRI'!AV31,$Y$5:$Y$13,0)),$S$2,IF(ISNUMBER(MATCH('01_TWRI'!AV31,$J$5:$J$34,0)),$F$3,$AM$2))))</f>
        <v>0</v>
      </c>
      <c r="AW14" s="40">
        <f>IF(ISNUMBER(MATCH('01_TWRI'!AW31,$R$5:$R$7,0)),$L$4,IF(ISNUMBER(MATCH('01_TWRI'!AW31,$Q$8:$Q$19,0)),$P$5,IF(ISNUMBER(MATCH('01_TWRI'!AW31,$Y$5:$Y$13,0)),$S$2,IF(ISNUMBER(MATCH('01_TWRI'!AW31,$J$5:$J$34,0)),$F$3,$AM$2))))</f>
        <v>-5</v>
      </c>
      <c r="AX14" s="40">
        <f>IF(ISNUMBER(MATCH('01_TWRI'!AX31,$R$5:$R$7,0)),$L$4,IF(ISNUMBER(MATCH('01_TWRI'!AX31,$Q$8:$Q$19,0)),$P$5,IF(ISNUMBER(MATCH('01_TWRI'!AX31,$Y$5:$Y$13,0)),$S$2,IF(ISNUMBER(MATCH('01_TWRI'!AX31,$J$5:$J$34,0)),$F$3,$AM$2))))</f>
        <v>0</v>
      </c>
      <c r="AY14" s="40">
        <f>IF(ISNUMBER(MATCH('01_TWRI'!AY31,$R$5:$R$7,0)),$L$4,IF(ISNUMBER(MATCH('01_TWRI'!AY31,$Q$8:$Q$19,0)),$P$5,IF(ISNUMBER(MATCH('01_TWRI'!AY31,$Y$5:$Y$13,0)),$S$2,IF(ISNUMBER(MATCH('01_TWRI'!AY31,$J$5:$J$34,0)),$F$3,$AM$2))))</f>
        <v>-5</v>
      </c>
      <c r="AZ14" s="40">
        <f>IF(ISNUMBER(MATCH('01_TWRI'!AZ31,$R$5:$R$7,0)),$L$4,IF(ISNUMBER(MATCH('01_TWRI'!AZ31,$Q$8:$Q$19,0)),$P$5,IF(ISNUMBER(MATCH('01_TWRI'!AZ31,$Y$5:$Y$13,0)),$S$2,IF(ISNUMBER(MATCH('01_TWRI'!AZ31,$J$5:$J$34,0)),$F$3,$AM$2))))</f>
        <v>0</v>
      </c>
      <c r="BA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</row>
    <row r="15" spans="1:245" ht="11.25" customHeight="1" x14ac:dyDescent="0.25">
      <c r="A15" s="48" t="s">
        <v>32</v>
      </c>
      <c r="B15" s="43"/>
      <c r="C15" s="5"/>
      <c r="D15" s="5"/>
      <c r="E15" s="38">
        <v>10</v>
      </c>
      <c r="F15" s="8">
        <v>0</v>
      </c>
      <c r="G15" s="8">
        <v>10</v>
      </c>
      <c r="H15" s="49">
        <v>0</v>
      </c>
      <c r="I15" s="49">
        <v>0</v>
      </c>
      <c r="J15" s="9" t="str">
        <f t="shared" si="3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4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10"/>
        <v>10</v>
      </c>
      <c r="AL15" s="40" t="str">
        <f>IF(ISNUMBER(MATCH('01_TWRI'!AL32,$R$5:$R$7,0)),$L$4,IF(ISNUMBER(MATCH('01_TWRI'!AL32,$Q$8:$Q$19,0)),$P$5,IF(ISNUMBER(MATCH('01_TWRI'!AL32,$Y$5:$Y$13,0)),$S$2,IF(ISNUMBER(MATCH('01_TWRI'!AL32,$J$5:$J$34,0)),$F$3,AL$3))))</f>
        <v>chd</v>
      </c>
      <c r="AM15" s="40">
        <f>IF(ISNUMBER(MATCH('01_TWRI'!AM32,$R$5:$R$7,0)),$L$4,IF(ISNUMBER(MATCH('01_TWRI'!AM32,$Q$8:$Q$19,0)),$P$5,IF(ISNUMBER(MATCH('01_TWRI'!AM32,$Y$5:$Y$13,0)),$S$2,IF(ISNUMBER(MATCH('01_TWRI'!AM32,$J$5:$J$34,0)),$F$3,$AM$2))))</f>
        <v>0</v>
      </c>
      <c r="AN15" s="40">
        <f>IF(ISNUMBER(MATCH('01_TWRI'!AN32,$R$5:$R$7,0)),$L$4,IF(ISNUMBER(MATCH('01_TWRI'!AN32,$Q$8:$Q$19,0)),$P$5,IF(ISNUMBER(MATCH('01_TWRI'!AN32,$Y$5:$Y$13,0)),$S$2,IF(ISNUMBER(MATCH('01_TWRI'!AN32,$J$5:$J$34,0)),$F$3,$AM$2))))</f>
        <v>0</v>
      </c>
      <c r="AO15" s="40">
        <f>IF(ISNUMBER(MATCH('01_TWRI'!AO32,$R$5:$R$7,0)),$L$4,IF(ISNUMBER(MATCH('01_TWRI'!AO32,$Q$8:$Q$19,0)),$P$5,IF(ISNUMBER(MATCH('01_TWRI'!AO32,$Y$5:$Y$13,0)),$S$2,IF(ISNUMBER(MATCH('01_TWRI'!AO32,$J$5:$J$34,0)),$F$3,$AM$2))))</f>
        <v>0</v>
      </c>
      <c r="AP15" s="40">
        <f>IF(ISNUMBER(MATCH('01_TWRI'!AP32,$R$5:$R$7,0)),$L$4,IF(ISNUMBER(MATCH('01_TWRI'!AP32,$Q$8:$Q$19,0)),$P$5,IF(ISNUMBER(MATCH('01_TWRI'!AP32,$Y$5:$Y$13,0)),$S$2,IF(ISNUMBER(MATCH('01_TWRI'!AP32,$J$5:$J$34,0)),$F$3,$AM$2))))</f>
        <v>0</v>
      </c>
      <c r="AQ15" s="40">
        <f>IF(ISNUMBER(MATCH('01_TWRI'!AQ32,$R$5:$R$7,0)),$L$4,IF(ISNUMBER(MATCH('01_TWRI'!AQ32,$Q$8:$Q$19,0)),$P$5,IF(ISNUMBER(MATCH('01_TWRI'!AQ32,$Y$5:$Y$13,0)),$S$2,IF(ISNUMBER(MATCH('01_TWRI'!AQ32,$J$5:$J$34,0)),$F$3,$AM$2))))</f>
        <v>0</v>
      </c>
      <c r="AR15" s="40">
        <f>IF(ISNUMBER(MATCH('01_TWRI'!AR32,$R$5:$R$7,0)),$L$4,IF(ISNUMBER(MATCH('01_TWRI'!AR32,$Q$8:$Q$19,0)),$P$5,IF(ISNUMBER(MATCH('01_TWRI'!AR32,$Y$5:$Y$13,0)),$S$2,IF(ISNUMBER(MATCH('01_TWRI'!AR32,$J$5:$J$34,0)),$F$3,$AM$2))))</f>
        <v>0</v>
      </c>
      <c r="AS15" s="40">
        <f>IF(ISNUMBER(MATCH('01_TWRI'!AS32,$R$5:$R$7,0)),$L$4,IF(ISNUMBER(MATCH('01_TWRI'!AS32,$Q$8:$Q$19,0)),$P$5,IF(ISNUMBER(MATCH('01_TWRI'!AS32,$Y$5:$Y$13,0)),$S$2,IF(ISNUMBER(MATCH('01_TWRI'!AS32,$J$5:$J$34,0)),$F$3,$AM$2))))</f>
        <v>0</v>
      </c>
      <c r="AT15" s="40">
        <f>IF(ISNUMBER(MATCH('01_TWRI'!AT32,$R$5:$R$7,0)),$L$4,IF(ISNUMBER(MATCH('01_TWRI'!AT32,$Q$8:$Q$19,0)),$P$5,IF(ISNUMBER(MATCH('01_TWRI'!AT32,$Y$5:$Y$13,0)),$S$2,IF(ISNUMBER(MATCH('01_TWRI'!AT32,$J$5:$J$34,0)),$F$3,$AM$2))))</f>
        <v>0</v>
      </c>
      <c r="AU15" s="40">
        <f>IF(ISNUMBER(MATCH('01_TWRI'!AU32,$R$5:$R$7,0)),$L$4,IF(ISNUMBER(MATCH('01_TWRI'!AU32,$Q$8:$Q$19,0)),$P$5,IF(ISNUMBER(MATCH('01_TWRI'!AU32,$Y$5:$Y$13,0)),$S$2,IF(ISNUMBER(MATCH('01_TWRI'!AU32,$J$5:$J$34,0)),$F$3,$AM$2))))</f>
        <v>0</v>
      </c>
      <c r="AV15" s="40">
        <f>IF(ISNUMBER(MATCH('01_TWRI'!AV32,$R$5:$R$7,0)),$L$4,IF(ISNUMBER(MATCH('01_TWRI'!AV32,$Q$8:$Q$19,0)),$P$5,IF(ISNUMBER(MATCH('01_TWRI'!AV32,$Y$5:$Y$13,0)),$S$2,IF(ISNUMBER(MATCH('01_TWRI'!AV32,$J$5:$J$34,0)),$F$3,$AM$2))))</f>
        <v>0</v>
      </c>
      <c r="AW15" s="40">
        <f>IF(ISNUMBER(MATCH('01_TWRI'!AW32,$R$5:$R$7,0)),$L$4,IF(ISNUMBER(MATCH('01_TWRI'!AW32,$Q$8:$Q$19,0)),$P$5,IF(ISNUMBER(MATCH('01_TWRI'!AW32,$Y$5:$Y$13,0)),$S$2,IF(ISNUMBER(MATCH('01_TWRI'!AW32,$J$5:$J$34,0)),$F$3,$AM$2))))</f>
        <v>0</v>
      </c>
      <c r="AX15" s="40">
        <f>IF(ISNUMBER(MATCH('01_TWRI'!AX32,$R$5:$R$7,0)),$L$4,IF(ISNUMBER(MATCH('01_TWRI'!AX32,$Q$8:$Q$19,0)),$P$5,IF(ISNUMBER(MATCH('01_TWRI'!AX32,$Y$5:$Y$13,0)),$S$2,IF(ISNUMBER(MATCH('01_TWRI'!AX32,$J$5:$J$34,0)),$F$3,$AM$2))))</f>
        <v>0</v>
      </c>
      <c r="AY15" s="40">
        <f>IF(ISNUMBER(MATCH('01_TWRI'!AY32,$R$5:$R$7,0)),$L$4,IF(ISNUMBER(MATCH('01_TWRI'!AY32,$Q$8:$Q$19,0)),$P$5,IF(ISNUMBER(MATCH('01_TWRI'!AY32,$Y$5:$Y$13,0)),$S$2,IF(ISNUMBER(MATCH('01_TWRI'!AY32,$J$5:$J$34,0)),$F$3,$AM$2))))</f>
        <v>0</v>
      </c>
      <c r="AZ15" s="40">
        <f>IF(ISNUMBER(MATCH('01_TWRI'!AZ32,$R$5:$R$7,0)),$L$4,IF(ISNUMBER(MATCH('01_TWRI'!AZ32,$Q$8:$Q$19,0)),$P$5,IF(ISNUMBER(MATCH('01_TWRI'!AZ32,$Y$5:$Y$13,0)),$S$2,IF(ISNUMBER(MATCH('01_TWRI'!AZ32,$J$5:$J$34,0)),$F$3,$AM$2))))</f>
        <v>0</v>
      </c>
      <c r="BA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</row>
    <row r="16" spans="1:245" ht="11.25" customHeight="1" x14ac:dyDescent="0.25">
      <c r="A16" s="43">
        <v>2.5</v>
      </c>
      <c r="B16" s="43">
        <f>AI8</f>
        <v>25</v>
      </c>
      <c r="C16" s="5"/>
      <c r="D16" s="5"/>
      <c r="E16" s="38">
        <v>11</v>
      </c>
      <c r="F16" s="8">
        <v>0</v>
      </c>
      <c r="G16" s="8">
        <v>11</v>
      </c>
      <c r="H16" s="49">
        <v>0</v>
      </c>
      <c r="I16" s="49">
        <v>0</v>
      </c>
      <c r="J16" s="9" t="str">
        <f t="shared" si="3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4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10"/>
        <v>11</v>
      </c>
      <c r="AL16" s="40" t="str">
        <f>IF(ISNUMBER(MATCH('01_TWRI'!AL33,$R$5:$R$7,0)),$L$4,IF(ISNUMBER(MATCH('01_TWRI'!AL33,$Q$8:$Q$19,0)),$P$5,IF(ISNUMBER(MATCH('01_TWRI'!AL33,$Y$5:$Y$13,0)),$S$2,IF(ISNUMBER(MATCH('01_TWRI'!AL33,$J$5:$J$34,0)),$F$3,AL$3))))</f>
        <v>chd</v>
      </c>
      <c r="AM16" s="40">
        <f>IF(ISNUMBER(MATCH('01_TWRI'!AM33,$R$5:$R$7,0)),$L$4,IF(ISNUMBER(MATCH('01_TWRI'!AM33,$Q$8:$Q$19,0)),$P$5,IF(ISNUMBER(MATCH('01_TWRI'!AM33,$Y$5:$Y$13,0)),$S$2,IF(ISNUMBER(MATCH('01_TWRI'!AM33,$J$5:$J$34,0)),$F$3,$AM$2))))</f>
        <v>0</v>
      </c>
      <c r="AN16" s="40">
        <f>IF(ISNUMBER(MATCH('01_TWRI'!AN33,$R$5:$R$7,0)),$L$4,IF(ISNUMBER(MATCH('01_TWRI'!AN33,$Q$8:$Q$19,0)),$P$5,IF(ISNUMBER(MATCH('01_TWRI'!AN33,$Y$5:$Y$13,0)),$S$2,IF(ISNUMBER(MATCH('01_TWRI'!AN33,$J$5:$J$34,0)),$F$3,$AM$2))))</f>
        <v>0</v>
      </c>
      <c r="AO16" s="40">
        <f>IF(ISNUMBER(MATCH('01_TWRI'!AO33,$R$5:$R$7,0)),$L$4,IF(ISNUMBER(MATCH('01_TWRI'!AO33,$Q$8:$Q$19,0)),$P$5,IF(ISNUMBER(MATCH('01_TWRI'!AO33,$Y$5:$Y$13,0)),$S$2,IF(ISNUMBER(MATCH('01_TWRI'!AO33,$J$5:$J$34,0)),$F$3,$AM$2))))</f>
        <v>0</v>
      </c>
      <c r="AP16" s="40">
        <f>IF(ISNUMBER(MATCH('01_TWRI'!AP33,$R$5:$R$7,0)),$L$4,IF(ISNUMBER(MATCH('01_TWRI'!AP33,$Q$8:$Q$19,0)),$P$5,IF(ISNUMBER(MATCH('01_TWRI'!AP33,$Y$5:$Y$13,0)),$S$2,IF(ISNUMBER(MATCH('01_TWRI'!AP33,$J$5:$J$34,0)),$F$3,$AM$2))))</f>
        <v>0</v>
      </c>
      <c r="AQ16" s="40">
        <f>IF(ISNUMBER(MATCH('01_TWRI'!AQ33,$R$5:$R$7,0)),$L$4,IF(ISNUMBER(MATCH('01_TWRI'!AQ33,$Q$8:$Q$19,0)),$P$5,IF(ISNUMBER(MATCH('01_TWRI'!AQ33,$Y$5:$Y$13,0)),$S$2,IF(ISNUMBER(MATCH('01_TWRI'!AQ33,$J$5:$J$34,0)),$F$3,$AM$2))))</f>
        <v>0</v>
      </c>
      <c r="AR16" s="40">
        <f>IF(ISNUMBER(MATCH('01_TWRI'!AR33,$R$5:$R$7,0)),$L$4,IF(ISNUMBER(MATCH('01_TWRI'!AR33,$Q$8:$Q$19,0)),$P$5,IF(ISNUMBER(MATCH('01_TWRI'!AR33,$Y$5:$Y$13,0)),$S$2,IF(ISNUMBER(MATCH('01_TWRI'!AR33,$J$5:$J$34,0)),$F$3,$AM$2))))</f>
        <v>0</v>
      </c>
      <c r="AS16" s="40">
        <f>IF(ISNUMBER(MATCH('01_TWRI'!AS33,$R$5:$R$7,0)),$L$4,IF(ISNUMBER(MATCH('01_TWRI'!AS33,$Q$8:$Q$19,0)),$P$5,IF(ISNUMBER(MATCH('01_TWRI'!AS33,$Y$5:$Y$13,0)),$S$2,IF(ISNUMBER(MATCH('01_TWRI'!AS33,$J$5:$J$34,0)),$F$3,$AM$2))))</f>
        <v>-5</v>
      </c>
      <c r="AT16" s="40">
        <f>IF(ISNUMBER(MATCH('01_TWRI'!AT33,$R$5:$R$7,0)),$L$4,IF(ISNUMBER(MATCH('01_TWRI'!AT33,$Q$8:$Q$19,0)),$P$5,IF(ISNUMBER(MATCH('01_TWRI'!AT33,$Y$5:$Y$13,0)),$S$2,IF(ISNUMBER(MATCH('01_TWRI'!AT33,$J$5:$J$34,0)),$F$3,$AM$2))))</f>
        <v>0</v>
      </c>
      <c r="AU16" s="40">
        <f>IF(ISNUMBER(MATCH('01_TWRI'!AU33,$R$5:$R$7,0)),$L$4,IF(ISNUMBER(MATCH('01_TWRI'!AU33,$Q$8:$Q$19,0)),$P$5,IF(ISNUMBER(MATCH('01_TWRI'!AU33,$Y$5:$Y$13,0)),$S$2,IF(ISNUMBER(MATCH('01_TWRI'!AU33,$J$5:$J$34,0)),$F$3,$AM$2))))</f>
        <v>-5</v>
      </c>
      <c r="AV16" s="40">
        <f>IF(ISNUMBER(MATCH('01_TWRI'!AV33,$R$5:$R$7,0)),$L$4,IF(ISNUMBER(MATCH('01_TWRI'!AV33,$Q$8:$Q$19,0)),$P$5,IF(ISNUMBER(MATCH('01_TWRI'!AV33,$Y$5:$Y$13,0)),$S$2,IF(ISNUMBER(MATCH('01_TWRI'!AV33,$J$5:$J$34,0)),$F$3,$AM$2))))</f>
        <v>0</v>
      </c>
      <c r="AW16" s="40">
        <f>IF(ISNUMBER(MATCH('01_TWRI'!AW33,$R$5:$R$7,0)),$L$4,IF(ISNUMBER(MATCH('01_TWRI'!AW33,$Q$8:$Q$19,0)),$P$5,IF(ISNUMBER(MATCH('01_TWRI'!AW33,$Y$5:$Y$13,0)),$S$2,IF(ISNUMBER(MATCH('01_TWRI'!AW33,$J$5:$J$34,0)),$F$3,$AM$2))))</f>
        <v>-5</v>
      </c>
      <c r="AX16" s="40">
        <f>IF(ISNUMBER(MATCH('01_TWRI'!AX33,$R$5:$R$7,0)),$L$4,IF(ISNUMBER(MATCH('01_TWRI'!AX33,$Q$8:$Q$19,0)),$P$5,IF(ISNUMBER(MATCH('01_TWRI'!AX33,$Y$5:$Y$13,0)),$S$2,IF(ISNUMBER(MATCH('01_TWRI'!AX33,$J$5:$J$34,0)),$F$3,$AM$2))))</f>
        <v>0</v>
      </c>
      <c r="AY16" s="40">
        <f>IF(ISNUMBER(MATCH('01_TWRI'!AY33,$R$5:$R$7,0)),$L$4,IF(ISNUMBER(MATCH('01_TWRI'!AY33,$Q$8:$Q$19,0)),$P$5,IF(ISNUMBER(MATCH('01_TWRI'!AY33,$Y$5:$Y$13,0)),$S$2,IF(ISNUMBER(MATCH('01_TWRI'!AY33,$J$5:$J$34,0)),$F$3,$AM$2))))</f>
        <v>-5</v>
      </c>
      <c r="AZ16" s="40">
        <f>IF(ISNUMBER(MATCH('01_TWRI'!AZ33,$R$5:$R$7,0)),$L$4,IF(ISNUMBER(MATCH('01_TWRI'!AZ33,$Q$8:$Q$19,0)),$P$5,IF(ISNUMBER(MATCH('01_TWRI'!AZ33,$Y$5:$Y$13,0)),$S$2,IF(ISNUMBER(MATCH('01_TWRI'!AZ33,$J$5:$J$34,0)),$F$3,$AM$2))))</f>
        <v>0</v>
      </c>
      <c r="BA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</row>
    <row r="17" spans="1:245" ht="11.25" customHeight="1" x14ac:dyDescent="0.25">
      <c r="A17" s="43">
        <v>3.5</v>
      </c>
      <c r="B17" s="43">
        <f>B16</f>
        <v>25</v>
      </c>
      <c r="C17" s="5"/>
      <c r="D17" s="5"/>
      <c r="E17" s="38">
        <v>12</v>
      </c>
      <c r="F17" s="8">
        <v>0</v>
      </c>
      <c r="G17" s="8">
        <v>12</v>
      </c>
      <c r="H17" s="49">
        <v>0</v>
      </c>
      <c r="I17" s="49">
        <v>0</v>
      </c>
      <c r="J17" s="9" t="str">
        <f t="shared" si="3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4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10"/>
        <v>12</v>
      </c>
      <c r="AL17" s="40" t="str">
        <f>IF(ISNUMBER(MATCH('01_TWRI'!AL34,$R$5:$R$7,0)),$L$4,IF(ISNUMBER(MATCH('01_TWRI'!AL34,$Q$8:$Q$19,0)),$P$5,IF(ISNUMBER(MATCH('01_TWRI'!AL34,$Y$5:$Y$13,0)),$S$2,IF(ISNUMBER(MATCH('01_TWRI'!AL34,$J$5:$J$34,0)),$F$3,AL$3))))</f>
        <v>chd</v>
      </c>
      <c r="AM17" s="40">
        <f>IF(ISNUMBER(MATCH('01_TWRI'!AM34,$R$5:$R$7,0)),$L$4,IF(ISNUMBER(MATCH('01_TWRI'!AM34,$Q$8:$Q$19,0)),$P$5,IF(ISNUMBER(MATCH('01_TWRI'!AM34,$Y$5:$Y$13,0)),$S$2,IF(ISNUMBER(MATCH('01_TWRI'!AM34,$J$5:$J$34,0)),$F$3,$AM$2))))</f>
        <v>0</v>
      </c>
      <c r="AN17" s="40">
        <f>IF(ISNUMBER(MATCH('01_TWRI'!AN34,$R$5:$R$7,0)),$L$4,IF(ISNUMBER(MATCH('01_TWRI'!AN34,$Q$8:$Q$19,0)),$P$5,IF(ISNUMBER(MATCH('01_TWRI'!AN34,$Y$5:$Y$13,0)),$S$2,IF(ISNUMBER(MATCH('01_TWRI'!AN34,$J$5:$J$34,0)),$F$3,$AM$2))))</f>
        <v>0</v>
      </c>
      <c r="AO17" s="40">
        <f>IF(ISNUMBER(MATCH('01_TWRI'!AO34,$R$5:$R$7,0)),$L$4,IF(ISNUMBER(MATCH('01_TWRI'!AO34,$Q$8:$Q$19,0)),$P$5,IF(ISNUMBER(MATCH('01_TWRI'!AO34,$Y$5:$Y$13,0)),$S$2,IF(ISNUMBER(MATCH('01_TWRI'!AO34,$J$5:$J$34,0)),$F$3,$AM$2))))</f>
        <v>0</v>
      </c>
      <c r="AP17" s="40">
        <f>IF(ISNUMBER(MATCH('01_TWRI'!AP34,$R$5:$R$7,0)),$L$4,IF(ISNUMBER(MATCH('01_TWRI'!AP34,$Q$8:$Q$19,0)),$P$5,IF(ISNUMBER(MATCH('01_TWRI'!AP34,$Y$5:$Y$13,0)),$S$2,IF(ISNUMBER(MATCH('01_TWRI'!AP34,$J$5:$J$34,0)),$F$3,$AM$2))))</f>
        <v>0</v>
      </c>
      <c r="AQ17" s="40">
        <f>IF(ISNUMBER(MATCH('01_TWRI'!AQ34,$R$5:$R$7,0)),$L$4,IF(ISNUMBER(MATCH('01_TWRI'!AQ34,$Q$8:$Q$19,0)),$P$5,IF(ISNUMBER(MATCH('01_TWRI'!AQ34,$Y$5:$Y$13,0)),$S$2,IF(ISNUMBER(MATCH('01_TWRI'!AQ34,$J$5:$J$34,0)),$F$3,$AM$2))))</f>
        <v>0</v>
      </c>
      <c r="AR17" s="40">
        <f>IF(ISNUMBER(MATCH('01_TWRI'!AR34,$R$5:$R$7,0)),$L$4,IF(ISNUMBER(MATCH('01_TWRI'!AR34,$Q$8:$Q$19,0)),$P$5,IF(ISNUMBER(MATCH('01_TWRI'!AR34,$Y$5:$Y$13,0)),$S$2,IF(ISNUMBER(MATCH('01_TWRI'!AR34,$J$5:$J$34,0)),$F$3,$AM$2))))</f>
        <v>0</v>
      </c>
      <c r="AS17" s="40">
        <f>IF(ISNUMBER(MATCH('01_TWRI'!AS34,$R$5:$R$7,0)),$L$4,IF(ISNUMBER(MATCH('01_TWRI'!AS34,$Q$8:$Q$19,0)),$P$5,IF(ISNUMBER(MATCH('01_TWRI'!AS34,$Y$5:$Y$13,0)),$S$2,IF(ISNUMBER(MATCH('01_TWRI'!AS34,$J$5:$J$34,0)),$F$3,$AM$2))))</f>
        <v>0</v>
      </c>
      <c r="AT17" s="40">
        <f>IF(ISNUMBER(MATCH('01_TWRI'!AT34,$R$5:$R$7,0)),$L$4,IF(ISNUMBER(MATCH('01_TWRI'!AT34,$Q$8:$Q$19,0)),$P$5,IF(ISNUMBER(MATCH('01_TWRI'!AT34,$Y$5:$Y$13,0)),$S$2,IF(ISNUMBER(MATCH('01_TWRI'!AT34,$J$5:$J$34,0)),$F$3,$AM$2))))</f>
        <v>0</v>
      </c>
      <c r="AU17" s="40">
        <f>IF(ISNUMBER(MATCH('01_TWRI'!AU34,$R$5:$R$7,0)),$L$4,IF(ISNUMBER(MATCH('01_TWRI'!AU34,$Q$8:$Q$19,0)),$P$5,IF(ISNUMBER(MATCH('01_TWRI'!AU34,$Y$5:$Y$13,0)),$S$2,IF(ISNUMBER(MATCH('01_TWRI'!AU34,$J$5:$J$34,0)),$F$3,$AM$2))))</f>
        <v>0</v>
      </c>
      <c r="AV17" s="40">
        <f>IF(ISNUMBER(MATCH('01_TWRI'!AV34,$R$5:$R$7,0)),$L$4,IF(ISNUMBER(MATCH('01_TWRI'!AV34,$Q$8:$Q$19,0)),$P$5,IF(ISNUMBER(MATCH('01_TWRI'!AV34,$Y$5:$Y$13,0)),$S$2,IF(ISNUMBER(MATCH('01_TWRI'!AV34,$J$5:$J$34,0)),$F$3,$AM$2))))</f>
        <v>0</v>
      </c>
      <c r="AW17" s="40">
        <f>IF(ISNUMBER(MATCH('01_TWRI'!AW34,$R$5:$R$7,0)),$L$4,IF(ISNUMBER(MATCH('01_TWRI'!AW34,$Q$8:$Q$19,0)),$P$5,IF(ISNUMBER(MATCH('01_TWRI'!AW34,$Y$5:$Y$13,0)),$S$2,IF(ISNUMBER(MATCH('01_TWRI'!AW34,$J$5:$J$34,0)),$F$3,$AM$2))))</f>
        <v>0</v>
      </c>
      <c r="AX17" s="40">
        <f>IF(ISNUMBER(MATCH('01_TWRI'!AX34,$R$5:$R$7,0)),$L$4,IF(ISNUMBER(MATCH('01_TWRI'!AX34,$Q$8:$Q$19,0)),$P$5,IF(ISNUMBER(MATCH('01_TWRI'!AX34,$Y$5:$Y$13,0)),$S$2,IF(ISNUMBER(MATCH('01_TWRI'!AX34,$J$5:$J$34,0)),$F$3,$AM$2))))</f>
        <v>0</v>
      </c>
      <c r="AY17" s="40">
        <f>IF(ISNUMBER(MATCH('01_TWRI'!AY34,$R$5:$R$7,0)),$L$4,IF(ISNUMBER(MATCH('01_TWRI'!AY34,$Q$8:$Q$19,0)),$P$5,IF(ISNUMBER(MATCH('01_TWRI'!AY34,$Y$5:$Y$13,0)),$S$2,IF(ISNUMBER(MATCH('01_TWRI'!AY34,$J$5:$J$34,0)),$F$3,$AM$2))))</f>
        <v>0</v>
      </c>
      <c r="AZ17" s="40">
        <f>IF(ISNUMBER(MATCH('01_TWRI'!AZ34,$R$5:$R$7,0)),$L$4,IF(ISNUMBER(MATCH('01_TWRI'!AZ34,$Q$8:$Q$19,0)),$P$5,IF(ISNUMBER(MATCH('01_TWRI'!AZ34,$Y$5:$Y$13,0)),$S$2,IF(ISNUMBER(MATCH('01_TWRI'!AZ34,$J$5:$J$34,0)),$F$3,$AM$2))))</f>
        <v>0</v>
      </c>
      <c r="BA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</row>
    <row r="18" spans="1:245" ht="11.25" customHeight="1" x14ac:dyDescent="0.25">
      <c r="A18" s="43">
        <v>3.5</v>
      </c>
      <c r="B18" s="43">
        <v>-50</v>
      </c>
      <c r="C18" s="5"/>
      <c r="D18" s="5"/>
      <c r="E18" s="38">
        <v>13</v>
      </c>
      <c r="F18" s="8">
        <v>0</v>
      </c>
      <c r="G18" s="8">
        <v>13</v>
      </c>
      <c r="H18" s="49">
        <v>0</v>
      </c>
      <c r="I18" s="49">
        <v>0</v>
      </c>
      <c r="J18" s="9" t="str">
        <f t="shared" si="3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4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10"/>
        <v>13</v>
      </c>
      <c r="AL18" s="40" t="str">
        <f>IF(ISNUMBER(MATCH('01_TWRI'!AL35,$R$5:$R$7,0)),$L$4,IF(ISNUMBER(MATCH('01_TWRI'!AL35,$Q$8:$Q$19,0)),$P$5,IF(ISNUMBER(MATCH('01_TWRI'!AL35,$Y$5:$Y$13,0)),$S$2,IF(ISNUMBER(MATCH('01_TWRI'!AL35,$J$5:$J$34,0)),$F$3,AL$3))))</f>
        <v>chd</v>
      </c>
      <c r="AM18" s="40">
        <f>IF(ISNUMBER(MATCH('01_TWRI'!AM35,$R$5:$R$7,0)),$L$4,IF(ISNUMBER(MATCH('01_TWRI'!AM35,$Q$8:$Q$19,0)),$P$5,IF(ISNUMBER(MATCH('01_TWRI'!AM35,$Y$5:$Y$13,0)),$S$2,IF(ISNUMBER(MATCH('01_TWRI'!AM35,$J$5:$J$34,0)),$F$3,$AM$2))))</f>
        <v>0</v>
      </c>
      <c r="AN18" s="40">
        <f>IF(ISNUMBER(MATCH('01_TWRI'!AN35,$R$5:$R$7,0)),$L$4,IF(ISNUMBER(MATCH('01_TWRI'!AN35,$Q$8:$Q$19,0)),$P$5,IF(ISNUMBER(MATCH('01_TWRI'!AN35,$Y$5:$Y$13,0)),$S$2,IF(ISNUMBER(MATCH('01_TWRI'!AN35,$J$5:$J$34,0)),$F$3,$AM$2))))</f>
        <v>0</v>
      </c>
      <c r="AO18" s="40">
        <f>IF(ISNUMBER(MATCH('01_TWRI'!AO35,$R$5:$R$7,0)),$L$4,IF(ISNUMBER(MATCH('01_TWRI'!AO35,$Q$8:$Q$19,0)),$P$5,IF(ISNUMBER(MATCH('01_TWRI'!AO35,$Y$5:$Y$13,0)),$S$2,IF(ISNUMBER(MATCH('01_TWRI'!AO35,$J$5:$J$34,0)),$F$3,$AM$2))))</f>
        <v>0</v>
      </c>
      <c r="AP18" s="40">
        <f>IF(ISNUMBER(MATCH('01_TWRI'!AP35,$R$5:$R$7,0)),$L$4,IF(ISNUMBER(MATCH('01_TWRI'!AP35,$Q$8:$Q$19,0)),$P$5,IF(ISNUMBER(MATCH('01_TWRI'!AP35,$Y$5:$Y$13,0)),$S$2,IF(ISNUMBER(MATCH('01_TWRI'!AP35,$J$5:$J$34,0)),$F$3,$AM$2))))</f>
        <v>0</v>
      </c>
      <c r="AQ18" s="40">
        <f>IF(ISNUMBER(MATCH('01_TWRI'!AQ35,$R$5:$R$7,0)),$L$4,IF(ISNUMBER(MATCH('01_TWRI'!AQ35,$Q$8:$Q$19,0)),$P$5,IF(ISNUMBER(MATCH('01_TWRI'!AQ35,$Y$5:$Y$13,0)),$S$2,IF(ISNUMBER(MATCH('01_TWRI'!AQ35,$J$5:$J$34,0)),$F$3,$AM$2))))</f>
        <v>0</v>
      </c>
      <c r="AR18" s="40">
        <f>IF(ISNUMBER(MATCH('01_TWRI'!AR35,$R$5:$R$7,0)),$L$4,IF(ISNUMBER(MATCH('01_TWRI'!AR35,$Q$8:$Q$19,0)),$P$5,IF(ISNUMBER(MATCH('01_TWRI'!AR35,$Y$5:$Y$13,0)),$S$2,IF(ISNUMBER(MATCH('01_TWRI'!AR35,$J$5:$J$34,0)),$F$3,$AM$2))))</f>
        <v>0</v>
      </c>
      <c r="AS18" s="40">
        <f>IF(ISNUMBER(MATCH('01_TWRI'!AS35,$R$5:$R$7,0)),$L$4,IF(ISNUMBER(MATCH('01_TWRI'!AS35,$Q$8:$Q$19,0)),$P$5,IF(ISNUMBER(MATCH('01_TWRI'!AS35,$Y$5:$Y$13,0)),$S$2,IF(ISNUMBER(MATCH('01_TWRI'!AS35,$J$5:$J$34,0)),$F$3,$AM$2))))</f>
        <v>-5</v>
      </c>
      <c r="AT18" s="40">
        <f>IF(ISNUMBER(MATCH('01_TWRI'!AT35,$R$5:$R$7,0)),$L$4,IF(ISNUMBER(MATCH('01_TWRI'!AT35,$Q$8:$Q$19,0)),$P$5,IF(ISNUMBER(MATCH('01_TWRI'!AT35,$Y$5:$Y$13,0)),$S$2,IF(ISNUMBER(MATCH('01_TWRI'!AT35,$J$5:$J$34,0)),$F$3,$AM$2))))</f>
        <v>0</v>
      </c>
      <c r="AU18" s="40">
        <f>IF(ISNUMBER(MATCH('01_TWRI'!AU35,$R$5:$R$7,0)),$L$4,IF(ISNUMBER(MATCH('01_TWRI'!AU35,$Q$8:$Q$19,0)),$P$5,IF(ISNUMBER(MATCH('01_TWRI'!AU35,$Y$5:$Y$13,0)),$S$2,IF(ISNUMBER(MATCH('01_TWRI'!AU35,$J$5:$J$34,0)),$F$3,$AM$2))))</f>
        <v>-5</v>
      </c>
      <c r="AV18" s="40">
        <f>IF(ISNUMBER(MATCH('01_TWRI'!AV35,$R$5:$R$7,0)),$L$4,IF(ISNUMBER(MATCH('01_TWRI'!AV35,$Q$8:$Q$19,0)),$P$5,IF(ISNUMBER(MATCH('01_TWRI'!AV35,$Y$5:$Y$13,0)),$S$2,IF(ISNUMBER(MATCH('01_TWRI'!AV35,$J$5:$J$34,0)),$F$3,$AM$2))))</f>
        <v>0</v>
      </c>
      <c r="AW18" s="40">
        <f>IF(ISNUMBER(MATCH('01_TWRI'!AW35,$R$5:$R$7,0)),$L$4,IF(ISNUMBER(MATCH('01_TWRI'!AW35,$Q$8:$Q$19,0)),$P$5,IF(ISNUMBER(MATCH('01_TWRI'!AW35,$Y$5:$Y$13,0)),$S$2,IF(ISNUMBER(MATCH('01_TWRI'!AW35,$J$5:$J$34,0)),$F$3,$AM$2))))</f>
        <v>-5</v>
      </c>
      <c r="AX18" s="40">
        <f>IF(ISNUMBER(MATCH('01_TWRI'!AX35,$R$5:$R$7,0)),$L$4,IF(ISNUMBER(MATCH('01_TWRI'!AX35,$Q$8:$Q$19,0)),$P$5,IF(ISNUMBER(MATCH('01_TWRI'!AX35,$Y$5:$Y$13,0)),$S$2,IF(ISNUMBER(MATCH('01_TWRI'!AX35,$J$5:$J$34,0)),$F$3,$AM$2))))</f>
        <v>0</v>
      </c>
      <c r="AY18" s="40">
        <f>IF(ISNUMBER(MATCH('01_TWRI'!AY35,$R$5:$R$7,0)),$L$4,IF(ISNUMBER(MATCH('01_TWRI'!AY35,$Q$8:$Q$19,0)),$P$5,IF(ISNUMBER(MATCH('01_TWRI'!AY35,$Y$5:$Y$13,0)),$S$2,IF(ISNUMBER(MATCH('01_TWRI'!AY35,$J$5:$J$34,0)),$F$3,$AM$2))))</f>
        <v>-5</v>
      </c>
      <c r="AZ18" s="40">
        <f>IF(ISNUMBER(MATCH('01_TWRI'!AZ35,$R$5:$R$7,0)),$L$4,IF(ISNUMBER(MATCH('01_TWRI'!AZ35,$Q$8:$Q$19,0)),$P$5,IF(ISNUMBER(MATCH('01_TWRI'!AZ35,$Y$5:$Y$13,0)),$S$2,IF(ISNUMBER(MATCH('01_TWRI'!AZ35,$J$5:$J$34,0)),$F$3,$AM$2))))</f>
        <v>0</v>
      </c>
      <c r="BA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</row>
    <row r="19" spans="1:245" ht="11.25" customHeight="1" x14ac:dyDescent="0.25">
      <c r="A19" s="5"/>
      <c r="B19" s="5"/>
      <c r="C19" s="5"/>
      <c r="D19" s="5"/>
      <c r="E19" s="38">
        <v>14</v>
      </c>
      <c r="F19" s="8">
        <v>0</v>
      </c>
      <c r="G19" s="8">
        <v>14</v>
      </c>
      <c r="H19" s="49">
        <v>0</v>
      </c>
      <c r="I19" s="49">
        <v>0</v>
      </c>
      <c r="J19" s="9" t="str">
        <f t="shared" si="3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4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10"/>
        <v>14</v>
      </c>
      <c r="AL19" s="40" t="str">
        <f>IF(ISNUMBER(MATCH('01_TWRI'!AL36,$R$5:$R$7,0)),$L$4,IF(ISNUMBER(MATCH('01_TWRI'!AL36,$Q$8:$Q$19,0)),$P$5,IF(ISNUMBER(MATCH('01_TWRI'!AL36,$Y$5:$Y$13,0)),$S$2,IF(ISNUMBER(MATCH('01_TWRI'!AL36,$J$5:$J$34,0)),$F$3,AL$3))))</f>
        <v>chd</v>
      </c>
      <c r="AM19" s="40">
        <f>IF(ISNUMBER(MATCH('01_TWRI'!AM36,$R$5:$R$7,0)),$L$4,IF(ISNUMBER(MATCH('01_TWRI'!AM36,$Q$8:$Q$19,0)),$P$5,IF(ISNUMBER(MATCH('01_TWRI'!AM36,$Y$5:$Y$13,0)),$S$2,IF(ISNUMBER(MATCH('01_TWRI'!AM36,$J$5:$J$34,0)),$F$3,$AM$2))))</f>
        <v>0</v>
      </c>
      <c r="AN19" s="40">
        <f>IF(ISNUMBER(MATCH('01_TWRI'!AN36,$R$5:$R$7,0)),$L$4,IF(ISNUMBER(MATCH('01_TWRI'!AN36,$Q$8:$Q$19,0)),$P$5,IF(ISNUMBER(MATCH('01_TWRI'!AN36,$Y$5:$Y$13,0)),$S$2,IF(ISNUMBER(MATCH('01_TWRI'!AN36,$J$5:$J$34,0)),$F$3,$AM$2))))</f>
        <v>0</v>
      </c>
      <c r="AO19" s="40">
        <f>IF(ISNUMBER(MATCH('01_TWRI'!AO36,$R$5:$R$7,0)),$L$4,IF(ISNUMBER(MATCH('01_TWRI'!AO36,$Q$8:$Q$19,0)),$P$5,IF(ISNUMBER(MATCH('01_TWRI'!AO36,$Y$5:$Y$13,0)),$S$2,IF(ISNUMBER(MATCH('01_TWRI'!AO36,$J$5:$J$34,0)),$F$3,$AM$2))))</f>
        <v>0</v>
      </c>
      <c r="AP19" s="40">
        <f>IF(ISNUMBER(MATCH('01_TWRI'!AP36,$R$5:$R$7,0)),$L$4,IF(ISNUMBER(MATCH('01_TWRI'!AP36,$Q$8:$Q$19,0)),$P$5,IF(ISNUMBER(MATCH('01_TWRI'!AP36,$Y$5:$Y$13,0)),$S$2,IF(ISNUMBER(MATCH('01_TWRI'!AP36,$J$5:$J$34,0)),$F$3,$AM$2))))</f>
        <v>0</v>
      </c>
      <c r="AQ19" s="40">
        <f>IF(ISNUMBER(MATCH('01_TWRI'!AQ36,$R$5:$R$7,0)),$L$4,IF(ISNUMBER(MATCH('01_TWRI'!AQ36,$Q$8:$Q$19,0)),$P$5,IF(ISNUMBER(MATCH('01_TWRI'!AQ36,$Y$5:$Y$13,0)),$S$2,IF(ISNUMBER(MATCH('01_TWRI'!AQ36,$J$5:$J$34,0)),$F$3,$AM$2))))</f>
        <v>0</v>
      </c>
      <c r="AR19" s="40">
        <f>IF(ISNUMBER(MATCH('01_TWRI'!AR36,$R$5:$R$7,0)),$L$4,IF(ISNUMBER(MATCH('01_TWRI'!AR36,$Q$8:$Q$19,0)),$P$5,IF(ISNUMBER(MATCH('01_TWRI'!AR36,$Y$5:$Y$13,0)),$S$2,IF(ISNUMBER(MATCH('01_TWRI'!AR36,$J$5:$J$34,0)),$F$3,$AM$2))))</f>
        <v>0</v>
      </c>
      <c r="AS19" s="40">
        <f>IF(ISNUMBER(MATCH('01_TWRI'!AS36,$R$5:$R$7,0)),$L$4,IF(ISNUMBER(MATCH('01_TWRI'!AS36,$Q$8:$Q$19,0)),$P$5,IF(ISNUMBER(MATCH('01_TWRI'!AS36,$Y$5:$Y$13,0)),$S$2,IF(ISNUMBER(MATCH('01_TWRI'!AS36,$J$5:$J$34,0)),$F$3,$AM$2))))</f>
        <v>0</v>
      </c>
      <c r="AT19" s="40">
        <f>IF(ISNUMBER(MATCH('01_TWRI'!AT36,$R$5:$R$7,0)),$L$4,IF(ISNUMBER(MATCH('01_TWRI'!AT36,$Q$8:$Q$19,0)),$P$5,IF(ISNUMBER(MATCH('01_TWRI'!AT36,$Y$5:$Y$13,0)),$S$2,IF(ISNUMBER(MATCH('01_TWRI'!AT36,$J$5:$J$34,0)),$F$3,$AM$2))))</f>
        <v>0</v>
      </c>
      <c r="AU19" s="40">
        <f>IF(ISNUMBER(MATCH('01_TWRI'!AU36,$R$5:$R$7,0)),$L$4,IF(ISNUMBER(MATCH('01_TWRI'!AU36,$Q$8:$Q$19,0)),$P$5,IF(ISNUMBER(MATCH('01_TWRI'!AU36,$Y$5:$Y$13,0)),$S$2,IF(ISNUMBER(MATCH('01_TWRI'!AU36,$J$5:$J$34,0)),$F$3,$AM$2))))</f>
        <v>0</v>
      </c>
      <c r="AV19" s="40">
        <f>IF(ISNUMBER(MATCH('01_TWRI'!AV36,$R$5:$R$7,0)),$L$4,IF(ISNUMBER(MATCH('01_TWRI'!AV36,$Q$8:$Q$19,0)),$P$5,IF(ISNUMBER(MATCH('01_TWRI'!AV36,$Y$5:$Y$13,0)),$S$2,IF(ISNUMBER(MATCH('01_TWRI'!AV36,$J$5:$J$34,0)),$F$3,$AM$2))))</f>
        <v>0</v>
      </c>
      <c r="AW19" s="40">
        <f>IF(ISNUMBER(MATCH('01_TWRI'!AW36,$R$5:$R$7,0)),$L$4,IF(ISNUMBER(MATCH('01_TWRI'!AW36,$Q$8:$Q$19,0)),$P$5,IF(ISNUMBER(MATCH('01_TWRI'!AW36,$Y$5:$Y$13,0)),$S$2,IF(ISNUMBER(MATCH('01_TWRI'!AW36,$J$5:$J$34,0)),$F$3,$AM$2))))</f>
        <v>0</v>
      </c>
      <c r="AX19" s="40">
        <f>IF(ISNUMBER(MATCH('01_TWRI'!AX36,$R$5:$R$7,0)),$L$4,IF(ISNUMBER(MATCH('01_TWRI'!AX36,$Q$8:$Q$19,0)),$P$5,IF(ISNUMBER(MATCH('01_TWRI'!AX36,$Y$5:$Y$13,0)),$S$2,IF(ISNUMBER(MATCH('01_TWRI'!AX36,$J$5:$J$34,0)),$F$3,$AM$2))))</f>
        <v>0</v>
      </c>
      <c r="AY19" s="40">
        <f>IF(ISNUMBER(MATCH('01_TWRI'!AY36,$R$5:$R$7,0)),$L$4,IF(ISNUMBER(MATCH('01_TWRI'!AY36,$Q$8:$Q$19,0)),$P$5,IF(ISNUMBER(MATCH('01_TWRI'!AY36,$Y$5:$Y$13,0)),$S$2,IF(ISNUMBER(MATCH('01_TWRI'!AY36,$J$5:$J$34,0)),$F$3,$AM$2))))</f>
        <v>0</v>
      </c>
      <c r="AZ19" s="40">
        <f>IF(ISNUMBER(MATCH('01_TWRI'!AZ36,$R$5:$R$7,0)),$L$4,IF(ISNUMBER(MATCH('01_TWRI'!AZ36,$Q$8:$Q$19,0)),$P$5,IF(ISNUMBER(MATCH('01_TWRI'!AZ36,$Y$5:$Y$13,0)),$S$2,IF(ISNUMBER(MATCH('01_TWRI'!AZ36,$J$5:$J$34,0)),$F$3,$AM$2))))</f>
        <v>0</v>
      </c>
      <c r="BA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</row>
    <row r="20" spans="1:245" ht="11.25" customHeight="1" x14ac:dyDescent="0.25">
      <c r="A20" s="48" t="s">
        <v>33</v>
      </c>
      <c r="B20" s="43"/>
      <c r="C20" s="43"/>
      <c r="D20" s="5"/>
      <c r="E20" s="38">
        <v>15</v>
      </c>
      <c r="F20" s="8">
        <v>2</v>
      </c>
      <c r="G20" s="8">
        <v>0</v>
      </c>
      <c r="H20" s="49">
        <v>0</v>
      </c>
      <c r="I20" s="49">
        <v>0</v>
      </c>
      <c r="J20" s="38" t="s">
        <v>21</v>
      </c>
      <c r="K20" s="5"/>
      <c r="L20" s="42"/>
      <c r="M20" s="42" t="s">
        <v>9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10"/>
        <v>15</v>
      </c>
      <c r="AL20" s="40" t="str">
        <f>IF(ISNUMBER(MATCH('01_TWRI'!AL37,$R$5:$R$7,0)),$L$4,IF(ISNUMBER(MATCH('01_TWRI'!AL37,$Q$8:$Q$19,0)),$P$5,IF(ISNUMBER(MATCH('01_TWRI'!AL37,$Y$5:$Y$13,0)),$S$2,IF(ISNUMBER(MATCH('01_TWRI'!AL37,$J$5:$J$34,0)),$F$3,AL$3))))</f>
        <v>chd</v>
      </c>
      <c r="AM20" s="40">
        <f>IF(ISNUMBER(MATCH('01_TWRI'!AM37,$R$5:$R$7,0)),$L$4,IF(ISNUMBER(MATCH('01_TWRI'!AM37,$Q$8:$Q$19,0)),$P$5,IF(ISNUMBER(MATCH('01_TWRI'!AM37,$Y$5:$Y$13,0)),$S$2,IF(ISNUMBER(MATCH('01_TWRI'!AM37,$J$5:$J$34,0)),$F$3,$AM$2))))</f>
        <v>0</v>
      </c>
      <c r="AN20" s="40">
        <f>IF(ISNUMBER(MATCH('01_TWRI'!AN37,$R$5:$R$7,0)),$L$4,IF(ISNUMBER(MATCH('01_TWRI'!AN37,$Q$8:$Q$19,0)),$P$5,IF(ISNUMBER(MATCH('01_TWRI'!AN37,$Y$5:$Y$13,0)),$S$2,IF(ISNUMBER(MATCH('01_TWRI'!AN37,$J$5:$J$34,0)),$F$3,$AM$2))))</f>
        <v>0</v>
      </c>
      <c r="AO20" s="40">
        <f>IF(ISNUMBER(MATCH('01_TWRI'!AO37,$R$5:$R$7,0)),$L$4,IF(ISNUMBER(MATCH('01_TWRI'!AO37,$Q$8:$Q$19,0)),$P$5,IF(ISNUMBER(MATCH('01_TWRI'!AO37,$Y$5:$Y$13,0)),$S$2,IF(ISNUMBER(MATCH('01_TWRI'!AO37,$J$5:$J$34,0)),$F$3,$AM$2))))</f>
        <v>0</v>
      </c>
      <c r="AP20" s="40">
        <f>IF(ISNUMBER(MATCH('01_TWRI'!AP37,$R$5:$R$7,0)),$L$4,IF(ISNUMBER(MATCH('01_TWRI'!AP37,$Q$8:$Q$19,0)),$P$5,IF(ISNUMBER(MATCH('01_TWRI'!AP37,$Y$5:$Y$13,0)),$S$2,IF(ISNUMBER(MATCH('01_TWRI'!AP37,$J$5:$J$34,0)),$F$3,$AM$2))))</f>
        <v>0</v>
      </c>
      <c r="AQ20" s="40">
        <f>IF(ISNUMBER(MATCH('01_TWRI'!AQ37,$R$5:$R$7,0)),$L$4,IF(ISNUMBER(MATCH('01_TWRI'!AQ37,$Q$8:$Q$19,0)),$P$5,IF(ISNUMBER(MATCH('01_TWRI'!AQ37,$Y$5:$Y$13,0)),$S$2,IF(ISNUMBER(MATCH('01_TWRI'!AQ37,$J$5:$J$34,0)),$F$3,$AM$2))))</f>
        <v>0</v>
      </c>
      <c r="AR20" s="40">
        <f>IF(ISNUMBER(MATCH('01_TWRI'!AR37,$R$5:$R$7,0)),$L$4,IF(ISNUMBER(MATCH('01_TWRI'!AR37,$Q$8:$Q$19,0)),$P$5,IF(ISNUMBER(MATCH('01_TWRI'!AR37,$Y$5:$Y$13,0)),$S$2,IF(ISNUMBER(MATCH('01_TWRI'!AR37,$J$5:$J$34,0)),$F$3,$AM$2))))</f>
        <v>0</v>
      </c>
      <c r="AS20" s="40">
        <f>IF(ISNUMBER(MATCH('01_TWRI'!AS37,$R$5:$R$7,0)),$L$4,IF(ISNUMBER(MATCH('01_TWRI'!AS37,$Q$8:$Q$19,0)),$P$5,IF(ISNUMBER(MATCH('01_TWRI'!AS37,$Y$5:$Y$13,0)),$S$2,IF(ISNUMBER(MATCH('01_TWRI'!AS37,$J$5:$J$34,0)),$F$3,$AM$2))))</f>
        <v>0</v>
      </c>
      <c r="AT20" s="40">
        <f>IF(ISNUMBER(MATCH('01_TWRI'!AT37,$R$5:$R$7,0)),$L$4,IF(ISNUMBER(MATCH('01_TWRI'!AT37,$Q$8:$Q$19,0)),$P$5,IF(ISNUMBER(MATCH('01_TWRI'!AT37,$Y$5:$Y$13,0)),$S$2,IF(ISNUMBER(MATCH('01_TWRI'!AT37,$J$5:$J$34,0)),$F$3,$AM$2))))</f>
        <v>0</v>
      </c>
      <c r="AU20" s="40">
        <f>IF(ISNUMBER(MATCH('01_TWRI'!AU37,$R$5:$R$7,0)),$L$4,IF(ISNUMBER(MATCH('01_TWRI'!AU37,$Q$8:$Q$19,0)),$P$5,IF(ISNUMBER(MATCH('01_TWRI'!AU37,$Y$5:$Y$13,0)),$S$2,IF(ISNUMBER(MATCH('01_TWRI'!AU37,$J$5:$J$34,0)),$F$3,$AM$2))))</f>
        <v>0</v>
      </c>
      <c r="AV20" s="40">
        <f>IF(ISNUMBER(MATCH('01_TWRI'!AV37,$R$5:$R$7,0)),$L$4,IF(ISNUMBER(MATCH('01_TWRI'!AV37,$Q$8:$Q$19,0)),$P$5,IF(ISNUMBER(MATCH('01_TWRI'!AV37,$Y$5:$Y$13,0)),$S$2,IF(ISNUMBER(MATCH('01_TWRI'!AV37,$J$5:$J$34,0)),$F$3,$AM$2))))</f>
        <v>0</v>
      </c>
      <c r="AW20" s="40">
        <f>IF(ISNUMBER(MATCH('01_TWRI'!AW37,$R$5:$R$7,0)),$L$4,IF(ISNUMBER(MATCH('01_TWRI'!AW37,$Q$8:$Q$19,0)),$P$5,IF(ISNUMBER(MATCH('01_TWRI'!AW37,$Y$5:$Y$13,0)),$S$2,IF(ISNUMBER(MATCH('01_TWRI'!AW37,$J$5:$J$34,0)),$F$3,$AM$2))))</f>
        <v>0</v>
      </c>
      <c r="AX20" s="40">
        <f>IF(ISNUMBER(MATCH('01_TWRI'!AX37,$R$5:$R$7,0)),$L$4,IF(ISNUMBER(MATCH('01_TWRI'!AX37,$Q$8:$Q$19,0)),$P$5,IF(ISNUMBER(MATCH('01_TWRI'!AX37,$Y$5:$Y$13,0)),$S$2,IF(ISNUMBER(MATCH('01_TWRI'!AX37,$J$5:$J$34,0)),$F$3,$AM$2))))</f>
        <v>0</v>
      </c>
      <c r="AY20" s="40">
        <f>IF(ISNUMBER(MATCH('01_TWRI'!AY37,$R$5:$R$7,0)),$L$4,IF(ISNUMBER(MATCH('01_TWRI'!AY37,$Q$8:$Q$19,0)),$P$5,IF(ISNUMBER(MATCH('01_TWRI'!AY37,$Y$5:$Y$13,0)),$S$2,IF(ISNUMBER(MATCH('01_TWRI'!AY37,$J$5:$J$34,0)),$F$3,$AM$2))))</f>
        <v>0</v>
      </c>
      <c r="AZ20" s="40">
        <f>IF(ISNUMBER(MATCH('01_TWRI'!AZ37,$R$5:$R$7,0)),$L$4,IF(ISNUMBER(MATCH('01_TWRI'!AZ37,$Q$8:$Q$19,0)),$P$5,IF(ISNUMBER(MATCH('01_TWRI'!AZ37,$Y$5:$Y$13,0)),$S$2,IF(ISNUMBER(MATCH('01_TWRI'!AZ37,$J$5:$J$34,0)),$F$3,$AM$2))))</f>
        <v>0</v>
      </c>
      <c r="BA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</row>
    <row r="21" spans="1:245" x14ac:dyDescent="0.25">
      <c r="A21" s="43">
        <v>1</v>
      </c>
      <c r="B21" s="43">
        <f>AI7</f>
        <v>125</v>
      </c>
      <c r="C21" s="43">
        <v>1</v>
      </c>
      <c r="D21" s="5"/>
      <c r="E21" s="38">
        <v>16</v>
      </c>
      <c r="F21" s="8">
        <v>2</v>
      </c>
      <c r="G21" s="8">
        <v>1</v>
      </c>
      <c r="H21" s="49">
        <v>0</v>
      </c>
      <c r="I21" s="49">
        <v>0</v>
      </c>
      <c r="J21" s="38" t="s">
        <v>21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</row>
    <row r="22" spans="1:245" x14ac:dyDescent="0.25">
      <c r="A22" s="43">
        <f>A21+0.25</f>
        <v>1.25</v>
      </c>
      <c r="B22" s="43">
        <f>B21</f>
        <v>125</v>
      </c>
      <c r="C22" s="43">
        <f>C21+1</f>
        <v>2</v>
      </c>
      <c r="D22" s="5"/>
      <c r="E22" s="38">
        <v>17</v>
      </c>
      <c r="F22" s="8">
        <v>2</v>
      </c>
      <c r="G22" s="8">
        <v>2</v>
      </c>
      <c r="H22" s="49">
        <v>0</v>
      </c>
      <c r="I22" s="49">
        <v>0</v>
      </c>
      <c r="J22" s="38" t="s">
        <v>21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</row>
    <row r="23" spans="1:245" ht="10.5" customHeight="1" x14ac:dyDescent="0.25">
      <c r="A23" s="43">
        <f t="shared" ref="A23:A31" si="12">A22+0.25</f>
        <v>1.5</v>
      </c>
      <c r="B23" s="43">
        <f t="shared" ref="B23:B31" si="13">B22</f>
        <v>125</v>
      </c>
      <c r="C23" s="43">
        <f t="shared" ref="C23:C31" si="14">C22+1</f>
        <v>3</v>
      </c>
      <c r="D23" s="5"/>
      <c r="E23" s="38">
        <v>18</v>
      </c>
      <c r="F23" s="8">
        <v>2</v>
      </c>
      <c r="G23" s="8">
        <v>3</v>
      </c>
      <c r="H23" s="49">
        <v>0</v>
      </c>
      <c r="I23" s="49">
        <v>0</v>
      </c>
      <c r="J23" s="38" t="s">
        <v>21</v>
      </c>
      <c r="K23" s="5"/>
      <c r="L23" s="42">
        <v>2</v>
      </c>
      <c r="M23" s="49">
        <f t="shared" ref="M23:R27" si="15">M22</f>
        <v>200</v>
      </c>
      <c r="N23" s="49">
        <f t="shared" si="15"/>
        <v>50</v>
      </c>
      <c r="O23" s="49">
        <f t="shared" si="15"/>
        <v>0</v>
      </c>
      <c r="P23" s="49">
        <f t="shared" si="15"/>
        <v>-100</v>
      </c>
      <c r="Q23" s="49">
        <f t="shared" si="15"/>
        <v>-150</v>
      </c>
      <c r="R23" s="49">
        <f t="shared" si="15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6">_xlfn.CONCAT(COLUMN()-$AK23,",",ROW()-AL$22)</f>
        <v>1,1</v>
      </c>
      <c r="AM23" s="10" t="str">
        <f t="shared" si="16"/>
        <v>2,1</v>
      </c>
      <c r="AN23" s="10" t="str">
        <f t="shared" si="16"/>
        <v>3,1</v>
      </c>
      <c r="AO23" s="10" t="str">
        <f t="shared" si="16"/>
        <v>4,1</v>
      </c>
      <c r="AP23" s="10" t="str">
        <f t="shared" si="16"/>
        <v>5,1</v>
      </c>
      <c r="AQ23" s="10" t="str">
        <f t="shared" si="16"/>
        <v>6,1</v>
      </c>
      <c r="AR23" s="10" t="str">
        <f t="shared" si="16"/>
        <v>7,1</v>
      </c>
      <c r="AS23" s="10" t="str">
        <f t="shared" si="16"/>
        <v>8,1</v>
      </c>
      <c r="AT23" s="10" t="str">
        <f t="shared" si="16"/>
        <v>9,1</v>
      </c>
      <c r="AU23" s="10" t="str">
        <f t="shared" si="16"/>
        <v>10,1</v>
      </c>
      <c r="AV23" s="10" t="str">
        <f t="shared" si="16"/>
        <v>11,1</v>
      </c>
      <c r="AW23" s="10" t="str">
        <f t="shared" si="16"/>
        <v>12,1</v>
      </c>
      <c r="AX23" s="10" t="str">
        <f t="shared" si="16"/>
        <v>13,1</v>
      </c>
      <c r="AY23" s="10" t="str">
        <f t="shared" si="16"/>
        <v>14,1</v>
      </c>
      <c r="AZ23" s="10" t="str">
        <f t="shared" si="16"/>
        <v>15,1</v>
      </c>
      <c r="BA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</row>
    <row r="24" spans="1:245" ht="10.5" customHeight="1" x14ac:dyDescent="0.25">
      <c r="A24" s="43">
        <f t="shared" si="12"/>
        <v>1.75</v>
      </c>
      <c r="B24" s="43">
        <f t="shared" si="13"/>
        <v>125</v>
      </c>
      <c r="C24" s="43">
        <f t="shared" si="14"/>
        <v>4</v>
      </c>
      <c r="D24" s="5"/>
      <c r="E24" s="38">
        <v>19</v>
      </c>
      <c r="F24" s="8">
        <v>2</v>
      </c>
      <c r="G24" s="8">
        <v>4</v>
      </c>
      <c r="H24" s="49">
        <v>0</v>
      </c>
      <c r="I24" s="49">
        <v>0</v>
      </c>
      <c r="J24" s="38" t="s">
        <v>21</v>
      </c>
      <c r="K24" s="5"/>
      <c r="L24" s="42">
        <v>3</v>
      </c>
      <c r="M24" s="49">
        <f t="shared" si="15"/>
        <v>200</v>
      </c>
      <c r="N24" s="49">
        <f t="shared" si="15"/>
        <v>50</v>
      </c>
      <c r="O24" s="49">
        <f t="shared" si="15"/>
        <v>0</v>
      </c>
      <c r="P24" s="49">
        <f t="shared" si="15"/>
        <v>-100</v>
      </c>
      <c r="Q24" s="49">
        <f t="shared" si="15"/>
        <v>-150</v>
      </c>
      <c r="R24" s="49">
        <f t="shared" si="15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6"/>
        <v>1,2</v>
      </c>
      <c r="AM24" s="10" t="str">
        <f t="shared" si="16"/>
        <v>2,2</v>
      </c>
      <c r="AN24" s="10" t="str">
        <f t="shared" si="16"/>
        <v>3,2</v>
      </c>
      <c r="AO24" s="10" t="str">
        <f t="shared" si="16"/>
        <v>4,2</v>
      </c>
      <c r="AP24" s="10" t="str">
        <f t="shared" si="16"/>
        <v>5,2</v>
      </c>
      <c r="AQ24" s="10" t="str">
        <f t="shared" si="16"/>
        <v>6,2</v>
      </c>
      <c r="AR24" s="10" t="str">
        <f t="shared" si="16"/>
        <v>7,2</v>
      </c>
      <c r="AS24" s="10" t="str">
        <f t="shared" si="16"/>
        <v>8,2</v>
      </c>
      <c r="AT24" s="10" t="str">
        <f t="shared" si="16"/>
        <v>9,2</v>
      </c>
      <c r="AU24" s="10" t="str">
        <f t="shared" si="16"/>
        <v>10,2</v>
      </c>
      <c r="AV24" s="10" t="str">
        <f t="shared" si="16"/>
        <v>11,2</v>
      </c>
      <c r="AW24" s="10" t="str">
        <f t="shared" si="16"/>
        <v>12,2</v>
      </c>
      <c r="AX24" s="10" t="str">
        <f t="shared" si="16"/>
        <v>13,2</v>
      </c>
      <c r="AY24" s="10" t="str">
        <f t="shared" si="16"/>
        <v>14,2</v>
      </c>
      <c r="AZ24" s="10" t="str">
        <f t="shared" si="16"/>
        <v>15,2</v>
      </c>
      <c r="BA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</row>
    <row r="25" spans="1:245" ht="10.5" customHeight="1" x14ac:dyDescent="0.25">
      <c r="A25" s="43">
        <f t="shared" si="12"/>
        <v>2</v>
      </c>
      <c r="B25" s="43">
        <f t="shared" si="13"/>
        <v>125</v>
      </c>
      <c r="C25" s="43">
        <f t="shared" si="14"/>
        <v>5</v>
      </c>
      <c r="D25" s="5"/>
      <c r="E25" s="38">
        <v>20</v>
      </c>
      <c r="F25" s="8">
        <v>2</v>
      </c>
      <c r="G25" s="8">
        <v>5</v>
      </c>
      <c r="H25" s="49">
        <v>0</v>
      </c>
      <c r="I25" s="49">
        <v>0</v>
      </c>
      <c r="J25" s="38" t="s">
        <v>21</v>
      </c>
      <c r="K25" s="5"/>
      <c r="L25" s="42">
        <v>4</v>
      </c>
      <c r="M25" s="49">
        <f t="shared" si="15"/>
        <v>200</v>
      </c>
      <c r="N25" s="49">
        <f t="shared" si="15"/>
        <v>50</v>
      </c>
      <c r="O25" s="49">
        <f t="shared" si="15"/>
        <v>0</v>
      </c>
      <c r="P25" s="49">
        <f t="shared" si="15"/>
        <v>-100</v>
      </c>
      <c r="Q25" s="49">
        <f t="shared" si="15"/>
        <v>-150</v>
      </c>
      <c r="R25" s="49">
        <f t="shared" si="15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7">AJ24+1</f>
        <v>3</v>
      </c>
      <c r="AK25" s="11">
        <f>COLUMN()</f>
        <v>37</v>
      </c>
      <c r="AL25" s="10" t="str">
        <f t="shared" si="16"/>
        <v>1,3</v>
      </c>
      <c r="AM25" s="10" t="str">
        <f t="shared" si="16"/>
        <v>2,3</v>
      </c>
      <c r="AN25" s="10" t="str">
        <f t="shared" si="16"/>
        <v>3,3</v>
      </c>
      <c r="AO25" s="10" t="str">
        <f t="shared" si="16"/>
        <v>4,3</v>
      </c>
      <c r="AP25" s="10" t="str">
        <f t="shared" si="16"/>
        <v>5,3</v>
      </c>
      <c r="AQ25" s="10" t="str">
        <f t="shared" si="16"/>
        <v>6,3</v>
      </c>
      <c r="AR25" s="10" t="str">
        <f t="shared" si="16"/>
        <v>7,3</v>
      </c>
      <c r="AS25" s="10" t="str">
        <f t="shared" si="16"/>
        <v>8,3</v>
      </c>
      <c r="AT25" s="10" t="str">
        <f t="shared" si="16"/>
        <v>9,3</v>
      </c>
      <c r="AU25" s="10" t="str">
        <f t="shared" si="16"/>
        <v>10,3</v>
      </c>
      <c r="AV25" s="10" t="str">
        <f t="shared" si="16"/>
        <v>11,3</v>
      </c>
      <c r="AW25" s="10" t="str">
        <f t="shared" si="16"/>
        <v>12,3</v>
      </c>
      <c r="AX25" s="10" t="str">
        <f t="shared" si="16"/>
        <v>13,3</v>
      </c>
      <c r="AY25" s="10" t="str">
        <f t="shared" si="16"/>
        <v>14,3</v>
      </c>
      <c r="AZ25" s="10" t="str">
        <f t="shared" si="16"/>
        <v>15,3</v>
      </c>
      <c r="BA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</row>
    <row r="26" spans="1:245" ht="10.5" customHeight="1" x14ac:dyDescent="0.25">
      <c r="A26" s="43">
        <f t="shared" si="12"/>
        <v>2.25</v>
      </c>
      <c r="B26" s="43">
        <f t="shared" si="13"/>
        <v>125</v>
      </c>
      <c r="C26" s="43">
        <f t="shared" si="14"/>
        <v>6</v>
      </c>
      <c r="D26" s="5"/>
      <c r="E26" s="38">
        <v>21</v>
      </c>
      <c r="F26" s="8">
        <v>2</v>
      </c>
      <c r="G26" s="8">
        <v>6</v>
      </c>
      <c r="H26" s="49">
        <v>0</v>
      </c>
      <c r="I26" s="49">
        <v>0</v>
      </c>
      <c r="J26" s="38" t="s">
        <v>21</v>
      </c>
      <c r="K26" s="5"/>
      <c r="L26" s="42">
        <v>5</v>
      </c>
      <c r="M26" s="49">
        <f t="shared" si="15"/>
        <v>200</v>
      </c>
      <c r="N26" s="49">
        <f t="shared" si="15"/>
        <v>50</v>
      </c>
      <c r="O26" s="49">
        <f t="shared" si="15"/>
        <v>0</v>
      </c>
      <c r="P26" s="49">
        <f t="shared" si="15"/>
        <v>-100</v>
      </c>
      <c r="Q26" s="49">
        <f t="shared" si="15"/>
        <v>-150</v>
      </c>
      <c r="R26" s="49">
        <f t="shared" si="15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7"/>
        <v>4</v>
      </c>
      <c r="AK26" s="11">
        <f>COLUMN()</f>
        <v>37</v>
      </c>
      <c r="AL26" s="10" t="str">
        <f t="shared" si="16"/>
        <v>1,4</v>
      </c>
      <c r="AM26" s="10" t="str">
        <f t="shared" si="16"/>
        <v>2,4</v>
      </c>
      <c r="AN26" s="10" t="str">
        <f t="shared" si="16"/>
        <v>3,4</v>
      </c>
      <c r="AO26" s="10" t="str">
        <f t="shared" si="16"/>
        <v>4,4</v>
      </c>
      <c r="AP26" s="10" t="str">
        <f t="shared" si="16"/>
        <v>5,4</v>
      </c>
      <c r="AQ26" s="10" t="str">
        <f t="shared" si="16"/>
        <v>6,4</v>
      </c>
      <c r="AR26" s="10" t="str">
        <f t="shared" si="16"/>
        <v>7,4</v>
      </c>
      <c r="AS26" s="10" t="str">
        <f t="shared" si="16"/>
        <v>8,4</v>
      </c>
      <c r="AT26" s="10" t="str">
        <f t="shared" si="16"/>
        <v>9,4</v>
      </c>
      <c r="AU26" s="10" t="str">
        <f t="shared" si="16"/>
        <v>10,4</v>
      </c>
      <c r="AV26" s="10" t="str">
        <f t="shared" si="16"/>
        <v>11,4</v>
      </c>
      <c r="AW26" s="10" t="str">
        <f t="shared" si="16"/>
        <v>12,4</v>
      </c>
      <c r="AX26" s="10" t="str">
        <f t="shared" si="16"/>
        <v>13,4</v>
      </c>
      <c r="AY26" s="10" t="str">
        <f t="shared" si="16"/>
        <v>14,4</v>
      </c>
      <c r="AZ26" s="10" t="str">
        <f t="shared" si="16"/>
        <v>15,4</v>
      </c>
      <c r="BA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</row>
    <row r="27" spans="1:245" ht="10.5" customHeight="1" x14ac:dyDescent="0.25">
      <c r="A27" s="43">
        <f t="shared" si="12"/>
        <v>2.5</v>
      </c>
      <c r="B27" s="43">
        <f t="shared" si="13"/>
        <v>125</v>
      </c>
      <c r="C27" s="43">
        <f t="shared" si="14"/>
        <v>7</v>
      </c>
      <c r="D27" s="5"/>
      <c r="E27" s="38">
        <v>22</v>
      </c>
      <c r="F27" s="8">
        <v>2</v>
      </c>
      <c r="G27" s="8">
        <v>7</v>
      </c>
      <c r="H27" s="49">
        <v>0</v>
      </c>
      <c r="I27" s="49">
        <v>0</v>
      </c>
      <c r="J27" s="38" t="s">
        <v>21</v>
      </c>
      <c r="K27" s="5"/>
      <c r="L27" s="42">
        <v>6</v>
      </c>
      <c r="M27" s="49">
        <f t="shared" si="15"/>
        <v>200</v>
      </c>
      <c r="N27" s="49">
        <f t="shared" si="15"/>
        <v>50</v>
      </c>
      <c r="O27" s="49">
        <f t="shared" si="15"/>
        <v>0</v>
      </c>
      <c r="P27" s="49">
        <f t="shared" si="15"/>
        <v>-100</v>
      </c>
      <c r="Q27" s="49">
        <f t="shared" si="15"/>
        <v>-150</v>
      </c>
      <c r="R27" s="49">
        <f t="shared" si="15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7"/>
        <v>5</v>
      </c>
      <c r="AK27" s="11">
        <f>COLUMN()</f>
        <v>37</v>
      </c>
      <c r="AL27" s="10" t="str">
        <f t="shared" si="16"/>
        <v>1,5</v>
      </c>
      <c r="AM27" s="10" t="str">
        <f t="shared" si="16"/>
        <v>2,5</v>
      </c>
      <c r="AN27" s="10" t="str">
        <f t="shared" si="16"/>
        <v>3,5</v>
      </c>
      <c r="AO27" s="10" t="str">
        <f t="shared" si="16"/>
        <v>4,5</v>
      </c>
      <c r="AP27" s="10" t="str">
        <f t="shared" si="16"/>
        <v>5,5</v>
      </c>
      <c r="AQ27" s="10" t="str">
        <f t="shared" si="16"/>
        <v>6,5</v>
      </c>
      <c r="AR27" s="10" t="str">
        <f t="shared" si="16"/>
        <v>7,5</v>
      </c>
      <c r="AS27" s="10" t="str">
        <f t="shared" si="16"/>
        <v>8,5</v>
      </c>
      <c r="AT27" s="10" t="str">
        <f t="shared" si="16"/>
        <v>9,5</v>
      </c>
      <c r="AU27" s="10" t="str">
        <f t="shared" si="16"/>
        <v>10,5</v>
      </c>
      <c r="AV27" s="10" t="str">
        <f t="shared" si="16"/>
        <v>11,5</v>
      </c>
      <c r="AW27" s="10" t="str">
        <f t="shared" si="16"/>
        <v>12,5</v>
      </c>
      <c r="AX27" s="10" t="str">
        <f t="shared" si="16"/>
        <v>13,5</v>
      </c>
      <c r="AY27" s="10" t="str">
        <f t="shared" si="16"/>
        <v>14,5</v>
      </c>
      <c r="AZ27" s="10" t="str">
        <f t="shared" si="16"/>
        <v>15,5</v>
      </c>
      <c r="BA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</row>
    <row r="28" spans="1:245" ht="10.5" customHeight="1" x14ac:dyDescent="0.25">
      <c r="A28" s="43">
        <f t="shared" si="12"/>
        <v>2.75</v>
      </c>
      <c r="B28" s="43">
        <f t="shared" si="13"/>
        <v>125</v>
      </c>
      <c r="C28" s="43">
        <f t="shared" si="14"/>
        <v>8</v>
      </c>
      <c r="D28" s="5"/>
      <c r="E28" s="38">
        <v>23</v>
      </c>
      <c r="F28" s="8">
        <v>2</v>
      </c>
      <c r="G28" s="8">
        <v>8</v>
      </c>
      <c r="H28" s="49">
        <v>0</v>
      </c>
      <c r="I28" s="49">
        <v>0</v>
      </c>
      <c r="J28" s="38" t="s">
        <v>21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7"/>
        <v>6</v>
      </c>
      <c r="AK28" s="11">
        <f>COLUMN()</f>
        <v>37</v>
      </c>
      <c r="AL28" s="10" t="str">
        <f t="shared" si="16"/>
        <v>1,6</v>
      </c>
      <c r="AM28" s="10" t="str">
        <f t="shared" si="16"/>
        <v>2,6</v>
      </c>
      <c r="AN28" s="10" t="str">
        <f t="shared" si="16"/>
        <v>3,6</v>
      </c>
      <c r="AO28" s="10" t="str">
        <f t="shared" si="16"/>
        <v>4,6</v>
      </c>
      <c r="AP28" s="10" t="str">
        <f t="shared" si="16"/>
        <v>5,6</v>
      </c>
      <c r="AQ28" s="10" t="str">
        <f t="shared" si="16"/>
        <v>6,6</v>
      </c>
      <c r="AR28" s="10" t="str">
        <f t="shared" si="16"/>
        <v>7,6</v>
      </c>
      <c r="AS28" s="10" t="str">
        <f t="shared" si="16"/>
        <v>8,6</v>
      </c>
      <c r="AT28" s="10" t="str">
        <f t="shared" si="16"/>
        <v>9,6</v>
      </c>
      <c r="AU28" s="10" t="str">
        <f t="shared" si="16"/>
        <v>10,6</v>
      </c>
      <c r="AV28" s="10" t="str">
        <f t="shared" si="16"/>
        <v>11,6</v>
      </c>
      <c r="AW28" s="10" t="str">
        <f t="shared" si="16"/>
        <v>12,6</v>
      </c>
      <c r="AX28" s="10" t="str">
        <f t="shared" si="16"/>
        <v>13,6</v>
      </c>
      <c r="AY28" s="10" t="str">
        <f t="shared" si="16"/>
        <v>14,6</v>
      </c>
      <c r="AZ28" s="10" t="str">
        <f t="shared" si="16"/>
        <v>15,6</v>
      </c>
      <c r="BA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</row>
    <row r="29" spans="1:245" ht="10.5" customHeight="1" x14ac:dyDescent="0.25">
      <c r="A29" s="43">
        <f t="shared" si="12"/>
        <v>3</v>
      </c>
      <c r="B29" s="43">
        <f t="shared" si="13"/>
        <v>125</v>
      </c>
      <c r="C29" s="43">
        <f t="shared" si="14"/>
        <v>9</v>
      </c>
      <c r="D29" s="5"/>
      <c r="E29" s="38">
        <v>24</v>
      </c>
      <c r="F29" s="8">
        <v>2</v>
      </c>
      <c r="G29" s="8">
        <v>9</v>
      </c>
      <c r="H29" s="49">
        <v>0</v>
      </c>
      <c r="I29" s="49">
        <v>0</v>
      </c>
      <c r="J29" s="38" t="s">
        <v>21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7"/>
        <v>7</v>
      </c>
      <c r="AK29" s="11">
        <f>COLUMN()</f>
        <v>37</v>
      </c>
      <c r="AL29" s="10" t="str">
        <f t="shared" si="16"/>
        <v>1,7</v>
      </c>
      <c r="AM29" s="10" t="str">
        <f t="shared" si="16"/>
        <v>2,7</v>
      </c>
      <c r="AN29" s="10" t="str">
        <f t="shared" si="16"/>
        <v>3,7</v>
      </c>
      <c r="AO29" s="10" t="str">
        <f t="shared" si="16"/>
        <v>4,7</v>
      </c>
      <c r="AP29" s="10" t="str">
        <f t="shared" si="16"/>
        <v>5,7</v>
      </c>
      <c r="AQ29" s="10" t="str">
        <f t="shared" si="16"/>
        <v>6,7</v>
      </c>
      <c r="AR29" s="10" t="str">
        <f t="shared" si="16"/>
        <v>7,7</v>
      </c>
      <c r="AS29" s="10" t="str">
        <f t="shared" si="16"/>
        <v>8,7</v>
      </c>
      <c r="AT29" s="10" t="str">
        <f t="shared" si="16"/>
        <v>9,7</v>
      </c>
      <c r="AU29" s="10" t="str">
        <f t="shared" si="16"/>
        <v>10,7</v>
      </c>
      <c r="AV29" s="10" t="str">
        <f t="shared" si="16"/>
        <v>11,7</v>
      </c>
      <c r="AW29" s="10" t="str">
        <f t="shared" si="16"/>
        <v>12,7</v>
      </c>
      <c r="AX29" s="10" t="str">
        <f t="shared" si="16"/>
        <v>13,7</v>
      </c>
      <c r="AY29" s="10" t="str">
        <f t="shared" si="16"/>
        <v>14,7</v>
      </c>
      <c r="AZ29" s="10" t="str">
        <f t="shared" si="16"/>
        <v>15,7</v>
      </c>
      <c r="BA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</row>
    <row r="30" spans="1:245" ht="10.5" customHeight="1" x14ac:dyDescent="0.25">
      <c r="A30" s="43">
        <f t="shared" si="12"/>
        <v>3.25</v>
      </c>
      <c r="B30" s="43">
        <f t="shared" si="13"/>
        <v>125</v>
      </c>
      <c r="C30" s="43">
        <f t="shared" si="14"/>
        <v>10</v>
      </c>
      <c r="D30" s="5"/>
      <c r="E30" s="38">
        <v>25</v>
      </c>
      <c r="F30" s="8">
        <v>2</v>
      </c>
      <c r="G30" s="8">
        <v>10</v>
      </c>
      <c r="H30" s="49">
        <v>0</v>
      </c>
      <c r="I30" s="49">
        <v>0</v>
      </c>
      <c r="J30" s="38" t="s">
        <v>21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7"/>
        <v>8</v>
      </c>
      <c r="AK30" s="11">
        <f>COLUMN()</f>
        <v>37</v>
      </c>
      <c r="AL30" s="10" t="str">
        <f t="shared" si="16"/>
        <v>1,8</v>
      </c>
      <c r="AM30" s="10" t="str">
        <f t="shared" si="16"/>
        <v>2,8</v>
      </c>
      <c r="AN30" s="10" t="str">
        <f t="shared" si="16"/>
        <v>3,8</v>
      </c>
      <c r="AO30" s="10" t="str">
        <f t="shared" si="16"/>
        <v>4,8</v>
      </c>
      <c r="AP30" s="10" t="str">
        <f t="shared" si="16"/>
        <v>5,8</v>
      </c>
      <c r="AQ30" s="10" t="str">
        <f t="shared" si="16"/>
        <v>6,8</v>
      </c>
      <c r="AR30" s="10" t="str">
        <f t="shared" si="16"/>
        <v>7,8</v>
      </c>
      <c r="AS30" s="10" t="str">
        <f t="shared" si="16"/>
        <v>8,8</v>
      </c>
      <c r="AT30" s="10" t="str">
        <f t="shared" si="16"/>
        <v>9,8</v>
      </c>
      <c r="AU30" s="10" t="str">
        <f t="shared" si="16"/>
        <v>10,8</v>
      </c>
      <c r="AV30" s="10" t="str">
        <f t="shared" si="16"/>
        <v>11,8</v>
      </c>
      <c r="AW30" s="10" t="str">
        <f t="shared" si="16"/>
        <v>12,8</v>
      </c>
      <c r="AX30" s="10" t="str">
        <f t="shared" si="16"/>
        <v>13,8</v>
      </c>
      <c r="AY30" s="10" t="str">
        <f t="shared" si="16"/>
        <v>14,8</v>
      </c>
      <c r="AZ30" s="10" t="str">
        <f t="shared" si="16"/>
        <v>15,8</v>
      </c>
      <c r="BA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</row>
    <row r="31" spans="1:245" ht="10.5" customHeight="1" x14ac:dyDescent="0.25">
      <c r="A31" s="43">
        <f t="shared" si="12"/>
        <v>3.5</v>
      </c>
      <c r="B31" s="43">
        <f t="shared" si="13"/>
        <v>125</v>
      </c>
      <c r="C31" s="43">
        <f t="shared" si="14"/>
        <v>11</v>
      </c>
      <c r="D31" s="5"/>
      <c r="E31" s="38">
        <v>26</v>
      </c>
      <c r="F31" s="8">
        <v>2</v>
      </c>
      <c r="G31" s="8">
        <v>11</v>
      </c>
      <c r="H31" s="49">
        <v>0</v>
      </c>
      <c r="I31" s="49">
        <v>0</v>
      </c>
      <c r="J31" s="38" t="s">
        <v>21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7"/>
        <v>9</v>
      </c>
      <c r="AK31" s="11">
        <f>COLUMN()</f>
        <v>37</v>
      </c>
      <c r="AL31" s="10" t="str">
        <f t="shared" si="16"/>
        <v>1,9</v>
      </c>
      <c r="AM31" s="10" t="str">
        <f t="shared" si="16"/>
        <v>2,9</v>
      </c>
      <c r="AN31" s="10" t="str">
        <f t="shared" si="16"/>
        <v>3,9</v>
      </c>
      <c r="AO31" s="10" t="str">
        <f t="shared" si="16"/>
        <v>4,9</v>
      </c>
      <c r="AP31" s="10" t="str">
        <f t="shared" si="16"/>
        <v>5,9</v>
      </c>
      <c r="AQ31" s="10" t="str">
        <f t="shared" si="16"/>
        <v>6,9</v>
      </c>
      <c r="AR31" s="10" t="str">
        <f t="shared" si="16"/>
        <v>7,9</v>
      </c>
      <c r="AS31" s="10" t="str">
        <f t="shared" si="16"/>
        <v>8,9</v>
      </c>
      <c r="AT31" s="10" t="str">
        <f t="shared" si="16"/>
        <v>9,9</v>
      </c>
      <c r="AU31" s="10" t="str">
        <f t="shared" si="16"/>
        <v>10,9</v>
      </c>
      <c r="AV31" s="10" t="str">
        <f t="shared" si="16"/>
        <v>11,9</v>
      </c>
      <c r="AW31" s="10" t="str">
        <f t="shared" si="16"/>
        <v>12,9</v>
      </c>
      <c r="AX31" s="10" t="str">
        <f t="shared" si="16"/>
        <v>13,9</v>
      </c>
      <c r="AY31" s="10" t="str">
        <f t="shared" si="16"/>
        <v>14,9</v>
      </c>
      <c r="AZ31" s="10" t="str">
        <f t="shared" si="16"/>
        <v>15,9</v>
      </c>
      <c r="BA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</row>
    <row r="32" spans="1:245" ht="10.5" customHeight="1" x14ac:dyDescent="0.25">
      <c r="A32" s="43">
        <f t="shared" ref="A32:A34" si="18">A31+0.25</f>
        <v>3.75</v>
      </c>
      <c r="B32" s="43">
        <f t="shared" ref="B32:B34" si="19">B31</f>
        <v>125</v>
      </c>
      <c r="C32" s="43">
        <f t="shared" ref="C32:C34" si="20">C31+1</f>
        <v>12</v>
      </c>
      <c r="D32" s="5"/>
      <c r="E32" s="38">
        <v>27</v>
      </c>
      <c r="F32" s="8">
        <v>2</v>
      </c>
      <c r="G32" s="8">
        <v>12</v>
      </c>
      <c r="H32" s="49">
        <v>0</v>
      </c>
      <c r="I32" s="49">
        <v>0</v>
      </c>
      <c r="J32" s="38" t="s">
        <v>21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7"/>
        <v>10</v>
      </c>
      <c r="AK32" s="11">
        <f>COLUMN()</f>
        <v>37</v>
      </c>
      <c r="AL32" s="10" t="str">
        <f t="shared" si="16"/>
        <v>1,10</v>
      </c>
      <c r="AM32" s="10" t="str">
        <f t="shared" si="16"/>
        <v>2,10</v>
      </c>
      <c r="AN32" s="10" t="str">
        <f t="shared" si="16"/>
        <v>3,10</v>
      </c>
      <c r="AO32" s="10" t="str">
        <f t="shared" si="16"/>
        <v>4,10</v>
      </c>
      <c r="AP32" s="10" t="str">
        <f t="shared" si="16"/>
        <v>5,10</v>
      </c>
      <c r="AQ32" s="10" t="str">
        <f t="shared" si="16"/>
        <v>6,10</v>
      </c>
      <c r="AR32" s="10" t="str">
        <f t="shared" si="16"/>
        <v>7,10</v>
      </c>
      <c r="AS32" s="10" t="str">
        <f t="shared" si="16"/>
        <v>8,10</v>
      </c>
      <c r="AT32" s="10" t="str">
        <f t="shared" si="16"/>
        <v>9,10</v>
      </c>
      <c r="AU32" s="10" t="str">
        <f t="shared" si="16"/>
        <v>10,10</v>
      </c>
      <c r="AV32" s="10" t="str">
        <f t="shared" si="16"/>
        <v>11,10</v>
      </c>
      <c r="AW32" s="10" t="str">
        <f t="shared" si="16"/>
        <v>12,10</v>
      </c>
      <c r="AX32" s="10" t="str">
        <f t="shared" si="16"/>
        <v>13,10</v>
      </c>
      <c r="AY32" s="10" t="str">
        <f t="shared" si="16"/>
        <v>14,10</v>
      </c>
      <c r="AZ32" s="10" t="str">
        <f t="shared" si="16"/>
        <v>15,10</v>
      </c>
      <c r="BA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</row>
    <row r="33" spans="1:245" ht="10.5" customHeight="1" x14ac:dyDescent="0.25">
      <c r="A33" s="43">
        <f t="shared" si="18"/>
        <v>4</v>
      </c>
      <c r="B33" s="43">
        <f t="shared" si="19"/>
        <v>125</v>
      </c>
      <c r="C33" s="43">
        <f t="shared" si="20"/>
        <v>13</v>
      </c>
      <c r="D33" s="5"/>
      <c r="E33" s="38">
        <v>28</v>
      </c>
      <c r="F33" s="8">
        <v>2</v>
      </c>
      <c r="G33" s="8">
        <v>13</v>
      </c>
      <c r="H33" s="49">
        <v>0</v>
      </c>
      <c r="I33" s="49">
        <v>0</v>
      </c>
      <c r="J33" s="38" t="s">
        <v>21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7"/>
        <v>11</v>
      </c>
      <c r="AK33" s="11">
        <f>COLUMN()</f>
        <v>37</v>
      </c>
      <c r="AL33" s="10" t="str">
        <f t="shared" si="16"/>
        <v>1,11</v>
      </c>
      <c r="AM33" s="10" t="str">
        <f t="shared" si="16"/>
        <v>2,11</v>
      </c>
      <c r="AN33" s="10" t="str">
        <f t="shared" si="16"/>
        <v>3,11</v>
      </c>
      <c r="AO33" s="10" t="str">
        <f t="shared" si="16"/>
        <v>4,11</v>
      </c>
      <c r="AP33" s="10" t="str">
        <f t="shared" si="16"/>
        <v>5,11</v>
      </c>
      <c r="AQ33" s="10" t="str">
        <f t="shared" si="16"/>
        <v>6,11</v>
      </c>
      <c r="AR33" s="10" t="str">
        <f t="shared" si="16"/>
        <v>7,11</v>
      </c>
      <c r="AS33" s="10" t="str">
        <f t="shared" si="16"/>
        <v>8,11</v>
      </c>
      <c r="AT33" s="10" t="str">
        <f t="shared" si="16"/>
        <v>9,11</v>
      </c>
      <c r="AU33" s="10" t="str">
        <f t="shared" si="16"/>
        <v>10,11</v>
      </c>
      <c r="AV33" s="10" t="str">
        <f t="shared" si="16"/>
        <v>11,11</v>
      </c>
      <c r="AW33" s="10" t="str">
        <f t="shared" si="16"/>
        <v>12,11</v>
      </c>
      <c r="AX33" s="10" t="str">
        <f t="shared" si="16"/>
        <v>13,11</v>
      </c>
      <c r="AY33" s="10" t="str">
        <f t="shared" si="16"/>
        <v>14,11</v>
      </c>
      <c r="AZ33" s="10" t="str">
        <f t="shared" si="16"/>
        <v>15,11</v>
      </c>
      <c r="BA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</row>
    <row r="34" spans="1:245" ht="10.5" customHeight="1" x14ac:dyDescent="0.25">
      <c r="A34" s="43">
        <f t="shared" si="18"/>
        <v>4.25</v>
      </c>
      <c r="B34" s="43">
        <f t="shared" si="19"/>
        <v>125</v>
      </c>
      <c r="C34" s="43">
        <f t="shared" si="20"/>
        <v>14</v>
      </c>
      <c r="D34" s="5"/>
      <c r="E34" s="38">
        <v>29</v>
      </c>
      <c r="F34" s="8">
        <v>2</v>
      </c>
      <c r="G34" s="8">
        <v>14</v>
      </c>
      <c r="H34" s="49">
        <v>0</v>
      </c>
      <c r="I34" s="49">
        <v>0</v>
      </c>
      <c r="J34" s="38" t="s">
        <v>21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7"/>
        <v>12</v>
      </c>
      <c r="AK34" s="11">
        <f>COLUMN()</f>
        <v>37</v>
      </c>
      <c r="AL34" s="10" t="str">
        <f t="shared" si="16"/>
        <v>1,12</v>
      </c>
      <c r="AM34" s="10" t="str">
        <f t="shared" si="16"/>
        <v>2,12</v>
      </c>
      <c r="AN34" s="10" t="str">
        <f t="shared" si="16"/>
        <v>3,12</v>
      </c>
      <c r="AO34" s="10" t="str">
        <f t="shared" si="16"/>
        <v>4,12</v>
      </c>
      <c r="AP34" s="10" t="str">
        <f t="shared" si="16"/>
        <v>5,12</v>
      </c>
      <c r="AQ34" s="10" t="str">
        <f t="shared" si="16"/>
        <v>6,12</v>
      </c>
      <c r="AR34" s="10" t="str">
        <f t="shared" si="16"/>
        <v>7,12</v>
      </c>
      <c r="AS34" s="10" t="str">
        <f t="shared" si="16"/>
        <v>8,12</v>
      </c>
      <c r="AT34" s="10" t="str">
        <f t="shared" si="16"/>
        <v>9,12</v>
      </c>
      <c r="AU34" s="10" t="str">
        <f t="shared" si="16"/>
        <v>10,12</v>
      </c>
      <c r="AV34" s="10" t="str">
        <f t="shared" si="16"/>
        <v>11,12</v>
      </c>
      <c r="AW34" s="10" t="str">
        <f t="shared" si="16"/>
        <v>12,12</v>
      </c>
      <c r="AX34" s="10" t="str">
        <f t="shared" si="16"/>
        <v>13,12</v>
      </c>
      <c r="AY34" s="10" t="str">
        <f t="shared" si="16"/>
        <v>14,12</v>
      </c>
      <c r="AZ34" s="10" t="str">
        <f t="shared" si="16"/>
        <v>15,12</v>
      </c>
      <c r="BA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</row>
    <row r="35" spans="1:245" x14ac:dyDescent="0.25">
      <c r="A35" s="20"/>
      <c r="B35" s="20"/>
      <c r="C35" s="20"/>
      <c r="D35" s="20">
        <f>COUNT(D39:D43)</f>
        <v>5</v>
      </c>
      <c r="E35" s="5"/>
      <c r="F35" s="5" t="s">
        <v>7</v>
      </c>
      <c r="G35" s="5" t="s">
        <v>10</v>
      </c>
      <c r="H35" s="49">
        <v>0</v>
      </c>
      <c r="I35" s="49">
        <v>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7"/>
        <v>13</v>
      </c>
      <c r="AK35" s="11">
        <f>COLUMN()</f>
        <v>37</v>
      </c>
      <c r="AL35" s="10" t="str">
        <f t="shared" si="16"/>
        <v>1,13</v>
      </c>
      <c r="AM35" s="10" t="str">
        <f t="shared" si="16"/>
        <v>2,13</v>
      </c>
      <c r="AN35" s="10" t="str">
        <f t="shared" si="16"/>
        <v>3,13</v>
      </c>
      <c r="AO35" s="10" t="str">
        <f t="shared" si="16"/>
        <v>4,13</v>
      </c>
      <c r="AP35" s="10" t="str">
        <f t="shared" si="16"/>
        <v>5,13</v>
      </c>
      <c r="AQ35" s="10" t="str">
        <f t="shared" si="16"/>
        <v>6,13</v>
      </c>
      <c r="AR35" s="10" t="str">
        <f t="shared" si="16"/>
        <v>7,13</v>
      </c>
      <c r="AS35" s="10" t="str">
        <f t="shared" si="16"/>
        <v>8,13</v>
      </c>
      <c r="AT35" s="10" t="str">
        <f t="shared" si="16"/>
        <v>9,13</v>
      </c>
      <c r="AU35" s="10" t="str">
        <f t="shared" si="16"/>
        <v>10,13</v>
      </c>
      <c r="AV35" s="10" t="str">
        <f t="shared" si="16"/>
        <v>11,13</v>
      </c>
      <c r="AW35" s="10" t="str">
        <f t="shared" si="16"/>
        <v>12,13</v>
      </c>
      <c r="AX35" s="10" t="str">
        <f t="shared" si="16"/>
        <v>13,13</v>
      </c>
      <c r="AY35" s="10" t="str">
        <f t="shared" si="16"/>
        <v>14,13</v>
      </c>
      <c r="AZ35" s="10" t="str">
        <f t="shared" si="16"/>
        <v>15,13</v>
      </c>
      <c r="BA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</row>
    <row r="36" spans="1:245" x14ac:dyDescent="0.2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7"/>
        <v>14</v>
      </c>
      <c r="AK36" s="11">
        <f>COLUMN()</f>
        <v>37</v>
      </c>
      <c r="AL36" s="10" t="str">
        <f t="shared" si="16"/>
        <v>1,14</v>
      </c>
      <c r="AM36" s="10" t="str">
        <f t="shared" si="16"/>
        <v>2,14</v>
      </c>
      <c r="AN36" s="10" t="str">
        <f t="shared" si="16"/>
        <v>3,14</v>
      </c>
      <c r="AO36" s="10" t="str">
        <f t="shared" si="16"/>
        <v>4,14</v>
      </c>
      <c r="AP36" s="10" t="str">
        <f t="shared" si="16"/>
        <v>5,14</v>
      </c>
      <c r="AQ36" s="10" t="str">
        <f t="shared" si="16"/>
        <v>6,14</v>
      </c>
      <c r="AR36" s="10" t="str">
        <f t="shared" si="16"/>
        <v>7,14</v>
      </c>
      <c r="AS36" s="10" t="str">
        <f t="shared" si="16"/>
        <v>8,14</v>
      </c>
      <c r="AT36" s="10" t="str">
        <f t="shared" si="16"/>
        <v>9,14</v>
      </c>
      <c r="AU36" s="10" t="str">
        <f t="shared" si="16"/>
        <v>10,14</v>
      </c>
      <c r="AV36" s="10" t="str">
        <f t="shared" si="16"/>
        <v>11,14</v>
      </c>
      <c r="AW36" s="10" t="str">
        <f t="shared" si="16"/>
        <v>12,14</v>
      </c>
      <c r="AX36" s="10" t="str">
        <f t="shared" si="16"/>
        <v>13,14</v>
      </c>
      <c r="AY36" s="10" t="str">
        <f t="shared" si="16"/>
        <v>14,14</v>
      </c>
      <c r="AZ36" s="10" t="str">
        <f t="shared" si="16"/>
        <v>15,14</v>
      </c>
      <c r="BA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</row>
    <row r="37" spans="1:245" x14ac:dyDescent="0.2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7"/>
        <v>15</v>
      </c>
      <c r="AK37" s="11">
        <f>COLUMN()</f>
        <v>37</v>
      </c>
      <c r="AL37" s="10" t="str">
        <f t="shared" si="16"/>
        <v>1,15</v>
      </c>
      <c r="AM37" s="10" t="str">
        <f t="shared" si="16"/>
        <v>2,15</v>
      </c>
      <c r="AN37" s="10" t="str">
        <f t="shared" si="16"/>
        <v>3,15</v>
      </c>
      <c r="AO37" s="10" t="str">
        <f t="shared" si="16"/>
        <v>4,15</v>
      </c>
      <c r="AP37" s="10" t="str">
        <f t="shared" si="16"/>
        <v>5,15</v>
      </c>
      <c r="AQ37" s="10" t="str">
        <f t="shared" si="16"/>
        <v>6,15</v>
      </c>
      <c r="AR37" s="10" t="str">
        <f t="shared" si="16"/>
        <v>7,15</v>
      </c>
      <c r="AS37" s="10" t="str">
        <f t="shared" si="16"/>
        <v>8,15</v>
      </c>
      <c r="AT37" s="10" t="str">
        <f t="shared" si="16"/>
        <v>9,15</v>
      </c>
      <c r="AU37" s="10" t="str">
        <f t="shared" si="16"/>
        <v>10,15</v>
      </c>
      <c r="AV37" s="10" t="str">
        <f t="shared" si="16"/>
        <v>11,15</v>
      </c>
      <c r="AW37" s="10" t="str">
        <f t="shared" si="16"/>
        <v>12,15</v>
      </c>
      <c r="AX37" s="10" t="str">
        <f t="shared" si="16"/>
        <v>13,15</v>
      </c>
      <c r="AY37" s="10" t="str">
        <f t="shared" si="16"/>
        <v>14,15</v>
      </c>
      <c r="AZ37" s="10" t="str">
        <f t="shared" si="16"/>
        <v>15,15</v>
      </c>
      <c r="BA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</row>
    <row r="38" spans="1:245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 x14ac:dyDescent="0.25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 x14ac:dyDescent="0.25">
      <c r="A40" s="21">
        <f t="shared" ref="A40:B43" si="21">_xlfn.PERCENTILE.INC($F40:$HU40,A$38)</f>
        <v>78.84110911371009</v>
      </c>
      <c r="B40" s="21">
        <f t="shared" si="21"/>
        <v>62.015783406122452</v>
      </c>
      <c r="C40" s="21">
        <f t="shared" ref="C40:C43" si="22"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 x14ac:dyDescent="0.25">
      <c r="A41" s="21">
        <f t="shared" si="21"/>
        <v>71.850448010133761</v>
      </c>
      <c r="B41" s="21">
        <f t="shared" si="21"/>
        <v>53.513013417627498</v>
      </c>
      <c r="C41" s="21">
        <f t="shared" si="22"/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 x14ac:dyDescent="0.25">
      <c r="A42" s="21">
        <f t="shared" si="21"/>
        <v>71.84629121484636</v>
      </c>
      <c r="B42" s="21">
        <f t="shared" si="21"/>
        <v>53.454069783639497</v>
      </c>
      <c r="C42" s="21">
        <f t="shared" si="22"/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 x14ac:dyDescent="0.25">
      <c r="A43" s="21">
        <f t="shared" si="21"/>
        <v>71.842158353223496</v>
      </c>
      <c r="B43" s="21">
        <f t="shared" si="21"/>
        <v>53.389279290654954</v>
      </c>
      <c r="C43" s="21">
        <f t="shared" si="22"/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 AL6:AZ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5" priority="12" operator="equal">
      <formula>$F$3</formula>
    </cfRule>
    <cfRule type="cellIs" dxfId="24" priority="13" operator="equal">
      <formula>$S$2</formula>
    </cfRule>
    <cfRule type="cellIs" dxfId="23" priority="14" operator="equal">
      <formula>$P$5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IM85"/>
  <sheetViews>
    <sheetView workbookViewId="0">
      <selection activeCell="Z6" sqref="Z6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3.7109375" style="2" customWidth="1"/>
    <col min="53" max="53" width="3.42578125" style="3" customWidth="1"/>
    <col min="54" max="228" width="0" style="2" hidden="1" customWidth="1"/>
    <col min="229" max="230" width="9.28515625" style="2" hidden="1" customWidth="1"/>
    <col min="231" max="231" width="3.42578125" style="2" customWidth="1"/>
    <col min="232" max="246" width="1.85546875" style="2" customWidth="1"/>
    <col min="247" max="247" width="10" style="2" customWidth="1"/>
    <col min="248" max="16384" width="9.140625" style="2"/>
  </cols>
  <sheetData>
    <row r="1" spans="1:24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</row>
    <row r="2" spans="1:247" ht="15.75" customHeight="1" x14ac:dyDescent="0.25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35</v>
      </c>
      <c r="T2" s="29"/>
      <c r="U2" s="29"/>
      <c r="V2" s="29"/>
      <c r="W2" s="29"/>
      <c r="X2" s="29"/>
      <c r="Y2" s="5"/>
      <c r="Z2" s="30" t="s">
        <v>34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</row>
    <row r="3" spans="1:247" x14ac:dyDescent="0.25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</row>
    <row r="4" spans="1:247" x14ac:dyDescent="0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5"/>
      <c r="Z4" s="30" t="s">
        <v>51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27</v>
      </c>
      <c r="AG4" s="57" t="s">
        <v>28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</row>
    <row r="5" spans="1:247" x14ac:dyDescent="0.25">
      <c r="A5" s="43"/>
      <c r="B5" s="43"/>
      <c r="C5" s="44">
        <f t="shared" ref="C5:C13" si="0">INDEX($AA$5:$AA$13,D5,1)</f>
        <v>6</v>
      </c>
      <c r="D5" s="43">
        <v>9</v>
      </c>
      <c r="E5" s="38"/>
      <c r="F5" s="8"/>
      <c r="G5" s="8"/>
      <c r="H5" s="49"/>
      <c r="I5" s="49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26</v>
      </c>
      <c r="AG5" s="33"/>
      <c r="AH5" s="56" t="s">
        <v>30</v>
      </c>
      <c r="AI5" s="35" t="s">
        <v>11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</row>
    <row r="6" spans="1:247" x14ac:dyDescent="0.25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8"/>
      <c r="G6" s="8"/>
      <c r="H6" s="49"/>
      <c r="I6" s="49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 t="shared" ref="Q6" si="3"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4">AA5+AA$3</f>
        <v>4.2222222222222223</v>
      </c>
      <c r="AB6" s="53" t="s">
        <v>22</v>
      </c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IF(AL23="","",IF(ISNUMBER(MATCH('02_BCF2SS'!AL23,$R$5:$R$7,0)),$L$4,IF(ISNUMBER(MATCH('02_BCF2SS'!AL23,$Q$8:$Q$19,0)),$P$5,IF(ISNUMBER(MATCH('02_BCF2SS'!AL23,$Z$5:$Z$14,0)),$S$2,IF(ISNUMBER(MATCH('02_BCF2SS'!AL23,$J$5:$J$34,0)),$F$3,$AM$2)))))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IF(AM23="","",IF(ISNUMBER(MATCH('02_BCF2SS'!AM23,$R$5:$R$7,0)),$L$4,IF(ISNUMBER(MATCH('02_BCF2SS'!AM23,$Q$8:$Q$19,0)),$P$5,IF(ISNUMBER(MATCH('02_BCF2SS'!AM23,$Z$5:$Z$14,0)),$S$2,IF(ISNUMBER(MATCH('02_BCF2SS'!AM23,$J$5:$J$34,0)),$F$3,$AM$2)))))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IF(AN23="","",IF(ISNUMBER(MATCH('02_BCF2SS'!AN23,$R$5:$R$7,0)),$L$4,IF(ISNUMBER(MATCH('02_BCF2SS'!AN23,$Q$8:$Q$19,0)),$P$5,IF(ISNUMBER(MATCH('02_BCF2SS'!AN23,$Z$5:$Z$14,0)),$S$2,IF(ISNUMBER(MATCH('02_BCF2SS'!AN23,$J$5:$J$34,0)),$F$3,$AM$2)))))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IF(AO23="","",IF(ISNUMBER(MATCH('02_BCF2SS'!AO23,$R$5:$R$7,0)),$L$4,IF(ISNUMBER(MATCH('02_BCF2SS'!AO23,$Q$8:$Q$19,0)),$P$5,IF(ISNUMBER(MATCH('02_BCF2SS'!AO23,$Z$5:$Z$14,0)),$S$2,IF(ISNUMBER(MATCH('02_BCF2SS'!AO23,$J$5:$J$34,0)),$F$3,$AM$2)))))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IF(AP23="","",IF(ISNUMBER(MATCH('02_BCF2SS'!AP23,$R$5:$R$7,0)),$L$4,IF(ISNUMBER(MATCH('02_BCF2SS'!AP23,$Q$8:$Q$19,0)),$P$5,IF(ISNUMBER(MATCH('02_BCF2SS'!AP23,$Z$5:$Z$14,0)),$S$2,IF(ISNUMBER(MATCH('02_BCF2SS'!AP23,$J$5:$J$34,0)),$F$3,$AM$2)))))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IF(AQ23="","",IF(ISNUMBER(MATCH('02_BCF2SS'!AQ23,$R$5:$R$7,0)),$L$4,IF(ISNUMBER(MATCH('02_BCF2SS'!AQ23,$Q$8:$Q$19,0)),$P$5,IF(ISNUMBER(MATCH('02_BCF2SS'!AQ23,$Z$5:$Z$14,0)),$S$2,IF(ISNUMBER(MATCH('02_BCF2SS'!AQ23,$J$5:$J$34,0)),$F$3,$AM$2)))))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IF(AR23="","",IF(ISNUMBER(MATCH('02_BCF2SS'!AR23,$R$5:$R$7,0)),$L$4,IF(ISNUMBER(MATCH('02_BCF2SS'!AR23,$Q$8:$Q$19,0)),$P$5,IF(ISNUMBER(MATCH('02_BCF2SS'!AR23,$Z$5:$Z$14,0)),$S$2,IF(ISNUMBER(MATCH('02_BCF2SS'!AR23,$J$5:$J$34,0)),$F$3,$AM$2)))))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IF(AS23="","",IF(ISNUMBER(MATCH('02_BCF2SS'!AS23,$R$5:$R$7,0)),$L$4,IF(ISNUMBER(MATCH('02_BCF2SS'!AS23,$Q$8:$Q$19,0)),$P$5,IF(ISNUMBER(MATCH('02_BCF2SS'!AS23,$Z$5:$Z$14,0)),$S$2,IF(ISNUMBER(MATCH('02_BCF2SS'!AS23,$J$5:$J$34,0)),$F$3,$AM$2)))))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IF(AT23="","",IF(ISNUMBER(MATCH('02_BCF2SS'!AT23,$R$5:$R$7,0)),$L$4,IF(ISNUMBER(MATCH('02_BCF2SS'!AT23,$Q$8:$Q$19,0)),$P$5,IF(ISNUMBER(MATCH('02_BCF2SS'!AT23,$Z$5:$Z$14,0)),$S$2,IF(ISNUMBER(MATCH('02_BCF2SS'!AT23,$J$5:$J$34,0)),$F$3,$AM$2)))))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IF(AU23="","",IF(ISNUMBER(MATCH('02_BCF2SS'!AU23,$R$5:$R$7,0)),$L$4,IF(ISNUMBER(MATCH('02_BCF2SS'!AU23,$Q$8:$Q$19,0)),$P$5,IF(ISNUMBER(MATCH('02_BCF2SS'!AU23,$Z$5:$Z$14,0)),$S$2,IF(ISNUMBER(MATCH('02_BCF2SS'!AU23,$J$5:$J$34,0)),$F$3,$AM$2)))))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IF(AV23="","",IF(ISNUMBER(MATCH('02_BCF2SS'!AV23,$R$5:$R$7,0)),$L$4,IF(ISNUMBER(MATCH('02_BCF2SS'!AV23,$Q$8:$Q$19,0)),$P$5,IF(ISNUMBER(MATCH('02_BCF2SS'!AV23,$Z$5:$Z$14,0)),$S$2,IF(ISNUMBER(MATCH('02_BCF2SS'!AV23,$J$5:$J$34,0)),$F$3,$AM$2)))))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IF(AW23="","",IF(ISNUMBER(MATCH('02_BCF2SS'!AW23,$R$5:$R$7,0)),$L$4,IF(ISNUMBER(MATCH('02_BCF2SS'!AW23,$Q$8:$Q$19,0)),$P$5,IF(ISNUMBER(MATCH('02_BCF2SS'!AW23,$Z$5:$Z$14,0)),$S$2,IF(ISNUMBER(MATCH('02_BCF2SS'!AW23,$J$5:$J$34,0)),$F$3,$AM$2)))))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IF(AX23="","",IF(ISNUMBER(MATCH('02_BCF2SS'!AX23,$R$5:$R$7,0)),$L$4,IF(ISNUMBER(MATCH('02_BCF2SS'!AX23,$Q$8:$Q$19,0)),$P$5,IF(ISNUMBER(MATCH('02_BCF2SS'!AX23,$Z$5:$Z$14,0)),$S$2,IF(ISNUMBER(MATCH('02_BCF2SS'!AX23,$J$5:$J$34,0)),$F$3,$AM$2)))))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IF(AY23="","",IF(ISNUMBER(MATCH('02_BCF2SS'!AY23,$R$5:$R$7,0)),$L$4,IF(ISNUMBER(MATCH('02_BCF2SS'!AY23,$Q$8:$Q$19,0)),$P$5,IF(ISNUMBER(MATCH('02_BCF2SS'!AY23,$Z$5:$Z$14,0)),$S$2,IF(ISNUMBER(MATCH('02_BCF2SS'!AY23,$J$5:$J$34,0)),$F$3,$AM$2)))))</f>
        <v>0</v>
      </c>
      <c r="AZ6" s="40" t="str">
        <f>IF(AZ23="","",IF(ISNUMBER(MATCH('02_BCF2SS'!AZ23,$R$5:$R$7,0)),$L$4,IF(ISNUMBER(MATCH('02_BCF2SS'!AZ23,$Q$8:$Q$19,0)),$P$5,IF(ISNUMBER(MATCH('02_BCF2SS'!AZ23,$Z$5:$Z$14,0)),$S$2,IF(ISNUMBER(MATCH('02_BCF2SS'!AZ23,$J$5:$J$34,0)),$F$3,$AM$2)))))</f>
        <v>c_river</v>
      </c>
      <c r="BA6" s="5"/>
      <c r="HU6" s="5"/>
      <c r="HV6" s="5"/>
      <c r="HW6" s="51">
        <v>2</v>
      </c>
      <c r="HX6" s="51">
        <v>2</v>
      </c>
      <c r="HY6" s="51">
        <v>2</v>
      </c>
      <c r="HZ6" s="51">
        <v>2</v>
      </c>
      <c r="IA6" s="51">
        <v>2</v>
      </c>
      <c r="IB6" s="51">
        <v>2</v>
      </c>
      <c r="IC6" s="51">
        <v>2</v>
      </c>
      <c r="ID6" s="51">
        <v>2</v>
      </c>
      <c r="IE6" s="51">
        <v>-2</v>
      </c>
      <c r="IF6" s="51">
        <v>-2</v>
      </c>
      <c r="IG6" s="51">
        <v>-2</v>
      </c>
      <c r="IH6" s="51">
        <v>-2</v>
      </c>
      <c r="II6" s="51">
        <v>-2</v>
      </c>
      <c r="IJ6" s="51">
        <v>-2</v>
      </c>
      <c r="IK6" s="51">
        <v>-2</v>
      </c>
      <c r="IL6" s="5"/>
      <c r="IM6" s="5"/>
    </row>
    <row r="7" spans="1:247" x14ac:dyDescent="0.25">
      <c r="A7" s="43">
        <v>200</v>
      </c>
      <c r="B7" s="43"/>
      <c r="C7" s="44">
        <f t="shared" si="0"/>
        <v>5.3333333333333339</v>
      </c>
      <c r="D7" s="43">
        <f t="shared" ref="D7:D13" si="5">D6-1</f>
        <v>7</v>
      </c>
      <c r="E7" s="38"/>
      <c r="F7" s="8"/>
      <c r="G7" s="8"/>
      <c r="H7" s="49"/>
      <c r="I7" s="49"/>
      <c r="J7" s="9"/>
      <c r="K7" s="5"/>
      <c r="L7" s="42"/>
      <c r="M7" s="42" t="s">
        <v>9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4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IF(AL24="","",IF(ISNUMBER(MATCH('02_BCF2SS'!AL24,$R$5:$R$7,0)),$L$4,IF(ISNUMBER(MATCH('02_BCF2SS'!AL24,$Q$8:$Q$19,0)),$P$5,IF(ISNUMBER(MATCH('02_BCF2SS'!AL24,$Z$5:$Z$14,0)),$S$2,IF(ISNUMBER(MATCH('02_BCF2SS'!AL24,$J$5:$J$34,0)),$F$3,$AM$2)))))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IF(AM24="","",IF(ISNUMBER(MATCH('02_BCF2SS'!AM24,$R$5:$R$7,0)),$L$4,IF(ISNUMBER(MATCH('02_BCF2SS'!AM24,$Q$8:$Q$19,0)),$P$5,IF(ISNUMBER(MATCH('02_BCF2SS'!AM24,$Z$5:$Z$14,0)),$S$2,IF(ISNUMBER(MATCH('02_BCF2SS'!AM24,$J$5:$J$34,0)),$F$3,$AM$2)))))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IF(AN24="","",IF(ISNUMBER(MATCH('02_BCF2SS'!AN24,$R$5:$R$7,0)),$L$4,IF(ISNUMBER(MATCH('02_BCF2SS'!AN24,$Q$8:$Q$19,0)),$P$5,IF(ISNUMBER(MATCH('02_BCF2SS'!AN24,$Z$5:$Z$14,0)),$S$2,IF(ISNUMBER(MATCH('02_BCF2SS'!AN24,$J$5:$J$34,0)),$F$3,$AM$2)))))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IF(AO24="","",IF(ISNUMBER(MATCH('02_BCF2SS'!AO24,$R$5:$R$7,0)),$L$4,IF(ISNUMBER(MATCH('02_BCF2SS'!AO24,$Q$8:$Q$19,0)),$P$5,IF(ISNUMBER(MATCH('02_BCF2SS'!AO24,$Z$5:$Z$14,0)),$S$2,IF(ISNUMBER(MATCH('02_BCF2SS'!AO24,$J$5:$J$34,0)),$F$3,$AM$2)))))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IF(AP24="","",IF(ISNUMBER(MATCH('02_BCF2SS'!AP24,$R$5:$R$7,0)),$L$4,IF(ISNUMBER(MATCH('02_BCF2SS'!AP24,$Q$8:$Q$19,0)),$P$5,IF(ISNUMBER(MATCH('02_BCF2SS'!AP24,$Z$5:$Z$14,0)),$S$2,IF(ISNUMBER(MATCH('02_BCF2SS'!AP24,$J$5:$J$34,0)),$F$3,$AM$2)))))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IF(AQ24="","",IF(ISNUMBER(MATCH('02_BCF2SS'!AQ24,$R$5:$R$7,0)),$L$4,IF(ISNUMBER(MATCH('02_BCF2SS'!AQ24,$Q$8:$Q$19,0)),$P$5,IF(ISNUMBER(MATCH('02_BCF2SS'!AQ24,$Z$5:$Z$14,0)),$S$2,IF(ISNUMBER(MATCH('02_BCF2SS'!AQ24,$J$5:$J$34,0)),$F$3,$AM$2)))))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IF(AR24="","",IF(ISNUMBER(MATCH('02_BCF2SS'!AR24,$R$5:$R$7,0)),$L$4,IF(ISNUMBER(MATCH('02_BCF2SS'!AR24,$Q$8:$Q$19,0)),$P$5,IF(ISNUMBER(MATCH('02_BCF2SS'!AR24,$Z$5:$Z$14,0)),$S$2,IF(ISNUMBER(MATCH('02_BCF2SS'!AR24,$J$5:$J$34,0)),$F$3,$AM$2)))))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IF(AS24="","",IF(ISNUMBER(MATCH('02_BCF2SS'!AS24,$R$5:$R$7,0)),$L$4,IF(ISNUMBER(MATCH('02_BCF2SS'!AS24,$Q$8:$Q$19,0)),$P$5,IF(ISNUMBER(MATCH('02_BCF2SS'!AS24,$Z$5:$Z$14,0)),$S$2,IF(ISNUMBER(MATCH('02_BCF2SS'!AS24,$J$5:$J$34,0)),$F$3,$AM$2)))))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IF(AT24="","",IF(ISNUMBER(MATCH('02_BCF2SS'!AT24,$R$5:$R$7,0)),$L$4,IF(ISNUMBER(MATCH('02_BCF2SS'!AT24,$Q$8:$Q$19,0)),$P$5,IF(ISNUMBER(MATCH('02_BCF2SS'!AT24,$Z$5:$Z$14,0)),$S$2,IF(ISNUMBER(MATCH('02_BCF2SS'!AT24,$J$5:$J$34,0)),$F$3,$AM$2)))))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IF(AU24="","",IF(ISNUMBER(MATCH('02_BCF2SS'!AU24,$R$5:$R$7,0)),$L$4,IF(ISNUMBER(MATCH('02_BCF2SS'!AU24,$Q$8:$Q$19,0)),$P$5,IF(ISNUMBER(MATCH('02_BCF2SS'!AU24,$Z$5:$Z$14,0)),$S$2,IF(ISNUMBER(MATCH('02_BCF2SS'!AU24,$J$5:$J$34,0)),$F$3,$AM$2)))))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IF(AV24="","",IF(ISNUMBER(MATCH('02_BCF2SS'!AV24,$R$5:$R$7,0)),$L$4,IF(ISNUMBER(MATCH('02_BCF2SS'!AV24,$Q$8:$Q$19,0)),$P$5,IF(ISNUMBER(MATCH('02_BCF2SS'!AV24,$Z$5:$Z$14,0)),$S$2,IF(ISNUMBER(MATCH('02_BCF2SS'!AV24,$J$5:$J$34,0)),$F$3,$AM$2)))))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IF(AW24="","",IF(ISNUMBER(MATCH('02_BCF2SS'!AW24,$R$5:$R$7,0)),$L$4,IF(ISNUMBER(MATCH('02_BCF2SS'!AW24,$Q$8:$Q$19,0)),$P$5,IF(ISNUMBER(MATCH('02_BCF2SS'!AW24,$Z$5:$Z$14,0)),$S$2,IF(ISNUMBER(MATCH('02_BCF2SS'!AW24,$J$5:$J$34,0)),$F$3,$AM$2)))))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IF(AX24="","",IF(ISNUMBER(MATCH('02_BCF2SS'!AX24,$R$5:$R$7,0)),$L$4,IF(ISNUMBER(MATCH('02_BCF2SS'!AX24,$Q$8:$Q$19,0)),$P$5,IF(ISNUMBER(MATCH('02_BCF2SS'!AX24,$Z$5:$Z$14,0)),$S$2,IF(ISNUMBER(MATCH('02_BCF2SS'!AX24,$J$5:$J$34,0)),$F$3,$AM$2)))))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IF(AY24="","",IF(ISNUMBER(MATCH('02_BCF2SS'!AY24,$R$5:$R$7,0)),$L$4,IF(ISNUMBER(MATCH('02_BCF2SS'!AY24,$Q$8:$Q$19,0)),$P$5,IF(ISNUMBER(MATCH('02_BCF2SS'!AY24,$Z$5:$Z$14,0)),$S$2,IF(ISNUMBER(MATCH('02_BCF2SS'!AY24,$J$5:$J$34,0)),$F$3,$AM$2)))))</f>
        <v>0</v>
      </c>
      <c r="AZ7" s="40" t="str">
        <f>IF(AZ24="","",IF(ISNUMBER(MATCH('02_BCF2SS'!AZ24,$R$5:$R$7,0)),$L$4,IF(ISNUMBER(MATCH('02_BCF2SS'!AZ24,$Q$8:$Q$19,0)),$P$5,IF(ISNUMBER(MATCH('02_BCF2SS'!AZ24,$Z$5:$Z$14,0)),$S$2,IF(ISNUMBER(MATCH('02_BCF2SS'!AZ24,$J$5:$J$34,0)),$F$3,$AM$2)))))</f>
        <v>c_river</v>
      </c>
      <c r="BA7" s="5"/>
      <c r="HU7" s="5"/>
      <c r="HV7" s="5"/>
      <c r="HW7" s="51">
        <v>2</v>
      </c>
      <c r="HX7" s="51">
        <v>2</v>
      </c>
      <c r="HY7" s="51">
        <v>2</v>
      </c>
      <c r="HZ7" s="51">
        <v>2</v>
      </c>
      <c r="IA7" s="51">
        <v>2</v>
      </c>
      <c r="IB7" s="51">
        <v>2</v>
      </c>
      <c r="IC7" s="51">
        <v>2</v>
      </c>
      <c r="ID7" s="51">
        <v>2</v>
      </c>
      <c r="IE7" s="51">
        <v>-2</v>
      </c>
      <c r="IF7" s="51">
        <v>-2</v>
      </c>
      <c r="IG7" s="51">
        <v>-2</v>
      </c>
      <c r="IH7" s="51">
        <v>-2</v>
      </c>
      <c r="II7" s="51">
        <v>-2</v>
      </c>
      <c r="IJ7" s="51">
        <v>-2</v>
      </c>
      <c r="IK7" s="51">
        <v>-2</v>
      </c>
      <c r="IL7" s="5"/>
      <c r="IM7" s="5"/>
    </row>
    <row r="8" spans="1:247" x14ac:dyDescent="0.25">
      <c r="A8" s="43">
        <v>200</v>
      </c>
      <c r="B8" s="43">
        <f t="shared" ref="B8:B13" si="6">INDEX($W$5:$W$13,D8,1)</f>
        <v>0</v>
      </c>
      <c r="C8" s="44">
        <f t="shared" si="0"/>
        <v>5.1111111111111116</v>
      </c>
      <c r="D8" s="43">
        <f t="shared" si="5"/>
        <v>6</v>
      </c>
      <c r="E8" s="38"/>
      <c r="F8" s="8"/>
      <c r="G8" s="8"/>
      <c r="H8" s="49"/>
      <c r="I8" s="49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4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7">AK7+1</f>
        <v>3</v>
      </c>
      <c r="AL8" s="40">
        <f>IF(AL25="","",IF(ISNUMBER(MATCH('02_BCF2SS'!AL25,$R$5:$R$7,0)),$L$4,IF(ISNUMBER(MATCH('02_BCF2SS'!AL25,$Q$8:$Q$19,0)),$P$5,IF(ISNUMBER(MATCH('02_BCF2SS'!AL25,$Z$5:$Z$14,0)),$S$2,IF(ISNUMBER(MATCH('02_BCF2SS'!AL25,$J$5:$J$34,0)),$F$3,$AM$2)))))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IF(AM25="","",IF(ISNUMBER(MATCH('02_BCF2SS'!AM25,$R$5:$R$7,0)),$L$4,IF(ISNUMBER(MATCH('02_BCF2SS'!AM25,$Q$8:$Q$19,0)),$P$5,IF(ISNUMBER(MATCH('02_BCF2SS'!AM25,$Z$5:$Z$14,0)),$S$2,IF(ISNUMBER(MATCH('02_BCF2SS'!AM25,$J$5:$J$34,0)),$F$3,$AM$2)))))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IF(AN25="","",IF(ISNUMBER(MATCH('02_BCF2SS'!AN25,$R$5:$R$7,0)),$L$4,IF(ISNUMBER(MATCH('02_BCF2SS'!AN25,$Q$8:$Q$19,0)),$P$5,IF(ISNUMBER(MATCH('02_BCF2SS'!AN25,$Z$5:$Z$14,0)),$S$2,IF(ISNUMBER(MATCH('02_BCF2SS'!AN25,$J$5:$J$34,0)),$F$3,$AM$2)))))</f>
        <v>0</v>
      </c>
      <c r="AO8" s="40">
        <f>IF(AO25="","",IF(ISNUMBER(MATCH('02_BCF2SS'!AO25,$R$5:$R$7,0)),$L$4,IF(ISNUMBER(MATCH('02_BCF2SS'!AO25,$Q$8:$Q$19,0)),$P$5,IF(ISNUMBER(MATCH('02_BCF2SS'!AO25,$Z$5:$Z$14,0)),$S$2,IF(ISNUMBER(MATCH('02_BCF2SS'!AO25,$J$5:$J$34,0)),$F$3,$AM$2)))))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IF(AP25="","",IF(ISNUMBER(MATCH('02_BCF2SS'!AP25,$R$5:$R$7,0)),$L$4,IF(ISNUMBER(MATCH('02_BCF2SS'!AP25,$Q$8:$Q$19,0)),$P$5,IF(ISNUMBER(MATCH('02_BCF2SS'!AP25,$Z$5:$Z$14,0)),$S$2,IF(ISNUMBER(MATCH('02_BCF2SS'!AP25,$J$5:$J$34,0)),$F$3,$AM$2)))))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IF(AQ25="","",IF(ISNUMBER(MATCH('02_BCF2SS'!AQ25,$R$5:$R$7,0)),$L$4,IF(ISNUMBER(MATCH('02_BCF2SS'!AQ25,$Q$8:$Q$19,0)),$P$5,IF(ISNUMBER(MATCH('02_BCF2SS'!AQ25,$Z$5:$Z$14,0)),$S$2,IF(ISNUMBER(MATCH('02_BCF2SS'!AQ25,$J$5:$J$34,0)),$F$3,$AM$2)))))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IF(AR25="","",IF(ISNUMBER(MATCH('02_BCF2SS'!AR25,$R$5:$R$7,0)),$L$4,IF(ISNUMBER(MATCH('02_BCF2SS'!AR25,$Q$8:$Q$19,0)),$P$5,IF(ISNUMBER(MATCH('02_BCF2SS'!AR25,$Z$5:$Z$14,0)),$S$2,IF(ISNUMBER(MATCH('02_BCF2SS'!AR25,$J$5:$J$34,0)),$F$3,$AM$2)))))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IF(AS25="","",IF(ISNUMBER(MATCH('02_BCF2SS'!AS25,$R$5:$R$7,0)),$L$4,IF(ISNUMBER(MATCH('02_BCF2SS'!AS25,$Q$8:$Q$19,0)),$P$5,IF(ISNUMBER(MATCH('02_BCF2SS'!AS25,$Z$5:$Z$14,0)),$S$2,IF(ISNUMBER(MATCH('02_BCF2SS'!AS25,$J$5:$J$34,0)),$F$3,$AM$2)))))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IF(AT25="","",IF(ISNUMBER(MATCH('02_BCF2SS'!AT25,$R$5:$R$7,0)),$L$4,IF(ISNUMBER(MATCH('02_BCF2SS'!AT25,$Q$8:$Q$19,0)),$P$5,IF(ISNUMBER(MATCH('02_BCF2SS'!AT25,$Z$5:$Z$14,0)),$S$2,IF(ISNUMBER(MATCH('02_BCF2SS'!AT25,$J$5:$J$34,0)),$F$3,$AM$2)))))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IF(AU25="","",IF(ISNUMBER(MATCH('02_BCF2SS'!AU25,$R$5:$R$7,0)),$L$4,IF(ISNUMBER(MATCH('02_BCF2SS'!AU25,$Q$8:$Q$19,0)),$P$5,IF(ISNUMBER(MATCH('02_BCF2SS'!AU25,$Z$5:$Z$14,0)),$S$2,IF(ISNUMBER(MATCH('02_BCF2SS'!AU25,$J$5:$J$34,0)),$F$3,$AM$2)))))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IF(AV25="","",IF(ISNUMBER(MATCH('02_BCF2SS'!AV25,$R$5:$R$7,0)),$L$4,IF(ISNUMBER(MATCH('02_BCF2SS'!AV25,$Q$8:$Q$19,0)),$P$5,IF(ISNUMBER(MATCH('02_BCF2SS'!AV25,$Z$5:$Z$14,0)),$S$2,IF(ISNUMBER(MATCH('02_BCF2SS'!AV25,$J$5:$J$34,0)),$F$3,$AM$2)))))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IF(AW25="","",IF(ISNUMBER(MATCH('02_BCF2SS'!AW25,$R$5:$R$7,0)),$L$4,IF(ISNUMBER(MATCH('02_BCF2SS'!AW25,$Q$8:$Q$19,0)),$P$5,IF(ISNUMBER(MATCH('02_BCF2SS'!AW25,$Z$5:$Z$14,0)),$S$2,IF(ISNUMBER(MATCH('02_BCF2SS'!AW25,$J$5:$J$34,0)),$F$3,$AM$2)))))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IF(AX25="","",IF(ISNUMBER(MATCH('02_BCF2SS'!AX25,$R$5:$R$7,0)),$L$4,IF(ISNUMBER(MATCH('02_BCF2SS'!AX25,$Q$8:$Q$19,0)),$P$5,IF(ISNUMBER(MATCH('02_BCF2SS'!AX25,$Z$5:$Z$14,0)),$S$2,IF(ISNUMBER(MATCH('02_BCF2SS'!AX25,$J$5:$J$34,0)),$F$3,$AM$2)))))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IF(AY25="","",IF(ISNUMBER(MATCH('02_BCF2SS'!AY25,$R$5:$R$7,0)),$L$4,IF(ISNUMBER(MATCH('02_BCF2SS'!AY25,$Q$8:$Q$19,0)),$P$5,IF(ISNUMBER(MATCH('02_BCF2SS'!AY25,$Z$5:$Z$14,0)),$S$2,IF(ISNUMBER(MATCH('02_BCF2SS'!AY25,$J$5:$J$34,0)),$F$3,$AM$2)))))</f>
        <v>0</v>
      </c>
      <c r="AZ8" s="40" t="str">
        <f>IF(AZ25="","",IF(ISNUMBER(MATCH('02_BCF2SS'!AZ25,$R$5:$R$7,0)),$L$4,IF(ISNUMBER(MATCH('02_BCF2SS'!AZ25,$Q$8:$Q$19,0)),$P$5,IF(ISNUMBER(MATCH('02_BCF2SS'!AZ25,$Z$5:$Z$14,0)),$S$2,IF(ISNUMBER(MATCH('02_BCF2SS'!AZ25,$J$5:$J$34,0)),$F$3,$AM$2)))))</f>
        <v>c_river</v>
      </c>
      <c r="BA8" s="5"/>
      <c r="HU8" s="5"/>
      <c r="HV8" s="5"/>
      <c r="HW8" s="51">
        <v>2</v>
      </c>
      <c r="HX8" s="51">
        <v>2</v>
      </c>
      <c r="HY8" s="51">
        <v>2</v>
      </c>
      <c r="HZ8" s="51">
        <v>-2</v>
      </c>
      <c r="IA8" s="51">
        <v>2</v>
      </c>
      <c r="IB8" s="51">
        <v>2</v>
      </c>
      <c r="IC8" s="51">
        <v>2</v>
      </c>
      <c r="ID8" s="51">
        <v>2</v>
      </c>
      <c r="IE8" s="51">
        <v>-2</v>
      </c>
      <c r="IF8" s="51">
        <v>-2</v>
      </c>
      <c r="IG8" s="51">
        <v>-2</v>
      </c>
      <c r="IH8" s="51">
        <v>-2</v>
      </c>
      <c r="II8" s="51">
        <v>-2</v>
      </c>
      <c r="IJ8" s="51">
        <v>-2</v>
      </c>
      <c r="IK8" s="51">
        <v>-2</v>
      </c>
      <c r="IL8" s="5"/>
      <c r="IM8" s="5"/>
    </row>
    <row r="9" spans="1:247" ht="13.5" customHeight="1" x14ac:dyDescent="0.25">
      <c r="A9" s="43">
        <v>200</v>
      </c>
      <c r="B9" s="43">
        <f t="shared" si="6"/>
        <v>0</v>
      </c>
      <c r="C9" s="44">
        <f t="shared" si="0"/>
        <v>4.8888888888888893</v>
      </c>
      <c r="D9" s="43">
        <f t="shared" si="5"/>
        <v>5</v>
      </c>
      <c r="E9" s="38"/>
      <c r="F9" s="8"/>
      <c r="G9" s="8"/>
      <c r="H9" s="49"/>
      <c r="I9" s="49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4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7"/>
        <v>4</v>
      </c>
      <c r="AL9" s="40">
        <f>IF(AL26="","",IF(ISNUMBER(MATCH('02_BCF2SS'!AL26,$R$5:$R$7,0)),$L$4,IF(ISNUMBER(MATCH('02_BCF2SS'!AL26,$Q$8:$Q$19,0)),$P$5,IF(ISNUMBER(MATCH('02_BCF2SS'!AL26,$Z$5:$Z$14,0)),$S$2,IF(ISNUMBER(MATCH('02_BCF2SS'!AL26,$J$5:$J$34,0)),$F$3,$AM$2)))))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IF(AM26="","",IF(ISNUMBER(MATCH('02_BCF2SS'!AM26,$R$5:$R$7,0)),$L$4,IF(ISNUMBER(MATCH('02_BCF2SS'!AM26,$Q$8:$Q$19,0)),$P$5,IF(ISNUMBER(MATCH('02_BCF2SS'!AM26,$Z$5:$Z$14,0)),$S$2,IF(ISNUMBER(MATCH('02_BCF2SS'!AM26,$J$5:$J$34,0)),$F$3,$AM$2)))))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IF(AN26="","",IF(ISNUMBER(MATCH('02_BCF2SS'!AN26,$R$5:$R$7,0)),$L$4,IF(ISNUMBER(MATCH('02_BCF2SS'!AN26,$Q$8:$Q$19,0)),$P$5,IF(ISNUMBER(MATCH('02_BCF2SS'!AN26,$Z$5:$Z$14,0)),$S$2,IF(ISNUMBER(MATCH('02_BCF2SS'!AN26,$J$5:$J$34,0)),$F$3,$AM$2)))))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IF(AO26="","",IF(ISNUMBER(MATCH('02_BCF2SS'!AO26,$R$5:$R$7,0)),$L$4,IF(ISNUMBER(MATCH('02_BCF2SS'!AO26,$Q$8:$Q$19,0)),$P$5,IF(ISNUMBER(MATCH('02_BCF2SS'!AO26,$Z$5:$Z$14,0)),$S$2,IF(ISNUMBER(MATCH('02_BCF2SS'!AO26,$J$5:$J$34,0)),$F$3,$AM$2)))))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IF(AP26="","",IF(ISNUMBER(MATCH('02_BCF2SS'!AP26,$R$5:$R$7,0)),$L$4,IF(ISNUMBER(MATCH('02_BCF2SS'!AP26,$Q$8:$Q$19,0)),$P$5,IF(ISNUMBER(MATCH('02_BCF2SS'!AP26,$Z$5:$Z$14,0)),$S$2,IF(ISNUMBER(MATCH('02_BCF2SS'!AP26,$J$5:$J$34,0)),$F$3,$AM$2)))))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IF(AQ26="","",IF(ISNUMBER(MATCH('02_BCF2SS'!AQ26,$R$5:$R$7,0)),$L$4,IF(ISNUMBER(MATCH('02_BCF2SS'!AQ26,$Q$8:$Q$19,0)),$P$5,IF(ISNUMBER(MATCH('02_BCF2SS'!AQ26,$Z$5:$Z$14,0)),$S$2,IF(ISNUMBER(MATCH('02_BCF2SS'!AQ26,$J$5:$J$34,0)),$F$3,$AM$2)))))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IF(AR26="","",IF(ISNUMBER(MATCH('02_BCF2SS'!AR26,$R$5:$R$7,0)),$L$4,IF(ISNUMBER(MATCH('02_BCF2SS'!AR26,$Q$8:$Q$19,0)),$P$5,IF(ISNUMBER(MATCH('02_BCF2SS'!AR26,$Z$5:$Z$14,0)),$S$2,IF(ISNUMBER(MATCH('02_BCF2SS'!AR26,$J$5:$J$34,0)),$F$3,$AM$2)))))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IF(AS26="","",IF(ISNUMBER(MATCH('02_BCF2SS'!AS26,$R$5:$R$7,0)),$L$4,IF(ISNUMBER(MATCH('02_BCF2SS'!AS26,$Q$8:$Q$19,0)),$P$5,IF(ISNUMBER(MATCH('02_BCF2SS'!AS26,$Z$5:$Z$14,0)),$S$2,IF(ISNUMBER(MATCH('02_BCF2SS'!AS26,$J$5:$J$34,0)),$F$3,$AM$2)))))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IF(AT26="","",IF(ISNUMBER(MATCH('02_BCF2SS'!AT26,$R$5:$R$7,0)),$L$4,IF(ISNUMBER(MATCH('02_BCF2SS'!AT26,$Q$8:$Q$19,0)),$P$5,IF(ISNUMBER(MATCH('02_BCF2SS'!AT26,$Z$5:$Z$14,0)),$S$2,IF(ISNUMBER(MATCH('02_BCF2SS'!AT26,$J$5:$J$34,0)),$F$3,$AM$2)))))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IF(AU26="","",IF(ISNUMBER(MATCH('02_BCF2SS'!AU26,$R$5:$R$7,0)),$L$4,IF(ISNUMBER(MATCH('02_BCF2SS'!AU26,$Q$8:$Q$19,0)),$P$5,IF(ISNUMBER(MATCH('02_BCF2SS'!AU26,$Z$5:$Z$14,0)),$S$2,IF(ISNUMBER(MATCH('02_BCF2SS'!AU26,$J$5:$J$34,0)),$F$3,$AM$2)))))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IF(AV26="","",IF(ISNUMBER(MATCH('02_BCF2SS'!AV26,$R$5:$R$7,0)),$L$4,IF(ISNUMBER(MATCH('02_BCF2SS'!AV26,$Q$8:$Q$19,0)),$P$5,IF(ISNUMBER(MATCH('02_BCF2SS'!AV26,$Z$5:$Z$14,0)),$S$2,IF(ISNUMBER(MATCH('02_BCF2SS'!AV26,$J$5:$J$34,0)),$F$3,$AM$2)))))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IF(AW26="","",IF(ISNUMBER(MATCH('02_BCF2SS'!AW26,$R$5:$R$7,0)),$L$4,IF(ISNUMBER(MATCH('02_BCF2SS'!AW26,$Q$8:$Q$19,0)),$P$5,IF(ISNUMBER(MATCH('02_BCF2SS'!AW26,$Z$5:$Z$14,0)),$S$2,IF(ISNUMBER(MATCH('02_BCF2SS'!AW26,$J$5:$J$34,0)),$F$3,$AM$2)))))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IF(AX26="","",IF(ISNUMBER(MATCH('02_BCF2SS'!AX26,$R$5:$R$7,0)),$L$4,IF(ISNUMBER(MATCH('02_BCF2SS'!AX26,$Q$8:$Q$19,0)),$P$5,IF(ISNUMBER(MATCH('02_BCF2SS'!AX26,$Z$5:$Z$14,0)),$S$2,IF(ISNUMBER(MATCH('02_BCF2SS'!AX26,$J$5:$J$34,0)),$F$3,$AM$2)))))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IF(AY26="","",IF(ISNUMBER(MATCH('02_BCF2SS'!AY26,$R$5:$R$7,0)),$L$4,IF(ISNUMBER(MATCH('02_BCF2SS'!AY26,$Q$8:$Q$19,0)),$P$5,IF(ISNUMBER(MATCH('02_BCF2SS'!AY26,$Z$5:$Z$14,0)),$S$2,IF(ISNUMBER(MATCH('02_BCF2SS'!AY26,$J$5:$J$34,0)),$F$3,$AM$2)))))</f>
        <v>0</v>
      </c>
      <c r="AZ9" s="40" t="str">
        <f>IF(AZ26="","",IF(ISNUMBER(MATCH('02_BCF2SS'!AZ26,$R$5:$R$7,0)),$L$4,IF(ISNUMBER(MATCH('02_BCF2SS'!AZ26,$Q$8:$Q$19,0)),$P$5,IF(ISNUMBER(MATCH('02_BCF2SS'!AZ26,$Z$5:$Z$14,0)),$S$2,IF(ISNUMBER(MATCH('02_BCF2SS'!AZ26,$J$5:$J$34,0)),$F$3,$AM$2)))))</f>
        <v>c_river</v>
      </c>
      <c r="BA9" s="5"/>
      <c r="HU9" s="5"/>
      <c r="HV9" s="5"/>
      <c r="HW9" s="51">
        <v>2</v>
      </c>
      <c r="HX9" s="51">
        <v>2</v>
      </c>
      <c r="HY9" s="51">
        <v>2</v>
      </c>
      <c r="HZ9" s="51">
        <v>2</v>
      </c>
      <c r="IA9" s="51">
        <v>2</v>
      </c>
      <c r="IB9" s="51">
        <v>2</v>
      </c>
      <c r="IC9" s="51">
        <v>2</v>
      </c>
      <c r="ID9" s="51">
        <v>2</v>
      </c>
      <c r="IE9" s="51">
        <v>-2</v>
      </c>
      <c r="IF9" s="51">
        <v>-2</v>
      </c>
      <c r="IG9" s="51">
        <v>-2</v>
      </c>
      <c r="IH9" s="51">
        <v>-2</v>
      </c>
      <c r="II9" s="51">
        <v>-2</v>
      </c>
      <c r="IJ9" s="51">
        <v>-2</v>
      </c>
      <c r="IK9" s="51">
        <v>-2</v>
      </c>
      <c r="IL9" s="5"/>
      <c r="IM9" s="5"/>
    </row>
    <row r="10" spans="1:247" x14ac:dyDescent="0.25">
      <c r="A10" s="43">
        <v>200</v>
      </c>
      <c r="B10" s="43"/>
      <c r="C10" s="44">
        <f t="shared" si="0"/>
        <v>4.666666666666667</v>
      </c>
      <c r="D10" s="43">
        <f t="shared" si="5"/>
        <v>4</v>
      </c>
      <c r="E10" s="38"/>
      <c r="F10" s="8"/>
      <c r="G10" s="8"/>
      <c r="H10" s="49"/>
      <c r="I10" s="49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4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7"/>
        <v>5</v>
      </c>
      <c r="AL10" s="40">
        <f>IF(AL27="","",IF(ISNUMBER(MATCH('02_BCF2SS'!AL27,$R$5:$R$7,0)),$L$4,IF(ISNUMBER(MATCH('02_BCF2SS'!AL27,$Q$8:$Q$19,0)),$P$5,IF(ISNUMBER(MATCH('02_BCF2SS'!AL27,$Z$5:$Z$14,0)),$S$2,IF(ISNUMBER(MATCH('02_BCF2SS'!AL27,$J$5:$J$34,0)),$F$3,$AM$2)))))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IF(AM27="","",IF(ISNUMBER(MATCH('02_BCF2SS'!AM27,$R$5:$R$7,0)),$L$4,IF(ISNUMBER(MATCH('02_BCF2SS'!AM27,$Q$8:$Q$19,0)),$P$5,IF(ISNUMBER(MATCH('02_BCF2SS'!AM27,$Z$5:$Z$14,0)),$S$2,IF(ISNUMBER(MATCH('02_BCF2SS'!AM27,$J$5:$J$34,0)),$F$3,$AM$2)))))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IF(AN27="","",IF(ISNUMBER(MATCH('02_BCF2SS'!AN27,$R$5:$R$7,0)),$L$4,IF(ISNUMBER(MATCH('02_BCF2SS'!AN27,$Q$8:$Q$19,0)),$P$5,IF(ISNUMBER(MATCH('02_BCF2SS'!AN27,$Z$5:$Z$14,0)),$S$2,IF(ISNUMBER(MATCH('02_BCF2SS'!AN27,$J$5:$J$34,0)),$F$3,$AM$2)))))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IF(AO27="","",IF(ISNUMBER(MATCH('02_BCF2SS'!AO27,$R$5:$R$7,0)),$L$4,IF(ISNUMBER(MATCH('02_BCF2SS'!AO27,$Q$8:$Q$19,0)),$P$5,IF(ISNUMBER(MATCH('02_BCF2SS'!AO27,$Z$5:$Z$14,0)),$S$2,IF(ISNUMBER(MATCH('02_BCF2SS'!AO27,$J$5:$J$34,0)),$F$3,$AM$2)))))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IF(AP27="","",IF(ISNUMBER(MATCH('02_BCF2SS'!AP27,$R$5:$R$7,0)),$L$4,IF(ISNUMBER(MATCH('02_BCF2SS'!AP27,$Q$8:$Q$19,0)),$P$5,IF(ISNUMBER(MATCH('02_BCF2SS'!AP27,$Z$5:$Z$14,0)),$S$2,IF(ISNUMBER(MATCH('02_BCF2SS'!AP27,$J$5:$J$34,0)),$F$3,$AM$2)))))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IF(AQ27="","",IF(ISNUMBER(MATCH('02_BCF2SS'!AQ27,$R$5:$R$7,0)),$L$4,IF(ISNUMBER(MATCH('02_BCF2SS'!AQ27,$Q$8:$Q$19,0)),$P$5,IF(ISNUMBER(MATCH('02_BCF2SS'!AQ27,$Z$5:$Z$14,0)),$S$2,IF(ISNUMBER(MATCH('02_BCF2SS'!AQ27,$J$5:$J$34,0)),$F$3,$AM$2)))))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IF(AR27="","",IF(ISNUMBER(MATCH('02_BCF2SS'!AR27,$R$5:$R$7,0)),$L$4,IF(ISNUMBER(MATCH('02_BCF2SS'!AR27,$Q$8:$Q$19,0)),$P$5,IF(ISNUMBER(MATCH('02_BCF2SS'!AR27,$Z$5:$Z$14,0)),$S$2,IF(ISNUMBER(MATCH('02_BCF2SS'!AR27,$J$5:$J$34,0)),$F$3,$AM$2)))))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IF(AS27="","",IF(ISNUMBER(MATCH('02_BCF2SS'!AS27,$R$5:$R$7,0)),$L$4,IF(ISNUMBER(MATCH('02_BCF2SS'!AS27,$Q$8:$Q$19,0)),$P$5,IF(ISNUMBER(MATCH('02_BCF2SS'!AS27,$Z$5:$Z$14,0)),$S$2,IF(ISNUMBER(MATCH('02_BCF2SS'!AS27,$J$5:$J$34,0)),$F$3,$AM$2)))))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IF(AT27="","",IF(ISNUMBER(MATCH('02_BCF2SS'!AT27,$R$5:$R$7,0)),$L$4,IF(ISNUMBER(MATCH('02_BCF2SS'!AT27,$Q$8:$Q$19,0)),$P$5,IF(ISNUMBER(MATCH('02_BCF2SS'!AT27,$Z$5:$Z$14,0)),$S$2,IF(ISNUMBER(MATCH('02_BCF2SS'!AT27,$J$5:$J$34,0)),$F$3,$AM$2)))))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IF(AU27="","",IF(ISNUMBER(MATCH('02_BCF2SS'!AU27,$R$5:$R$7,0)),$L$4,IF(ISNUMBER(MATCH('02_BCF2SS'!AU27,$Q$8:$Q$19,0)),$P$5,IF(ISNUMBER(MATCH('02_BCF2SS'!AU27,$Z$5:$Z$14,0)),$S$2,IF(ISNUMBER(MATCH('02_BCF2SS'!AU27,$J$5:$J$34,0)),$F$3,$AM$2)))))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IF(AV27="","",IF(ISNUMBER(MATCH('02_BCF2SS'!AV27,$R$5:$R$7,0)),$L$4,IF(ISNUMBER(MATCH('02_BCF2SS'!AV27,$Q$8:$Q$19,0)),$P$5,IF(ISNUMBER(MATCH('02_BCF2SS'!AV27,$Z$5:$Z$14,0)),$S$2,IF(ISNUMBER(MATCH('02_BCF2SS'!AV27,$J$5:$J$34,0)),$F$3,$AM$2)))))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IF(AW27="","",IF(ISNUMBER(MATCH('02_BCF2SS'!AW27,$R$5:$R$7,0)),$L$4,IF(ISNUMBER(MATCH('02_BCF2SS'!AW27,$Q$8:$Q$19,0)),$P$5,IF(ISNUMBER(MATCH('02_BCF2SS'!AW27,$Z$5:$Z$14,0)),$S$2,IF(ISNUMBER(MATCH('02_BCF2SS'!AW27,$J$5:$J$34,0)),$F$3,$AM$2)))))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IF(AX27="","",IF(ISNUMBER(MATCH('02_BCF2SS'!AX27,$R$5:$R$7,0)),$L$4,IF(ISNUMBER(MATCH('02_BCF2SS'!AX27,$Q$8:$Q$19,0)),$P$5,IF(ISNUMBER(MATCH('02_BCF2SS'!AX27,$Z$5:$Z$14,0)),$S$2,IF(ISNUMBER(MATCH('02_BCF2SS'!AX27,$J$5:$J$34,0)),$F$3,$AM$2)))))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IF(AY27="","",IF(ISNUMBER(MATCH('02_BCF2SS'!AY27,$R$5:$R$7,0)),$L$4,IF(ISNUMBER(MATCH('02_BCF2SS'!AY27,$Q$8:$Q$19,0)),$P$5,IF(ISNUMBER(MATCH('02_BCF2SS'!AY27,$Z$5:$Z$14,0)),$S$2,IF(ISNUMBER(MATCH('02_BCF2SS'!AY27,$J$5:$J$34,0)),$F$3,$AM$2)))))</f>
        <v>0</v>
      </c>
      <c r="AZ10" s="40" t="str">
        <f>IF(AZ27="","",IF(ISNUMBER(MATCH('02_BCF2SS'!AZ27,$R$5:$R$7,0)),$L$4,IF(ISNUMBER(MATCH('02_BCF2SS'!AZ27,$Q$8:$Q$19,0)),$P$5,IF(ISNUMBER(MATCH('02_BCF2SS'!AZ27,$Z$5:$Z$14,0)),$S$2,IF(ISNUMBER(MATCH('02_BCF2SS'!AZ27,$J$5:$J$34,0)),$F$3,$AM$2)))))</f>
        <v>c_river</v>
      </c>
      <c r="BA10" s="5"/>
      <c r="HU10" s="5"/>
      <c r="HV10" s="5"/>
      <c r="HW10" s="51">
        <v>2</v>
      </c>
      <c r="HX10" s="51">
        <v>2</v>
      </c>
      <c r="HY10" s="51">
        <v>2</v>
      </c>
      <c r="HZ10" s="51">
        <v>2</v>
      </c>
      <c r="IA10" s="51">
        <v>2</v>
      </c>
      <c r="IB10" s="51">
        <v>2</v>
      </c>
      <c r="IC10" s="51">
        <v>2</v>
      </c>
      <c r="ID10" s="51">
        <v>2</v>
      </c>
      <c r="IE10" s="51">
        <v>-2</v>
      </c>
      <c r="IF10" s="51">
        <v>-2</v>
      </c>
      <c r="IG10" s="51">
        <v>-2</v>
      </c>
      <c r="IH10" s="51">
        <v>-2</v>
      </c>
      <c r="II10" s="51">
        <v>-2</v>
      </c>
      <c r="IJ10" s="51">
        <v>-2</v>
      </c>
      <c r="IK10" s="51">
        <v>-2</v>
      </c>
      <c r="IL10" s="5"/>
      <c r="IM10" s="5"/>
    </row>
    <row r="11" spans="1:247" x14ac:dyDescent="0.25">
      <c r="A11" s="43">
        <v>200</v>
      </c>
      <c r="B11" s="43">
        <f t="shared" si="6"/>
        <v>0</v>
      </c>
      <c r="C11" s="44">
        <f t="shared" si="0"/>
        <v>4.4444444444444446</v>
      </c>
      <c r="D11" s="43">
        <f t="shared" si="5"/>
        <v>3</v>
      </c>
      <c r="E11" s="38"/>
      <c r="F11" s="8"/>
      <c r="G11" s="8"/>
      <c r="H11" s="49"/>
      <c r="I11" s="49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4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7"/>
        <v>6</v>
      </c>
      <c r="AL11" s="40">
        <f>IF(AL28="","",IF(ISNUMBER(MATCH('02_BCF2SS'!AL28,$R$5:$R$7,0)),$L$4,IF(ISNUMBER(MATCH('02_BCF2SS'!AL28,$Q$8:$Q$19,0)),$P$5,IF(ISNUMBER(MATCH('02_BCF2SS'!AL28,$Z$5:$Z$14,0)),$S$2,IF(ISNUMBER(MATCH('02_BCF2SS'!AL28,$J$5:$J$34,0)),$F$3,$AM$2)))))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IF(AM28="","",IF(ISNUMBER(MATCH('02_BCF2SS'!AM28,$R$5:$R$7,0)),$L$4,IF(ISNUMBER(MATCH('02_BCF2SS'!AM28,$Q$8:$Q$19,0)),$P$5,IF(ISNUMBER(MATCH('02_BCF2SS'!AM28,$Z$5:$Z$14,0)),$S$2,IF(ISNUMBER(MATCH('02_BCF2SS'!AM28,$J$5:$J$34,0)),$F$3,$AM$2)))))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IF(AN28="","",IF(ISNUMBER(MATCH('02_BCF2SS'!AN28,$R$5:$R$7,0)),$L$4,IF(ISNUMBER(MATCH('02_BCF2SS'!AN28,$Q$8:$Q$19,0)),$P$5,IF(ISNUMBER(MATCH('02_BCF2SS'!AN28,$Z$5:$Z$14,0)),$S$2,IF(ISNUMBER(MATCH('02_BCF2SS'!AN28,$J$5:$J$34,0)),$F$3,$AM$2)))))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IF(AO28="","",IF(ISNUMBER(MATCH('02_BCF2SS'!AO28,$R$5:$R$7,0)),$L$4,IF(ISNUMBER(MATCH('02_BCF2SS'!AO28,$Q$8:$Q$19,0)),$P$5,IF(ISNUMBER(MATCH('02_BCF2SS'!AO28,$Z$5:$Z$14,0)),$S$2,IF(ISNUMBER(MATCH('02_BCF2SS'!AO28,$J$5:$J$34,0)),$F$3,$AM$2)))))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IF(AP28="","",IF(ISNUMBER(MATCH('02_BCF2SS'!AP28,$R$5:$R$7,0)),$L$4,IF(ISNUMBER(MATCH('02_BCF2SS'!AP28,$Q$8:$Q$19,0)),$P$5,IF(ISNUMBER(MATCH('02_BCF2SS'!AP28,$Z$5:$Z$14,0)),$S$2,IF(ISNUMBER(MATCH('02_BCF2SS'!AP28,$J$5:$J$34,0)),$F$3,$AM$2)))))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IF(AQ28="","",IF(ISNUMBER(MATCH('02_BCF2SS'!AQ28,$R$5:$R$7,0)),$L$4,IF(ISNUMBER(MATCH('02_BCF2SS'!AQ28,$Q$8:$Q$19,0)),$P$5,IF(ISNUMBER(MATCH('02_BCF2SS'!AQ28,$Z$5:$Z$14,0)),$S$2,IF(ISNUMBER(MATCH('02_BCF2SS'!AQ28,$J$5:$J$34,0)),$F$3,$AM$2)))))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IF(AR28="","",IF(ISNUMBER(MATCH('02_BCF2SS'!AR28,$R$5:$R$7,0)),$L$4,IF(ISNUMBER(MATCH('02_BCF2SS'!AR28,$Q$8:$Q$19,0)),$P$5,IF(ISNUMBER(MATCH('02_BCF2SS'!AR28,$Z$5:$Z$14,0)),$S$2,IF(ISNUMBER(MATCH('02_BCF2SS'!AR28,$J$5:$J$34,0)),$F$3,$AM$2)))))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IF(AS28="","",IF(ISNUMBER(MATCH('02_BCF2SS'!AS28,$R$5:$R$7,0)),$L$4,IF(ISNUMBER(MATCH('02_BCF2SS'!AS28,$Q$8:$Q$19,0)),$P$5,IF(ISNUMBER(MATCH('02_BCF2SS'!AS28,$Z$5:$Z$14,0)),$S$2,IF(ISNUMBER(MATCH('02_BCF2SS'!AS28,$J$5:$J$34,0)),$F$3,$AM$2)))))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IF(AT28="","",IF(ISNUMBER(MATCH('02_BCF2SS'!AT28,$R$5:$R$7,0)),$L$4,IF(ISNUMBER(MATCH('02_BCF2SS'!AT28,$Q$8:$Q$19,0)),$P$5,IF(ISNUMBER(MATCH('02_BCF2SS'!AT28,$Z$5:$Z$14,0)),$S$2,IF(ISNUMBER(MATCH('02_BCF2SS'!AT28,$J$5:$J$34,0)),$F$3,$AM$2)))))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IF(AU28="","",IF(ISNUMBER(MATCH('02_BCF2SS'!AU28,$R$5:$R$7,0)),$L$4,IF(ISNUMBER(MATCH('02_BCF2SS'!AU28,$Q$8:$Q$19,0)),$P$5,IF(ISNUMBER(MATCH('02_BCF2SS'!AU28,$Z$5:$Z$14,0)),$S$2,IF(ISNUMBER(MATCH('02_BCF2SS'!AU28,$J$5:$J$34,0)),$F$3,$AM$2)))))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IF(AV28="","",IF(ISNUMBER(MATCH('02_BCF2SS'!AV28,$R$5:$R$7,0)),$L$4,IF(ISNUMBER(MATCH('02_BCF2SS'!AV28,$Q$8:$Q$19,0)),$P$5,IF(ISNUMBER(MATCH('02_BCF2SS'!AV28,$Z$5:$Z$14,0)),$S$2,IF(ISNUMBER(MATCH('02_BCF2SS'!AV28,$J$5:$J$34,0)),$F$3,$AM$2)))))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IF(AW28="","",IF(ISNUMBER(MATCH('02_BCF2SS'!AW28,$R$5:$R$7,0)),$L$4,IF(ISNUMBER(MATCH('02_BCF2SS'!AW28,$Q$8:$Q$19,0)),$P$5,IF(ISNUMBER(MATCH('02_BCF2SS'!AW28,$Z$5:$Z$14,0)),$S$2,IF(ISNUMBER(MATCH('02_BCF2SS'!AW28,$J$5:$J$34,0)),$F$3,$AM$2)))))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IF(AX28="","",IF(ISNUMBER(MATCH('02_BCF2SS'!AX28,$R$5:$R$7,0)),$L$4,IF(ISNUMBER(MATCH('02_BCF2SS'!AX28,$Q$8:$Q$19,0)),$P$5,IF(ISNUMBER(MATCH('02_BCF2SS'!AX28,$Z$5:$Z$14,0)),$S$2,IF(ISNUMBER(MATCH('02_BCF2SS'!AX28,$J$5:$J$34,0)),$F$3,$AM$2)))))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IF(AY28="","",IF(ISNUMBER(MATCH('02_BCF2SS'!AY28,$R$5:$R$7,0)),$L$4,IF(ISNUMBER(MATCH('02_BCF2SS'!AY28,$Q$8:$Q$19,0)),$P$5,IF(ISNUMBER(MATCH('02_BCF2SS'!AY28,$Z$5:$Z$14,0)),$S$2,IF(ISNUMBER(MATCH('02_BCF2SS'!AY28,$J$5:$J$34,0)),$F$3,$AM$2)))))</f>
        <v>0</v>
      </c>
      <c r="AZ11" s="40" t="str">
        <f>IF(AZ28="","",IF(ISNUMBER(MATCH('02_BCF2SS'!AZ28,$R$5:$R$7,0)),$L$4,IF(ISNUMBER(MATCH('02_BCF2SS'!AZ28,$Q$8:$Q$19,0)),$P$5,IF(ISNUMBER(MATCH('02_BCF2SS'!AZ28,$Z$5:$Z$14,0)),$S$2,IF(ISNUMBER(MATCH('02_BCF2SS'!AZ28,$J$5:$J$34,0)),$F$3,$AM$2)))))</f>
        <v>c_river</v>
      </c>
      <c r="BA11" s="5"/>
      <c r="HU11" s="5"/>
      <c r="HV11" s="5"/>
      <c r="HW11" s="51">
        <v>2</v>
      </c>
      <c r="HX11" s="51">
        <v>2</v>
      </c>
      <c r="HY11" s="51">
        <v>2</v>
      </c>
      <c r="HZ11" s="51">
        <v>2</v>
      </c>
      <c r="IA11" s="51">
        <v>2</v>
      </c>
      <c r="IB11" s="51">
        <v>2</v>
      </c>
      <c r="IC11" s="51">
        <v>2</v>
      </c>
      <c r="ID11" s="51">
        <v>2</v>
      </c>
      <c r="IE11" s="51">
        <v>-2</v>
      </c>
      <c r="IF11" s="51">
        <v>-2</v>
      </c>
      <c r="IG11" s="51">
        <v>-2</v>
      </c>
      <c r="IH11" s="51">
        <v>-2</v>
      </c>
      <c r="II11" s="51">
        <v>-2</v>
      </c>
      <c r="IJ11" s="51">
        <v>-2</v>
      </c>
      <c r="IK11" s="51">
        <v>-2</v>
      </c>
      <c r="IL11" s="5"/>
      <c r="IM11" s="5"/>
    </row>
    <row r="12" spans="1:247" x14ac:dyDescent="0.25">
      <c r="A12" s="43"/>
      <c r="B12" s="43">
        <f t="shared" si="6"/>
        <v>0</v>
      </c>
      <c r="C12" s="44">
        <f t="shared" si="0"/>
        <v>4.2222222222222223</v>
      </c>
      <c r="D12" s="43">
        <f t="shared" si="5"/>
        <v>2</v>
      </c>
      <c r="E12" s="38"/>
      <c r="F12" s="8"/>
      <c r="G12" s="8"/>
      <c r="H12" s="49"/>
      <c r="I12" s="49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4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7"/>
        <v>7</v>
      </c>
      <c r="AL12" s="40">
        <f>IF(AL29="","",IF(ISNUMBER(MATCH('02_BCF2SS'!AL29,$R$5:$R$7,0)),$L$4,IF(ISNUMBER(MATCH('02_BCF2SS'!AL29,$Q$8:$Q$19,0)),$P$5,IF(ISNUMBER(MATCH('02_BCF2SS'!AL29,$Z$5:$Z$14,0)),$S$2,IF(ISNUMBER(MATCH('02_BCF2SS'!AL29,$J$5:$J$34,0)),$F$3,$AM$2)))))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IF(AM29="","",IF(ISNUMBER(MATCH('02_BCF2SS'!AM29,$R$5:$R$7,0)),$L$4,IF(ISNUMBER(MATCH('02_BCF2SS'!AM29,$Q$8:$Q$19,0)),$P$5,IF(ISNUMBER(MATCH('02_BCF2SS'!AM29,$Z$5:$Z$14,0)),$S$2,IF(ISNUMBER(MATCH('02_BCF2SS'!AM29,$J$5:$J$34,0)),$F$3,$AM$2)))))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IF(AN29="","",IF(ISNUMBER(MATCH('02_BCF2SS'!AN29,$R$5:$R$7,0)),$L$4,IF(ISNUMBER(MATCH('02_BCF2SS'!AN29,$Q$8:$Q$19,0)),$P$5,IF(ISNUMBER(MATCH('02_BCF2SS'!AN29,$Z$5:$Z$14,0)),$S$2,IF(ISNUMBER(MATCH('02_BCF2SS'!AN29,$J$5:$J$34,0)),$F$3,$AM$2)))))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IF(AO29="","",IF(ISNUMBER(MATCH('02_BCF2SS'!AO29,$R$5:$R$7,0)),$L$4,IF(ISNUMBER(MATCH('02_BCF2SS'!AO29,$Q$8:$Q$19,0)),$P$5,IF(ISNUMBER(MATCH('02_BCF2SS'!AO29,$Z$5:$Z$14,0)),$S$2,IF(ISNUMBER(MATCH('02_BCF2SS'!AO29,$J$5:$J$34,0)),$F$3,$AM$2)))))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IF(AP29="","",IF(ISNUMBER(MATCH('02_BCF2SS'!AP29,$R$5:$R$7,0)),$L$4,IF(ISNUMBER(MATCH('02_BCF2SS'!AP29,$Q$8:$Q$19,0)),$P$5,IF(ISNUMBER(MATCH('02_BCF2SS'!AP29,$Z$5:$Z$14,0)),$S$2,IF(ISNUMBER(MATCH('02_BCF2SS'!AP29,$J$5:$J$34,0)),$F$3,$AM$2)))))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IF(AQ29="","",IF(ISNUMBER(MATCH('02_BCF2SS'!AQ29,$R$5:$R$7,0)),$L$4,IF(ISNUMBER(MATCH('02_BCF2SS'!AQ29,$Q$8:$Q$19,0)),$P$5,IF(ISNUMBER(MATCH('02_BCF2SS'!AQ29,$Z$5:$Z$14,0)),$S$2,IF(ISNUMBER(MATCH('02_BCF2SS'!AQ29,$J$5:$J$34,0)),$F$3,$AM$2)))))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IF(AR29="","",IF(ISNUMBER(MATCH('02_BCF2SS'!AR29,$R$5:$R$7,0)),$L$4,IF(ISNUMBER(MATCH('02_BCF2SS'!AR29,$Q$8:$Q$19,0)),$P$5,IF(ISNUMBER(MATCH('02_BCF2SS'!AR29,$Z$5:$Z$14,0)),$S$2,IF(ISNUMBER(MATCH('02_BCF2SS'!AR29,$J$5:$J$34,0)),$F$3,$AM$2)))))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IF(AS29="","",IF(ISNUMBER(MATCH('02_BCF2SS'!AS29,$R$5:$R$7,0)),$L$4,IF(ISNUMBER(MATCH('02_BCF2SS'!AS29,$Q$8:$Q$19,0)),$P$5,IF(ISNUMBER(MATCH('02_BCF2SS'!AS29,$Z$5:$Z$14,0)),$S$2,IF(ISNUMBER(MATCH('02_BCF2SS'!AS29,$J$5:$J$34,0)),$F$3,$AM$2)))))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IF(AT29="","",IF(ISNUMBER(MATCH('02_BCF2SS'!AT29,$R$5:$R$7,0)),$L$4,IF(ISNUMBER(MATCH('02_BCF2SS'!AT29,$Q$8:$Q$19,0)),$P$5,IF(ISNUMBER(MATCH('02_BCF2SS'!AT29,$Z$5:$Z$14,0)),$S$2,IF(ISNUMBER(MATCH('02_BCF2SS'!AT29,$J$5:$J$34,0)),$F$3,$AM$2)))))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IF(AU29="","",IF(ISNUMBER(MATCH('02_BCF2SS'!AU29,$R$5:$R$7,0)),$L$4,IF(ISNUMBER(MATCH('02_BCF2SS'!AU29,$Q$8:$Q$19,0)),$P$5,IF(ISNUMBER(MATCH('02_BCF2SS'!AU29,$Z$5:$Z$14,0)),$S$2,IF(ISNUMBER(MATCH('02_BCF2SS'!AU29,$J$5:$J$34,0)),$F$3,$AM$2)))))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IF(AV29="","",IF(ISNUMBER(MATCH('02_BCF2SS'!AV29,$R$5:$R$7,0)),$L$4,IF(ISNUMBER(MATCH('02_BCF2SS'!AV29,$Q$8:$Q$19,0)),$P$5,IF(ISNUMBER(MATCH('02_BCF2SS'!AV29,$Z$5:$Z$14,0)),$S$2,IF(ISNUMBER(MATCH('02_BCF2SS'!AV29,$J$5:$J$34,0)),$F$3,$AM$2)))))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IF(AW29="","",IF(ISNUMBER(MATCH('02_BCF2SS'!AW29,$R$5:$R$7,0)),$L$4,IF(ISNUMBER(MATCH('02_BCF2SS'!AW29,$Q$8:$Q$19,0)),$P$5,IF(ISNUMBER(MATCH('02_BCF2SS'!AW29,$Z$5:$Z$14,0)),$S$2,IF(ISNUMBER(MATCH('02_BCF2SS'!AW29,$J$5:$J$34,0)),$F$3,$AM$2)))))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IF(AX29="","",IF(ISNUMBER(MATCH('02_BCF2SS'!AX29,$R$5:$R$7,0)),$L$4,IF(ISNUMBER(MATCH('02_BCF2SS'!AX29,$Q$8:$Q$19,0)),$P$5,IF(ISNUMBER(MATCH('02_BCF2SS'!AX29,$Z$5:$Z$14,0)),$S$2,IF(ISNUMBER(MATCH('02_BCF2SS'!AX29,$J$5:$J$34,0)),$F$3,$AM$2)))))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IF(AY29="","",IF(ISNUMBER(MATCH('02_BCF2SS'!AY29,$R$5:$R$7,0)),$L$4,IF(ISNUMBER(MATCH('02_BCF2SS'!AY29,$Q$8:$Q$19,0)),$P$5,IF(ISNUMBER(MATCH('02_BCF2SS'!AY29,$Z$5:$Z$14,0)),$S$2,IF(ISNUMBER(MATCH('02_BCF2SS'!AY29,$J$5:$J$34,0)),$F$3,$AM$2)))))</f>
        <v>0</v>
      </c>
      <c r="AZ12" s="40" t="str">
        <f>IF(AZ29="","",IF(ISNUMBER(MATCH('02_BCF2SS'!AZ29,$R$5:$R$7,0)),$L$4,IF(ISNUMBER(MATCH('02_BCF2SS'!AZ29,$Q$8:$Q$19,0)),$P$5,IF(ISNUMBER(MATCH('02_BCF2SS'!AZ29,$Z$5:$Z$14,0)),$S$2,IF(ISNUMBER(MATCH('02_BCF2SS'!AZ29,$J$5:$J$34,0)),$F$3,$AM$2)))))</f>
        <v>c_river</v>
      </c>
      <c r="BA12" s="5"/>
      <c r="HU12" s="5"/>
      <c r="HV12" s="5"/>
      <c r="HW12" s="51">
        <v>2</v>
      </c>
      <c r="HX12" s="51">
        <v>2</v>
      </c>
      <c r="HY12" s="51">
        <v>2</v>
      </c>
      <c r="HZ12" s="51">
        <v>2</v>
      </c>
      <c r="IA12" s="51">
        <v>2</v>
      </c>
      <c r="IB12" s="51">
        <v>2</v>
      </c>
      <c r="IC12" s="51">
        <v>2</v>
      </c>
      <c r="ID12" s="51">
        <v>2</v>
      </c>
      <c r="IE12" s="51">
        <v>-2</v>
      </c>
      <c r="IF12" s="51">
        <v>-2</v>
      </c>
      <c r="IG12" s="51">
        <v>-2</v>
      </c>
      <c r="IH12" s="51">
        <v>-2</v>
      </c>
      <c r="II12" s="51">
        <v>-2</v>
      </c>
      <c r="IJ12" s="51">
        <v>-2</v>
      </c>
      <c r="IK12" s="51">
        <v>-2</v>
      </c>
      <c r="IL12" s="5"/>
      <c r="IM12" s="5"/>
    </row>
    <row r="13" spans="1:247" ht="15.75" customHeight="1" x14ac:dyDescent="0.25">
      <c r="A13" s="43"/>
      <c r="B13" s="43">
        <f t="shared" si="6"/>
        <v>0</v>
      </c>
      <c r="C13" s="44">
        <f t="shared" si="0"/>
        <v>4</v>
      </c>
      <c r="D13" s="43">
        <f t="shared" si="5"/>
        <v>1</v>
      </c>
      <c r="E13" s="38"/>
      <c r="F13" s="8"/>
      <c r="G13" s="8"/>
      <c r="H13" s="49"/>
      <c r="I13" s="49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7"/>
        <v>8</v>
      </c>
      <c r="AL13" s="40">
        <f>IF(AL30="","",IF(ISNUMBER(MATCH('02_BCF2SS'!AL30,$R$5:$R$7,0)),$L$4,IF(ISNUMBER(MATCH('02_BCF2SS'!AL30,$Q$8:$Q$19,0)),$P$5,IF(ISNUMBER(MATCH('02_BCF2SS'!AL30,$Z$5:$Z$14,0)),$S$2,IF(ISNUMBER(MATCH('02_BCF2SS'!AL30,$J$5:$J$34,0)),$F$3,$AM$2)))))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IF(AM30="","",IF(ISNUMBER(MATCH('02_BCF2SS'!AM30,$R$5:$R$7,0)),$L$4,IF(ISNUMBER(MATCH('02_BCF2SS'!AM30,$Q$8:$Q$19,0)),$P$5,IF(ISNUMBER(MATCH('02_BCF2SS'!AM30,$Z$5:$Z$14,0)),$S$2,IF(ISNUMBER(MATCH('02_BCF2SS'!AM30,$J$5:$J$34,0)),$F$3,$AM$2)))))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IF(AN30="","",IF(ISNUMBER(MATCH('02_BCF2SS'!AN30,$R$5:$R$7,0)),$L$4,IF(ISNUMBER(MATCH('02_BCF2SS'!AN30,$Q$8:$Q$19,0)),$P$5,IF(ISNUMBER(MATCH('02_BCF2SS'!AN30,$Z$5:$Z$14,0)),$S$2,IF(ISNUMBER(MATCH('02_BCF2SS'!AN30,$J$5:$J$34,0)),$F$3,$AM$2)))))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IF(AO30="","",IF(ISNUMBER(MATCH('02_BCF2SS'!AO30,$R$5:$R$7,0)),$L$4,IF(ISNUMBER(MATCH('02_BCF2SS'!AO30,$Q$8:$Q$19,0)),$P$5,IF(ISNUMBER(MATCH('02_BCF2SS'!AO30,$Z$5:$Z$14,0)),$S$2,IF(ISNUMBER(MATCH('02_BCF2SS'!AO30,$J$5:$J$34,0)),$F$3,$AM$2)))))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IF(AP30="","",IF(ISNUMBER(MATCH('02_BCF2SS'!AP30,$R$5:$R$7,0)),$L$4,IF(ISNUMBER(MATCH('02_BCF2SS'!AP30,$Q$8:$Q$19,0)),$P$5,IF(ISNUMBER(MATCH('02_BCF2SS'!AP30,$Z$5:$Z$14,0)),$S$2,IF(ISNUMBER(MATCH('02_BCF2SS'!AP30,$J$5:$J$34,0)),$F$3,$AM$2)))))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IF(AQ30="","",IF(ISNUMBER(MATCH('02_BCF2SS'!AQ30,$R$5:$R$7,0)),$L$4,IF(ISNUMBER(MATCH('02_BCF2SS'!AQ30,$Q$8:$Q$19,0)),$P$5,IF(ISNUMBER(MATCH('02_BCF2SS'!AQ30,$Z$5:$Z$14,0)),$S$2,IF(ISNUMBER(MATCH('02_BCF2SS'!AQ30,$J$5:$J$34,0)),$F$3,$AM$2)))))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IF(AR30="","",IF(ISNUMBER(MATCH('02_BCF2SS'!AR30,$R$5:$R$7,0)),$L$4,IF(ISNUMBER(MATCH('02_BCF2SS'!AR30,$Q$8:$Q$19,0)),$P$5,IF(ISNUMBER(MATCH('02_BCF2SS'!AR30,$Z$5:$Z$14,0)),$S$2,IF(ISNUMBER(MATCH('02_BCF2SS'!AR30,$J$5:$J$34,0)),$F$3,$AM$2)))))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IF(AS30="","",IF(ISNUMBER(MATCH('02_BCF2SS'!AS30,$R$5:$R$7,0)),$L$4,IF(ISNUMBER(MATCH('02_BCF2SS'!AS30,$Q$8:$Q$19,0)),$P$5,IF(ISNUMBER(MATCH('02_BCF2SS'!AS30,$Z$5:$Z$14,0)),$S$2,IF(ISNUMBER(MATCH('02_BCF2SS'!AS30,$J$5:$J$34,0)),$F$3,$AM$2)))))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IF(AT30="","",IF(ISNUMBER(MATCH('02_BCF2SS'!AT30,$R$5:$R$7,0)),$L$4,IF(ISNUMBER(MATCH('02_BCF2SS'!AT30,$Q$8:$Q$19,0)),$P$5,IF(ISNUMBER(MATCH('02_BCF2SS'!AT30,$Z$5:$Z$14,0)),$S$2,IF(ISNUMBER(MATCH('02_BCF2SS'!AT30,$J$5:$J$34,0)),$F$3,$AM$2)))))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IF(AU30="","",IF(ISNUMBER(MATCH('02_BCF2SS'!AU30,$R$5:$R$7,0)),$L$4,IF(ISNUMBER(MATCH('02_BCF2SS'!AU30,$Q$8:$Q$19,0)),$P$5,IF(ISNUMBER(MATCH('02_BCF2SS'!AU30,$Z$5:$Z$14,0)),$S$2,IF(ISNUMBER(MATCH('02_BCF2SS'!AU30,$J$5:$J$34,0)),$F$3,$AM$2)))))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IF(AV30="","",IF(ISNUMBER(MATCH('02_BCF2SS'!AV30,$R$5:$R$7,0)),$L$4,IF(ISNUMBER(MATCH('02_BCF2SS'!AV30,$Q$8:$Q$19,0)),$P$5,IF(ISNUMBER(MATCH('02_BCF2SS'!AV30,$Z$5:$Z$14,0)),$S$2,IF(ISNUMBER(MATCH('02_BCF2SS'!AV30,$J$5:$J$34,0)),$F$3,$AM$2)))))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IF(AW30="","",IF(ISNUMBER(MATCH('02_BCF2SS'!AW30,$R$5:$R$7,0)),$L$4,IF(ISNUMBER(MATCH('02_BCF2SS'!AW30,$Q$8:$Q$19,0)),$P$5,IF(ISNUMBER(MATCH('02_BCF2SS'!AW30,$Z$5:$Z$14,0)),$S$2,IF(ISNUMBER(MATCH('02_BCF2SS'!AW30,$J$5:$J$34,0)),$F$3,$AM$2)))))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IF(AX30="","",IF(ISNUMBER(MATCH('02_BCF2SS'!AX30,$R$5:$R$7,0)),$L$4,IF(ISNUMBER(MATCH('02_BCF2SS'!AX30,$Q$8:$Q$19,0)),$P$5,IF(ISNUMBER(MATCH('02_BCF2SS'!AX30,$Z$5:$Z$14,0)),$S$2,IF(ISNUMBER(MATCH('02_BCF2SS'!AX30,$J$5:$J$34,0)),$F$3,$AM$2)))))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IF(AY30="","",IF(ISNUMBER(MATCH('02_BCF2SS'!AY30,$R$5:$R$7,0)),$L$4,IF(ISNUMBER(MATCH('02_BCF2SS'!AY30,$Q$8:$Q$19,0)),$P$5,IF(ISNUMBER(MATCH('02_BCF2SS'!AY30,$Z$5:$Z$14,0)),$S$2,IF(ISNUMBER(MATCH('02_BCF2SS'!AY30,$J$5:$J$34,0)),$F$3,$AM$2)))))</f>
        <v>0</v>
      </c>
      <c r="AZ13" s="40" t="str">
        <f>IF(AZ30="","",IF(ISNUMBER(MATCH('02_BCF2SS'!AZ30,$R$5:$R$7,0)),$L$4,IF(ISNUMBER(MATCH('02_BCF2SS'!AZ30,$Q$8:$Q$19,0)),$P$5,IF(ISNUMBER(MATCH('02_BCF2SS'!AZ30,$Z$5:$Z$14,0)),$S$2,IF(ISNUMBER(MATCH('02_BCF2SS'!AZ30,$J$5:$J$34,0)),$F$3,$AM$2)))))</f>
        <v>c_river</v>
      </c>
      <c r="BA13" s="5"/>
      <c r="HU13" s="5"/>
      <c r="HV13" s="5"/>
      <c r="HW13" s="51">
        <v>2</v>
      </c>
      <c r="HX13" s="51">
        <v>2</v>
      </c>
      <c r="HY13" s="51">
        <v>2</v>
      </c>
      <c r="HZ13" s="51">
        <v>-2</v>
      </c>
      <c r="IA13" s="51">
        <v>2</v>
      </c>
      <c r="IB13" s="51">
        <v>2</v>
      </c>
      <c r="IC13" s="51">
        <v>2</v>
      </c>
      <c r="ID13" s="51">
        <v>2</v>
      </c>
      <c r="IE13" s="51">
        <v>-2</v>
      </c>
      <c r="IF13" s="51">
        <v>-2</v>
      </c>
      <c r="IG13" s="51">
        <v>-2</v>
      </c>
      <c r="IH13" s="51">
        <v>-2</v>
      </c>
      <c r="II13" s="51">
        <v>-2</v>
      </c>
      <c r="IJ13" s="51">
        <v>-2</v>
      </c>
      <c r="IK13" s="51">
        <v>-2</v>
      </c>
      <c r="IL13" s="5"/>
      <c r="IM13" s="5"/>
    </row>
    <row r="14" spans="1:247" ht="11.25" customHeight="1" x14ac:dyDescent="0.25">
      <c r="A14" s="5"/>
      <c r="B14" s="5"/>
      <c r="C14" s="5"/>
      <c r="D14" s="5"/>
      <c r="E14" s="38"/>
      <c r="F14" s="8"/>
      <c r="G14" s="8"/>
      <c r="H14" s="49"/>
      <c r="I14" s="49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7"/>
        <v>9</v>
      </c>
      <c r="AL14" s="40">
        <f>IF(AL31="","",IF(ISNUMBER(MATCH('02_BCF2SS'!AL31,$R$5:$R$7,0)),$L$4,IF(ISNUMBER(MATCH('02_BCF2SS'!AL31,$Q$8:$Q$19,0)),$P$5,IF(ISNUMBER(MATCH('02_BCF2SS'!AL31,$Z$5:$Z$14,0)),$S$2,IF(ISNUMBER(MATCH('02_BCF2SS'!AL31,$J$5:$J$34,0)),$F$3,$AM$2)))))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IF(AM31="","",IF(ISNUMBER(MATCH('02_BCF2SS'!AM31,$R$5:$R$7,0)),$L$4,IF(ISNUMBER(MATCH('02_BCF2SS'!AM31,$Q$8:$Q$19,0)),$P$5,IF(ISNUMBER(MATCH('02_BCF2SS'!AM31,$Z$5:$Z$14,0)),$S$2,IF(ISNUMBER(MATCH('02_BCF2SS'!AM31,$J$5:$J$34,0)),$F$3,$AM$2)))))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IF(AN31="","",IF(ISNUMBER(MATCH('02_BCF2SS'!AN31,$R$5:$R$7,0)),$L$4,IF(ISNUMBER(MATCH('02_BCF2SS'!AN31,$Q$8:$Q$19,0)),$P$5,IF(ISNUMBER(MATCH('02_BCF2SS'!AN31,$Z$5:$Z$14,0)),$S$2,IF(ISNUMBER(MATCH('02_BCF2SS'!AN31,$J$5:$J$34,0)),$F$3,$AM$2)))))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IF(AO31="","",IF(ISNUMBER(MATCH('02_BCF2SS'!AO31,$R$5:$R$7,0)),$L$4,IF(ISNUMBER(MATCH('02_BCF2SS'!AO31,$Q$8:$Q$19,0)),$P$5,IF(ISNUMBER(MATCH('02_BCF2SS'!AO31,$Z$5:$Z$14,0)),$S$2,IF(ISNUMBER(MATCH('02_BCF2SS'!AO31,$J$5:$J$34,0)),$F$3,$AM$2)))))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IF(AP31="","",IF(ISNUMBER(MATCH('02_BCF2SS'!AP31,$R$5:$R$7,0)),$L$4,IF(ISNUMBER(MATCH('02_BCF2SS'!AP31,$Q$8:$Q$19,0)),$P$5,IF(ISNUMBER(MATCH('02_BCF2SS'!AP31,$Z$5:$Z$14,0)),$S$2,IF(ISNUMBER(MATCH('02_BCF2SS'!AP31,$J$5:$J$34,0)),$F$3,$AM$2)))))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IF(AQ31="","",IF(ISNUMBER(MATCH('02_BCF2SS'!AQ31,$R$5:$R$7,0)),$L$4,IF(ISNUMBER(MATCH('02_BCF2SS'!AQ31,$Q$8:$Q$19,0)),$P$5,IF(ISNUMBER(MATCH('02_BCF2SS'!AQ31,$Z$5:$Z$14,0)),$S$2,IF(ISNUMBER(MATCH('02_BCF2SS'!AQ31,$J$5:$J$34,0)),$F$3,$AM$2)))))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IF(AR31="","",IF(ISNUMBER(MATCH('02_BCF2SS'!AR31,$R$5:$R$7,0)),$L$4,IF(ISNUMBER(MATCH('02_BCF2SS'!AR31,$Q$8:$Q$19,0)),$P$5,IF(ISNUMBER(MATCH('02_BCF2SS'!AR31,$Z$5:$Z$14,0)),$S$2,IF(ISNUMBER(MATCH('02_BCF2SS'!AR31,$J$5:$J$34,0)),$F$3,$AM$2)))))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IF(AS31="","",IF(ISNUMBER(MATCH('02_BCF2SS'!AS31,$R$5:$R$7,0)),$L$4,IF(ISNUMBER(MATCH('02_BCF2SS'!AS31,$Q$8:$Q$19,0)),$P$5,IF(ISNUMBER(MATCH('02_BCF2SS'!AS31,$Z$5:$Z$14,0)),$S$2,IF(ISNUMBER(MATCH('02_BCF2SS'!AS31,$J$5:$J$34,0)),$F$3,$AM$2)))))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IF(AT31="","",IF(ISNUMBER(MATCH('02_BCF2SS'!AT31,$R$5:$R$7,0)),$L$4,IF(ISNUMBER(MATCH('02_BCF2SS'!AT31,$Q$8:$Q$19,0)),$P$5,IF(ISNUMBER(MATCH('02_BCF2SS'!AT31,$Z$5:$Z$14,0)),$S$2,IF(ISNUMBER(MATCH('02_BCF2SS'!AT31,$J$5:$J$34,0)),$F$3,$AM$2)))))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IF(AU31="","",IF(ISNUMBER(MATCH('02_BCF2SS'!AU31,$R$5:$R$7,0)),$L$4,IF(ISNUMBER(MATCH('02_BCF2SS'!AU31,$Q$8:$Q$19,0)),$P$5,IF(ISNUMBER(MATCH('02_BCF2SS'!AU31,$Z$5:$Z$14,0)),$S$2,IF(ISNUMBER(MATCH('02_BCF2SS'!AU31,$J$5:$J$34,0)),$F$3,$AM$2)))))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IF(AV31="","",IF(ISNUMBER(MATCH('02_BCF2SS'!AV31,$R$5:$R$7,0)),$L$4,IF(ISNUMBER(MATCH('02_BCF2SS'!AV31,$Q$8:$Q$19,0)),$P$5,IF(ISNUMBER(MATCH('02_BCF2SS'!AV31,$Z$5:$Z$14,0)),$S$2,IF(ISNUMBER(MATCH('02_BCF2SS'!AV31,$J$5:$J$34,0)),$F$3,$AM$2)))))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IF(AW31="","",IF(ISNUMBER(MATCH('02_BCF2SS'!AW31,$R$5:$R$7,0)),$L$4,IF(ISNUMBER(MATCH('02_BCF2SS'!AW31,$Q$8:$Q$19,0)),$P$5,IF(ISNUMBER(MATCH('02_BCF2SS'!AW31,$Z$5:$Z$14,0)),$S$2,IF(ISNUMBER(MATCH('02_BCF2SS'!AW31,$J$5:$J$34,0)),$F$3,$AM$2)))))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IF(AX31="","",IF(ISNUMBER(MATCH('02_BCF2SS'!AX31,$R$5:$R$7,0)),$L$4,IF(ISNUMBER(MATCH('02_BCF2SS'!AX31,$Q$8:$Q$19,0)),$P$5,IF(ISNUMBER(MATCH('02_BCF2SS'!AX31,$Z$5:$Z$14,0)),$S$2,IF(ISNUMBER(MATCH('02_BCF2SS'!AX31,$J$5:$J$34,0)),$F$3,$AM$2)))))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IF(AY31="","",IF(ISNUMBER(MATCH('02_BCF2SS'!AY31,$R$5:$R$7,0)),$L$4,IF(ISNUMBER(MATCH('02_BCF2SS'!AY31,$Q$8:$Q$19,0)),$P$5,IF(ISNUMBER(MATCH('02_BCF2SS'!AY31,$Z$5:$Z$14,0)),$S$2,IF(ISNUMBER(MATCH('02_BCF2SS'!AY31,$J$5:$J$34,0)),$F$3,$AM$2)))))</f>
        <v>0</v>
      </c>
      <c r="AZ14" s="40" t="str">
        <f>IF(AZ31="","",IF(ISNUMBER(MATCH('02_BCF2SS'!AZ31,$R$5:$R$7,0)),$L$4,IF(ISNUMBER(MATCH('02_BCF2SS'!AZ31,$Q$8:$Q$19,0)),$P$5,IF(ISNUMBER(MATCH('02_BCF2SS'!AZ31,$Z$5:$Z$14,0)),$S$2,IF(ISNUMBER(MATCH('02_BCF2SS'!AZ31,$J$5:$J$34,0)),$F$3,$AM$2)))))</f>
        <v>c_river</v>
      </c>
      <c r="BA14" s="5"/>
      <c r="HU14" s="5"/>
      <c r="HV14" s="5"/>
      <c r="HW14" s="51">
        <v>2</v>
      </c>
      <c r="HX14" s="51">
        <v>2</v>
      </c>
      <c r="HY14" s="51">
        <v>2</v>
      </c>
      <c r="HZ14" s="51">
        <v>2</v>
      </c>
      <c r="IA14" s="51">
        <v>2</v>
      </c>
      <c r="IB14" s="51">
        <v>2</v>
      </c>
      <c r="IC14" s="51">
        <v>2</v>
      </c>
      <c r="ID14" s="51">
        <v>2</v>
      </c>
      <c r="IE14" s="51">
        <v>-2</v>
      </c>
      <c r="IF14" s="51">
        <v>-2</v>
      </c>
      <c r="IG14" s="51">
        <v>-2</v>
      </c>
      <c r="IH14" s="51">
        <v>-2</v>
      </c>
      <c r="II14" s="51">
        <v>-2</v>
      </c>
      <c r="IJ14" s="51">
        <v>-2</v>
      </c>
      <c r="IK14" s="51">
        <v>-2</v>
      </c>
      <c r="IL14" s="5"/>
      <c r="IM14" s="5"/>
    </row>
    <row r="15" spans="1:247" ht="11.25" customHeight="1" x14ac:dyDescent="0.25">
      <c r="A15" s="48" t="s">
        <v>23</v>
      </c>
      <c r="B15" s="43">
        <f>AI8</f>
        <v>0</v>
      </c>
      <c r="C15" s="5"/>
      <c r="D15" s="5"/>
      <c r="E15" s="38"/>
      <c r="F15" s="8"/>
      <c r="G15" s="8"/>
      <c r="H15" s="49"/>
      <c r="I15" s="49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7"/>
        <v>10</v>
      </c>
      <c r="AL15" s="40">
        <f>IF(AL32="","",IF(ISNUMBER(MATCH('02_BCF2SS'!AL32,$R$5:$R$7,0)),$L$4,IF(ISNUMBER(MATCH('02_BCF2SS'!AL32,$Q$8:$Q$19,0)),$P$5,IF(ISNUMBER(MATCH('02_BCF2SS'!AL32,$Z$5:$Z$14,0)),$S$2,IF(ISNUMBER(MATCH('02_BCF2SS'!AL32,$J$5:$J$34,0)),$F$3,$AM$2)))))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IF(AM32="","",IF(ISNUMBER(MATCH('02_BCF2SS'!AM32,$R$5:$R$7,0)),$L$4,IF(ISNUMBER(MATCH('02_BCF2SS'!AM32,$Q$8:$Q$19,0)),$P$5,IF(ISNUMBER(MATCH('02_BCF2SS'!AM32,$Z$5:$Z$14,0)),$S$2,IF(ISNUMBER(MATCH('02_BCF2SS'!AM32,$J$5:$J$34,0)),$F$3,$AM$2)))))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IF(AN32="","",IF(ISNUMBER(MATCH('02_BCF2SS'!AN32,$R$5:$R$7,0)),$L$4,IF(ISNUMBER(MATCH('02_BCF2SS'!AN32,$Q$8:$Q$19,0)),$P$5,IF(ISNUMBER(MATCH('02_BCF2SS'!AN32,$Z$5:$Z$14,0)),$S$2,IF(ISNUMBER(MATCH('02_BCF2SS'!AN32,$J$5:$J$34,0)),$F$3,$AM$2)))))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IF(AO32="","",IF(ISNUMBER(MATCH('02_BCF2SS'!AO32,$R$5:$R$7,0)),$L$4,IF(ISNUMBER(MATCH('02_BCF2SS'!AO32,$Q$8:$Q$19,0)),$P$5,IF(ISNUMBER(MATCH('02_BCF2SS'!AO32,$Z$5:$Z$14,0)),$S$2,IF(ISNUMBER(MATCH('02_BCF2SS'!AO32,$J$5:$J$34,0)),$F$3,$AM$2)))))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IF(AP32="","",IF(ISNUMBER(MATCH('02_BCF2SS'!AP32,$R$5:$R$7,0)),$L$4,IF(ISNUMBER(MATCH('02_BCF2SS'!AP32,$Q$8:$Q$19,0)),$P$5,IF(ISNUMBER(MATCH('02_BCF2SS'!AP32,$Z$5:$Z$14,0)),$S$2,IF(ISNUMBER(MATCH('02_BCF2SS'!AP32,$J$5:$J$34,0)),$F$3,$AM$2)))))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IF(AQ32="","",IF(ISNUMBER(MATCH('02_BCF2SS'!AQ32,$R$5:$R$7,0)),$L$4,IF(ISNUMBER(MATCH('02_BCF2SS'!AQ32,$Q$8:$Q$19,0)),$P$5,IF(ISNUMBER(MATCH('02_BCF2SS'!AQ32,$Z$5:$Z$14,0)),$S$2,IF(ISNUMBER(MATCH('02_BCF2SS'!AQ32,$J$5:$J$34,0)),$F$3,$AM$2)))))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IF(AR32="","",IF(ISNUMBER(MATCH('02_BCF2SS'!AR32,$R$5:$R$7,0)),$L$4,IF(ISNUMBER(MATCH('02_BCF2SS'!AR32,$Q$8:$Q$19,0)),$P$5,IF(ISNUMBER(MATCH('02_BCF2SS'!AR32,$Z$5:$Z$14,0)),$S$2,IF(ISNUMBER(MATCH('02_BCF2SS'!AR32,$J$5:$J$34,0)),$F$3,$AM$2)))))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IF(AS32="","",IF(ISNUMBER(MATCH('02_BCF2SS'!AS32,$R$5:$R$7,0)),$L$4,IF(ISNUMBER(MATCH('02_BCF2SS'!AS32,$Q$8:$Q$19,0)),$P$5,IF(ISNUMBER(MATCH('02_BCF2SS'!AS32,$Z$5:$Z$14,0)),$S$2,IF(ISNUMBER(MATCH('02_BCF2SS'!AS32,$J$5:$J$34,0)),$F$3,$AM$2)))))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IF(AT32="","",IF(ISNUMBER(MATCH('02_BCF2SS'!AT32,$R$5:$R$7,0)),$L$4,IF(ISNUMBER(MATCH('02_BCF2SS'!AT32,$Q$8:$Q$19,0)),$P$5,IF(ISNUMBER(MATCH('02_BCF2SS'!AT32,$Z$5:$Z$14,0)),$S$2,IF(ISNUMBER(MATCH('02_BCF2SS'!AT32,$J$5:$J$34,0)),$F$3,$AM$2)))))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IF(AU32="","",IF(ISNUMBER(MATCH('02_BCF2SS'!AU32,$R$5:$R$7,0)),$L$4,IF(ISNUMBER(MATCH('02_BCF2SS'!AU32,$Q$8:$Q$19,0)),$P$5,IF(ISNUMBER(MATCH('02_BCF2SS'!AU32,$Z$5:$Z$14,0)),$S$2,IF(ISNUMBER(MATCH('02_BCF2SS'!AU32,$J$5:$J$34,0)),$F$3,$AM$2)))))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IF(AV32="","",IF(ISNUMBER(MATCH('02_BCF2SS'!AV32,$R$5:$R$7,0)),$L$4,IF(ISNUMBER(MATCH('02_BCF2SS'!AV32,$Q$8:$Q$19,0)),$P$5,IF(ISNUMBER(MATCH('02_BCF2SS'!AV32,$Z$5:$Z$14,0)),$S$2,IF(ISNUMBER(MATCH('02_BCF2SS'!AV32,$J$5:$J$34,0)),$F$3,$AM$2)))))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IF(AW32="","",IF(ISNUMBER(MATCH('02_BCF2SS'!AW32,$R$5:$R$7,0)),$L$4,IF(ISNUMBER(MATCH('02_BCF2SS'!AW32,$Q$8:$Q$19,0)),$P$5,IF(ISNUMBER(MATCH('02_BCF2SS'!AW32,$Z$5:$Z$14,0)),$S$2,IF(ISNUMBER(MATCH('02_BCF2SS'!AW32,$J$5:$J$34,0)),$F$3,$AM$2)))))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IF(AX32="","",IF(ISNUMBER(MATCH('02_BCF2SS'!AX32,$R$5:$R$7,0)),$L$4,IF(ISNUMBER(MATCH('02_BCF2SS'!AX32,$Q$8:$Q$19,0)),$P$5,IF(ISNUMBER(MATCH('02_BCF2SS'!AX32,$Z$5:$Z$14,0)),$S$2,IF(ISNUMBER(MATCH('02_BCF2SS'!AX32,$J$5:$J$34,0)),$F$3,$AM$2)))))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IF(AY32="","",IF(ISNUMBER(MATCH('02_BCF2SS'!AY32,$R$5:$R$7,0)),$L$4,IF(ISNUMBER(MATCH('02_BCF2SS'!AY32,$Q$8:$Q$19,0)),$P$5,IF(ISNUMBER(MATCH('02_BCF2SS'!AY32,$Z$5:$Z$14,0)),$S$2,IF(ISNUMBER(MATCH('02_BCF2SS'!AY32,$J$5:$J$34,0)),$F$3,$AM$2)))))</f>
        <v>0</v>
      </c>
      <c r="AZ15" s="40" t="str">
        <f>IF(AZ32="","",IF(ISNUMBER(MATCH('02_BCF2SS'!AZ32,$R$5:$R$7,0)),$L$4,IF(ISNUMBER(MATCH('02_BCF2SS'!AZ32,$Q$8:$Q$19,0)),$P$5,IF(ISNUMBER(MATCH('02_BCF2SS'!AZ32,$Z$5:$Z$14,0)),$S$2,IF(ISNUMBER(MATCH('02_BCF2SS'!AZ32,$J$5:$J$34,0)),$F$3,$AM$2)))))</f>
        <v>c_river</v>
      </c>
      <c r="BA15" s="5"/>
      <c r="HU15" s="5"/>
      <c r="HV15" s="5"/>
      <c r="HW15" s="51">
        <v>2</v>
      </c>
      <c r="HX15" s="51">
        <v>2</v>
      </c>
      <c r="HY15" s="51">
        <v>2</v>
      </c>
      <c r="HZ15" s="51">
        <v>2</v>
      </c>
      <c r="IA15" s="51">
        <v>2</v>
      </c>
      <c r="IB15" s="51">
        <v>2</v>
      </c>
      <c r="IC15" s="51">
        <v>2</v>
      </c>
      <c r="ID15" s="51">
        <v>2</v>
      </c>
      <c r="IE15" s="51">
        <v>-2</v>
      </c>
      <c r="IF15" s="51">
        <v>-2</v>
      </c>
      <c r="IG15" s="51">
        <v>-2</v>
      </c>
      <c r="IH15" s="51">
        <v>-2</v>
      </c>
      <c r="II15" s="51">
        <v>-2</v>
      </c>
      <c r="IJ15" s="51">
        <v>-2</v>
      </c>
      <c r="IK15" s="51">
        <v>-2</v>
      </c>
      <c r="IL15" s="5"/>
      <c r="IM15" s="5"/>
    </row>
    <row r="16" spans="1:247" ht="11.25" customHeight="1" x14ac:dyDescent="0.25">
      <c r="A16" s="43">
        <v>2.5</v>
      </c>
      <c r="B16" s="43">
        <f>B15</f>
        <v>0</v>
      </c>
      <c r="C16" s="5"/>
      <c r="D16" s="5"/>
      <c r="E16" s="38"/>
      <c r="F16" s="8"/>
      <c r="G16" s="8"/>
      <c r="H16" s="49"/>
      <c r="I16" s="49"/>
      <c r="J16" s="9"/>
      <c r="K16" s="5"/>
      <c r="L16" s="5"/>
      <c r="M16" s="5"/>
      <c r="N16" s="5"/>
      <c r="O16" s="5"/>
      <c r="P16" s="5"/>
      <c r="Q16" s="5"/>
      <c r="R16" s="5"/>
      <c r="S16">
        <v>0</v>
      </c>
      <c r="T16">
        <v>1</v>
      </c>
      <c r="U16">
        <v>0</v>
      </c>
      <c r="V16">
        <v>14</v>
      </c>
      <c r="W16">
        <v>0</v>
      </c>
      <c r="X16">
        <v>10000</v>
      </c>
      <c r="Y16">
        <v>-5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7"/>
        <v>11</v>
      </c>
      <c r="AL16" s="40" t="str">
        <f>IF(AL33="","",IF(ISNUMBER(MATCH('02_BCF2SS'!AL33,$R$5:$R$7,0)),$L$4,IF(ISNUMBER(MATCH('02_BCF2SS'!AL33,$Q$8:$Q$19,0)),$P$5,IF(ISNUMBER(MATCH('02_BCF2SS'!AL33,$Z$5:$Z$14,0)),$S$2,IF(ISNUMBER(MATCH('02_BCF2SS'!AL33,$J$5:$J$34,0)),$F$3,$AM$2)))))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IF(AM33="","",IF(ISNUMBER(MATCH('02_BCF2SS'!AM33,$R$5:$R$7,0)),$L$4,IF(ISNUMBER(MATCH('02_BCF2SS'!AM33,$Q$8:$Q$19,0)),$P$5,IF(ISNUMBER(MATCH('02_BCF2SS'!AM33,$Z$5:$Z$14,0)),$S$2,IF(ISNUMBER(MATCH('02_BCF2SS'!AM33,$J$5:$J$34,0)),$F$3,$AM$2)))))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IF(AN33="","",IF(ISNUMBER(MATCH('02_BCF2SS'!AN33,$R$5:$R$7,0)),$L$4,IF(ISNUMBER(MATCH('02_BCF2SS'!AN33,$Q$8:$Q$19,0)),$P$5,IF(ISNUMBER(MATCH('02_BCF2SS'!AN33,$Z$5:$Z$14,0)),$S$2,IF(ISNUMBER(MATCH('02_BCF2SS'!AN33,$J$5:$J$34,0)),$F$3,$AM$2)))))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IF(AO33="","",IF(ISNUMBER(MATCH('02_BCF2SS'!AO33,$R$5:$R$7,0)),$L$4,IF(ISNUMBER(MATCH('02_BCF2SS'!AO33,$Q$8:$Q$19,0)),$P$5,IF(ISNUMBER(MATCH('02_BCF2SS'!AO33,$Z$5:$Z$14,0)),$S$2,IF(ISNUMBER(MATCH('02_BCF2SS'!AO33,$J$5:$J$34,0)),$F$3,$AM$2)))))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IF(AP33="","",IF(ISNUMBER(MATCH('02_BCF2SS'!AP33,$R$5:$R$7,0)),$L$4,IF(ISNUMBER(MATCH('02_BCF2SS'!AP33,$Q$8:$Q$19,0)),$P$5,IF(ISNUMBER(MATCH('02_BCF2SS'!AP33,$Z$5:$Z$14,0)),$S$2,IF(ISNUMBER(MATCH('02_BCF2SS'!AP33,$J$5:$J$34,0)),$F$3,$AM$2)))))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IF(AQ33="","",IF(ISNUMBER(MATCH('02_BCF2SS'!AQ33,$R$5:$R$7,0)),$L$4,IF(ISNUMBER(MATCH('02_BCF2SS'!AQ33,$Q$8:$Q$19,0)),$P$5,IF(ISNUMBER(MATCH('02_BCF2SS'!AQ33,$Z$5:$Z$14,0)),$S$2,IF(ISNUMBER(MATCH('02_BCF2SS'!AQ33,$J$5:$J$34,0)),$F$3,$AM$2)))))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IF(AR33="","",IF(ISNUMBER(MATCH('02_BCF2SS'!AR33,$R$5:$R$7,0)),$L$4,IF(ISNUMBER(MATCH('02_BCF2SS'!AR33,$Q$8:$Q$19,0)),$P$5,IF(ISNUMBER(MATCH('02_BCF2SS'!AR33,$Z$5:$Z$14,0)),$S$2,IF(ISNUMBER(MATCH('02_BCF2SS'!AR33,$J$5:$J$34,0)),$F$3,$AM$2)))))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IF(AS33="","",IF(ISNUMBER(MATCH('02_BCF2SS'!AS33,$R$5:$R$7,0)),$L$4,IF(ISNUMBER(MATCH('02_BCF2SS'!AS33,$Q$8:$Q$19,0)),$P$5,IF(ISNUMBER(MATCH('02_BCF2SS'!AS33,$Z$5:$Z$14,0)),$S$2,IF(ISNUMBER(MATCH('02_BCF2SS'!AS33,$J$5:$J$34,0)),$F$3,$AM$2)))))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IF(AT33="","",IF(ISNUMBER(MATCH('02_BCF2SS'!AT33,$R$5:$R$7,0)),$L$4,IF(ISNUMBER(MATCH('02_BCF2SS'!AT33,$Q$8:$Q$19,0)),$P$5,IF(ISNUMBER(MATCH('02_BCF2SS'!AT33,$Z$5:$Z$14,0)),$S$2,IF(ISNUMBER(MATCH('02_BCF2SS'!AT33,$J$5:$J$34,0)),$F$3,$AM$2)))))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IF(AU33="","",IF(ISNUMBER(MATCH('02_BCF2SS'!AU33,$R$5:$R$7,0)),$L$4,IF(ISNUMBER(MATCH('02_BCF2SS'!AU33,$Q$8:$Q$19,0)),$P$5,IF(ISNUMBER(MATCH('02_BCF2SS'!AU33,$Z$5:$Z$14,0)),$S$2,IF(ISNUMBER(MATCH('02_BCF2SS'!AU33,$J$5:$J$34,0)),$F$3,$AM$2)))))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IF(AV33="","",IF(ISNUMBER(MATCH('02_BCF2SS'!AV33,$R$5:$R$7,0)),$L$4,IF(ISNUMBER(MATCH('02_BCF2SS'!AV33,$Q$8:$Q$19,0)),$P$5,IF(ISNUMBER(MATCH('02_BCF2SS'!AV33,$Z$5:$Z$14,0)),$S$2,IF(ISNUMBER(MATCH('02_BCF2SS'!AV33,$J$5:$J$34,0)),$F$3,$AM$2)))))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IF(AW33="","",IF(ISNUMBER(MATCH('02_BCF2SS'!AW33,$R$5:$R$7,0)),$L$4,IF(ISNUMBER(MATCH('02_BCF2SS'!AW33,$Q$8:$Q$19,0)),$P$5,IF(ISNUMBER(MATCH('02_BCF2SS'!AW33,$Z$5:$Z$14,0)),$S$2,IF(ISNUMBER(MATCH('02_BCF2SS'!AW33,$J$5:$J$34,0)),$F$3,$AM$2)))))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IF(AX33="","",IF(ISNUMBER(MATCH('02_BCF2SS'!AX33,$R$5:$R$7,0)),$L$4,IF(ISNUMBER(MATCH('02_BCF2SS'!AX33,$Q$8:$Q$19,0)),$P$5,IF(ISNUMBER(MATCH('02_BCF2SS'!AX33,$Z$5:$Z$14,0)),$S$2,IF(ISNUMBER(MATCH('02_BCF2SS'!AX33,$J$5:$J$34,0)),$F$3,$AM$2)))))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IF(AY33="","",IF(ISNUMBER(MATCH('02_BCF2SS'!AY33,$R$5:$R$7,0)),$L$4,IF(ISNUMBER(MATCH('02_BCF2SS'!AY33,$Q$8:$Q$19,0)),$P$5,IF(ISNUMBER(MATCH('02_BCF2SS'!AY33,$Z$5:$Z$14,0)),$S$2,IF(ISNUMBER(MATCH('02_BCF2SS'!AY33,$J$5:$J$34,0)),$F$3,$AM$2)))))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IF(AZ33="","",IF(ISNUMBER(MATCH('02_BCF2SS'!AZ33,$R$5:$R$7,0)),$L$4,IF(ISNUMBER(MATCH('02_BCF2SS'!AZ33,$Q$8:$Q$19,0)),$P$5,IF(ISNUMBER(MATCH('02_BCF2SS'!AZ33,$Z$5:$Z$14,0)),$S$2,IF(ISNUMBER(MATCH('02_BCF2SS'!AZ33,$J$5:$J$34,0)),$F$3,$AM$2)))))</f>
        <v/>
      </c>
      <c r="BA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</row>
    <row r="17" spans="1:247" ht="11.25" customHeight="1" x14ac:dyDescent="0.25">
      <c r="A17" s="43">
        <v>3.5</v>
      </c>
      <c r="B17" s="43">
        <f>B15</f>
        <v>0</v>
      </c>
      <c r="C17" s="5"/>
      <c r="D17" s="5"/>
      <c r="E17" s="38"/>
      <c r="F17" s="8"/>
      <c r="G17" s="8"/>
      <c r="H17" s="49"/>
      <c r="I17" s="49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7"/>
        <v>12</v>
      </c>
      <c r="AL17" s="40" t="str">
        <f>IF(AL34="","",IF(ISNUMBER(MATCH('02_BCF2SS'!AL34,$R$5:$R$7,0)),$L$4,IF(ISNUMBER(MATCH('02_BCF2SS'!AL34,$Q$8:$Q$19,0)),$P$5,IF(ISNUMBER(MATCH('02_BCF2SS'!AL34,$Z$5:$Z$14,0)),$S$2,IF(ISNUMBER(MATCH('02_BCF2SS'!AL34,$J$5:$J$34,0)),$F$3,$AM$2)))))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IF(AM34="","",IF(ISNUMBER(MATCH('02_BCF2SS'!AM34,$R$5:$R$7,0)),$L$4,IF(ISNUMBER(MATCH('02_BCF2SS'!AM34,$Q$8:$Q$19,0)),$P$5,IF(ISNUMBER(MATCH('02_BCF2SS'!AM34,$Z$5:$Z$14,0)),$S$2,IF(ISNUMBER(MATCH('02_BCF2SS'!AM34,$J$5:$J$34,0)),$F$3,$AM$2)))))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IF(AN34="","",IF(ISNUMBER(MATCH('02_BCF2SS'!AN34,$R$5:$R$7,0)),$L$4,IF(ISNUMBER(MATCH('02_BCF2SS'!AN34,$Q$8:$Q$19,0)),$P$5,IF(ISNUMBER(MATCH('02_BCF2SS'!AN34,$Z$5:$Z$14,0)),$S$2,IF(ISNUMBER(MATCH('02_BCF2SS'!AN34,$J$5:$J$34,0)),$F$3,$AM$2)))))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IF(AO34="","",IF(ISNUMBER(MATCH('02_BCF2SS'!AO34,$R$5:$R$7,0)),$L$4,IF(ISNUMBER(MATCH('02_BCF2SS'!AO34,$Q$8:$Q$19,0)),$P$5,IF(ISNUMBER(MATCH('02_BCF2SS'!AO34,$Z$5:$Z$14,0)),$S$2,IF(ISNUMBER(MATCH('02_BCF2SS'!AO34,$J$5:$J$34,0)),$F$3,$AM$2)))))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IF(AP34="","",IF(ISNUMBER(MATCH('02_BCF2SS'!AP34,$R$5:$R$7,0)),$L$4,IF(ISNUMBER(MATCH('02_BCF2SS'!AP34,$Q$8:$Q$19,0)),$P$5,IF(ISNUMBER(MATCH('02_BCF2SS'!AP34,$Z$5:$Z$14,0)),$S$2,IF(ISNUMBER(MATCH('02_BCF2SS'!AP34,$J$5:$J$34,0)),$F$3,$AM$2)))))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IF(AQ34="","",IF(ISNUMBER(MATCH('02_BCF2SS'!AQ34,$R$5:$R$7,0)),$L$4,IF(ISNUMBER(MATCH('02_BCF2SS'!AQ34,$Q$8:$Q$19,0)),$P$5,IF(ISNUMBER(MATCH('02_BCF2SS'!AQ34,$Z$5:$Z$14,0)),$S$2,IF(ISNUMBER(MATCH('02_BCF2SS'!AQ34,$J$5:$J$34,0)),$F$3,$AM$2)))))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IF(AR34="","",IF(ISNUMBER(MATCH('02_BCF2SS'!AR34,$R$5:$R$7,0)),$L$4,IF(ISNUMBER(MATCH('02_BCF2SS'!AR34,$Q$8:$Q$19,0)),$P$5,IF(ISNUMBER(MATCH('02_BCF2SS'!AR34,$Z$5:$Z$14,0)),$S$2,IF(ISNUMBER(MATCH('02_BCF2SS'!AR34,$J$5:$J$34,0)),$F$3,$AM$2)))))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IF(AS34="","",IF(ISNUMBER(MATCH('02_BCF2SS'!AS34,$R$5:$R$7,0)),$L$4,IF(ISNUMBER(MATCH('02_BCF2SS'!AS34,$Q$8:$Q$19,0)),$P$5,IF(ISNUMBER(MATCH('02_BCF2SS'!AS34,$Z$5:$Z$14,0)),$S$2,IF(ISNUMBER(MATCH('02_BCF2SS'!AS34,$J$5:$J$34,0)),$F$3,$AM$2)))))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IF(AT34="","",IF(ISNUMBER(MATCH('02_BCF2SS'!AT34,$R$5:$R$7,0)),$L$4,IF(ISNUMBER(MATCH('02_BCF2SS'!AT34,$Q$8:$Q$19,0)),$P$5,IF(ISNUMBER(MATCH('02_BCF2SS'!AT34,$Z$5:$Z$14,0)),$S$2,IF(ISNUMBER(MATCH('02_BCF2SS'!AT34,$J$5:$J$34,0)),$F$3,$AM$2)))))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IF(AU34="","",IF(ISNUMBER(MATCH('02_BCF2SS'!AU34,$R$5:$R$7,0)),$L$4,IF(ISNUMBER(MATCH('02_BCF2SS'!AU34,$Q$8:$Q$19,0)),$P$5,IF(ISNUMBER(MATCH('02_BCF2SS'!AU34,$Z$5:$Z$14,0)),$S$2,IF(ISNUMBER(MATCH('02_BCF2SS'!AU34,$J$5:$J$34,0)),$F$3,$AM$2)))))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IF(AV34="","",IF(ISNUMBER(MATCH('02_BCF2SS'!AV34,$R$5:$R$7,0)),$L$4,IF(ISNUMBER(MATCH('02_BCF2SS'!AV34,$Q$8:$Q$19,0)),$P$5,IF(ISNUMBER(MATCH('02_BCF2SS'!AV34,$Z$5:$Z$14,0)),$S$2,IF(ISNUMBER(MATCH('02_BCF2SS'!AV34,$J$5:$J$34,0)),$F$3,$AM$2)))))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IF(AW34="","",IF(ISNUMBER(MATCH('02_BCF2SS'!AW34,$R$5:$R$7,0)),$L$4,IF(ISNUMBER(MATCH('02_BCF2SS'!AW34,$Q$8:$Q$19,0)),$P$5,IF(ISNUMBER(MATCH('02_BCF2SS'!AW34,$Z$5:$Z$14,0)),$S$2,IF(ISNUMBER(MATCH('02_BCF2SS'!AW34,$J$5:$J$34,0)),$F$3,$AM$2)))))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IF(AX34="","",IF(ISNUMBER(MATCH('02_BCF2SS'!AX34,$R$5:$R$7,0)),$L$4,IF(ISNUMBER(MATCH('02_BCF2SS'!AX34,$Q$8:$Q$19,0)),$P$5,IF(ISNUMBER(MATCH('02_BCF2SS'!AX34,$Z$5:$Z$14,0)),$S$2,IF(ISNUMBER(MATCH('02_BCF2SS'!AX34,$J$5:$J$34,0)),$F$3,$AM$2)))))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IF(AY34="","",IF(ISNUMBER(MATCH('02_BCF2SS'!AY34,$R$5:$R$7,0)),$L$4,IF(ISNUMBER(MATCH('02_BCF2SS'!AY34,$Q$8:$Q$19,0)),$P$5,IF(ISNUMBER(MATCH('02_BCF2SS'!AY34,$Z$5:$Z$14,0)),$S$2,IF(ISNUMBER(MATCH('02_BCF2SS'!AY34,$J$5:$J$34,0)),$F$3,$AM$2)))))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IF(AZ34="","",IF(ISNUMBER(MATCH('02_BCF2SS'!AZ34,$R$5:$R$7,0)),$L$4,IF(ISNUMBER(MATCH('02_BCF2SS'!AZ34,$Q$8:$Q$19,0)),$P$5,IF(ISNUMBER(MATCH('02_BCF2SS'!AZ34,$Z$5:$Z$14,0)),$S$2,IF(ISNUMBER(MATCH('02_BCF2SS'!AZ34,$J$5:$J$34,0)),$F$3,$AM$2)))))</f>
        <v/>
      </c>
      <c r="BA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</row>
    <row r="18" spans="1:247" ht="11.25" customHeight="1" x14ac:dyDescent="0.25">
      <c r="A18" s="43"/>
      <c r="B18" s="43"/>
      <c r="C18" s="5"/>
      <c r="D18" s="5"/>
      <c r="E18" s="38"/>
      <c r="F18" s="8"/>
      <c r="G18" s="8"/>
      <c r="H18" s="49"/>
      <c r="I18" s="49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7"/>
        <v>13</v>
      </c>
      <c r="AL18" s="40" t="str">
        <f>IF(AL35="","",IF(ISNUMBER(MATCH('02_BCF2SS'!AL35,$R$5:$R$7,0)),$L$4,IF(ISNUMBER(MATCH('02_BCF2SS'!AL35,$Q$8:$Q$19,0)),$P$5,IF(ISNUMBER(MATCH('02_BCF2SS'!AL35,$Z$5:$Z$14,0)),$S$2,IF(ISNUMBER(MATCH('02_BCF2SS'!AL35,$J$5:$J$34,0)),$F$3,$AM$2)))))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IF(AM35="","",IF(ISNUMBER(MATCH('02_BCF2SS'!AM35,$R$5:$R$7,0)),$L$4,IF(ISNUMBER(MATCH('02_BCF2SS'!AM35,$Q$8:$Q$19,0)),$P$5,IF(ISNUMBER(MATCH('02_BCF2SS'!AM35,$Z$5:$Z$14,0)),$S$2,IF(ISNUMBER(MATCH('02_BCF2SS'!AM35,$J$5:$J$34,0)),$F$3,$AM$2)))))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IF(AN35="","",IF(ISNUMBER(MATCH('02_BCF2SS'!AN35,$R$5:$R$7,0)),$L$4,IF(ISNUMBER(MATCH('02_BCF2SS'!AN35,$Q$8:$Q$19,0)),$P$5,IF(ISNUMBER(MATCH('02_BCF2SS'!AN35,$Z$5:$Z$14,0)),$S$2,IF(ISNUMBER(MATCH('02_BCF2SS'!AN35,$J$5:$J$34,0)),$F$3,$AM$2)))))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IF(AO35="","",IF(ISNUMBER(MATCH('02_BCF2SS'!AO35,$R$5:$R$7,0)),$L$4,IF(ISNUMBER(MATCH('02_BCF2SS'!AO35,$Q$8:$Q$19,0)),$P$5,IF(ISNUMBER(MATCH('02_BCF2SS'!AO35,$Z$5:$Z$14,0)),$S$2,IF(ISNUMBER(MATCH('02_BCF2SS'!AO35,$J$5:$J$34,0)),$F$3,$AM$2)))))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IF(AP35="","",IF(ISNUMBER(MATCH('02_BCF2SS'!AP35,$R$5:$R$7,0)),$L$4,IF(ISNUMBER(MATCH('02_BCF2SS'!AP35,$Q$8:$Q$19,0)),$P$5,IF(ISNUMBER(MATCH('02_BCF2SS'!AP35,$Z$5:$Z$14,0)),$S$2,IF(ISNUMBER(MATCH('02_BCF2SS'!AP35,$J$5:$J$34,0)),$F$3,$AM$2)))))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IF(AQ35="","",IF(ISNUMBER(MATCH('02_BCF2SS'!AQ35,$R$5:$R$7,0)),$L$4,IF(ISNUMBER(MATCH('02_BCF2SS'!AQ35,$Q$8:$Q$19,0)),$P$5,IF(ISNUMBER(MATCH('02_BCF2SS'!AQ35,$Z$5:$Z$14,0)),$S$2,IF(ISNUMBER(MATCH('02_BCF2SS'!AQ35,$J$5:$J$34,0)),$F$3,$AM$2)))))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IF(AR35="","",IF(ISNUMBER(MATCH('02_BCF2SS'!AR35,$R$5:$R$7,0)),$L$4,IF(ISNUMBER(MATCH('02_BCF2SS'!AR35,$Q$8:$Q$19,0)),$P$5,IF(ISNUMBER(MATCH('02_BCF2SS'!AR35,$Z$5:$Z$14,0)),$S$2,IF(ISNUMBER(MATCH('02_BCF2SS'!AR35,$J$5:$J$34,0)),$F$3,$AM$2)))))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IF(AS35="","",IF(ISNUMBER(MATCH('02_BCF2SS'!AS35,$R$5:$R$7,0)),$L$4,IF(ISNUMBER(MATCH('02_BCF2SS'!AS35,$Q$8:$Q$19,0)),$P$5,IF(ISNUMBER(MATCH('02_BCF2SS'!AS35,$Z$5:$Z$14,0)),$S$2,IF(ISNUMBER(MATCH('02_BCF2SS'!AS35,$J$5:$J$34,0)),$F$3,$AM$2)))))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IF(AT35="","",IF(ISNUMBER(MATCH('02_BCF2SS'!AT35,$R$5:$R$7,0)),$L$4,IF(ISNUMBER(MATCH('02_BCF2SS'!AT35,$Q$8:$Q$19,0)),$P$5,IF(ISNUMBER(MATCH('02_BCF2SS'!AT35,$Z$5:$Z$14,0)),$S$2,IF(ISNUMBER(MATCH('02_BCF2SS'!AT35,$J$5:$J$34,0)),$F$3,$AM$2)))))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IF(AU35="","",IF(ISNUMBER(MATCH('02_BCF2SS'!AU35,$R$5:$R$7,0)),$L$4,IF(ISNUMBER(MATCH('02_BCF2SS'!AU35,$Q$8:$Q$19,0)),$P$5,IF(ISNUMBER(MATCH('02_BCF2SS'!AU35,$Z$5:$Z$14,0)),$S$2,IF(ISNUMBER(MATCH('02_BCF2SS'!AU35,$J$5:$J$34,0)),$F$3,$AM$2)))))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IF(AV35="","",IF(ISNUMBER(MATCH('02_BCF2SS'!AV35,$R$5:$R$7,0)),$L$4,IF(ISNUMBER(MATCH('02_BCF2SS'!AV35,$Q$8:$Q$19,0)),$P$5,IF(ISNUMBER(MATCH('02_BCF2SS'!AV35,$Z$5:$Z$14,0)),$S$2,IF(ISNUMBER(MATCH('02_BCF2SS'!AV35,$J$5:$J$34,0)),$F$3,$AM$2)))))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IF(AW35="","",IF(ISNUMBER(MATCH('02_BCF2SS'!AW35,$R$5:$R$7,0)),$L$4,IF(ISNUMBER(MATCH('02_BCF2SS'!AW35,$Q$8:$Q$19,0)),$P$5,IF(ISNUMBER(MATCH('02_BCF2SS'!AW35,$Z$5:$Z$14,0)),$S$2,IF(ISNUMBER(MATCH('02_BCF2SS'!AW35,$J$5:$J$34,0)),$F$3,$AM$2)))))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IF(AX35="","",IF(ISNUMBER(MATCH('02_BCF2SS'!AX35,$R$5:$R$7,0)),$L$4,IF(ISNUMBER(MATCH('02_BCF2SS'!AX35,$Q$8:$Q$19,0)),$P$5,IF(ISNUMBER(MATCH('02_BCF2SS'!AX35,$Z$5:$Z$14,0)),$S$2,IF(ISNUMBER(MATCH('02_BCF2SS'!AX35,$J$5:$J$34,0)),$F$3,$AM$2)))))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IF(AY35="","",IF(ISNUMBER(MATCH('02_BCF2SS'!AY35,$R$5:$R$7,0)),$L$4,IF(ISNUMBER(MATCH('02_BCF2SS'!AY35,$Q$8:$Q$19,0)),$P$5,IF(ISNUMBER(MATCH('02_BCF2SS'!AY35,$Z$5:$Z$14,0)),$S$2,IF(ISNUMBER(MATCH('02_BCF2SS'!AY35,$J$5:$J$34,0)),$F$3,$AM$2)))))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IF(AZ35="","",IF(ISNUMBER(MATCH('02_BCF2SS'!AZ35,$R$5:$R$7,0)),$L$4,IF(ISNUMBER(MATCH('02_BCF2SS'!AZ35,$Q$8:$Q$19,0)),$P$5,IF(ISNUMBER(MATCH('02_BCF2SS'!AZ35,$Z$5:$Z$14,0)),$S$2,IF(ISNUMBER(MATCH('02_BCF2SS'!AZ35,$J$5:$J$34,0)),$F$3,$AM$2)))))</f>
        <v/>
      </c>
      <c r="BA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</row>
    <row r="19" spans="1:247" ht="11.25" customHeight="1" x14ac:dyDescent="0.25">
      <c r="A19" s="5"/>
      <c r="B19" s="5"/>
      <c r="C19" s="5"/>
      <c r="D19" s="5"/>
      <c r="E19" s="38"/>
      <c r="F19" s="8"/>
      <c r="G19" s="8"/>
      <c r="H19" s="49"/>
      <c r="I19" s="49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7"/>
        <v>14</v>
      </c>
      <c r="AL19" s="40" t="str">
        <f>IF(AL36="","",IF(ISNUMBER(MATCH('02_BCF2SS'!AL36,$R$5:$R$7,0)),$L$4,IF(ISNUMBER(MATCH('02_BCF2SS'!AL36,$Q$8:$Q$19,0)),$P$5,IF(ISNUMBER(MATCH('02_BCF2SS'!AL36,$Z$5:$Z$14,0)),$S$2,IF(ISNUMBER(MATCH('02_BCF2SS'!AL36,$J$5:$J$34,0)),$F$3,$AM$2)))))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IF(AM36="","",IF(ISNUMBER(MATCH('02_BCF2SS'!AM36,$R$5:$R$7,0)),$L$4,IF(ISNUMBER(MATCH('02_BCF2SS'!AM36,$Q$8:$Q$19,0)),$P$5,IF(ISNUMBER(MATCH('02_BCF2SS'!AM36,$Z$5:$Z$14,0)),$S$2,IF(ISNUMBER(MATCH('02_BCF2SS'!AM36,$J$5:$J$34,0)),$F$3,$AM$2)))))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IF(AN36="","",IF(ISNUMBER(MATCH('02_BCF2SS'!AN36,$R$5:$R$7,0)),$L$4,IF(ISNUMBER(MATCH('02_BCF2SS'!AN36,$Q$8:$Q$19,0)),$P$5,IF(ISNUMBER(MATCH('02_BCF2SS'!AN36,$Z$5:$Z$14,0)),$S$2,IF(ISNUMBER(MATCH('02_BCF2SS'!AN36,$J$5:$J$34,0)),$F$3,$AM$2)))))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IF(AO36="","",IF(ISNUMBER(MATCH('02_BCF2SS'!AO36,$R$5:$R$7,0)),$L$4,IF(ISNUMBER(MATCH('02_BCF2SS'!AO36,$Q$8:$Q$19,0)),$P$5,IF(ISNUMBER(MATCH('02_BCF2SS'!AO36,$Z$5:$Z$14,0)),$S$2,IF(ISNUMBER(MATCH('02_BCF2SS'!AO36,$J$5:$J$34,0)),$F$3,$AM$2)))))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IF(AP36="","",IF(ISNUMBER(MATCH('02_BCF2SS'!AP36,$R$5:$R$7,0)),$L$4,IF(ISNUMBER(MATCH('02_BCF2SS'!AP36,$Q$8:$Q$19,0)),$P$5,IF(ISNUMBER(MATCH('02_BCF2SS'!AP36,$Z$5:$Z$14,0)),$S$2,IF(ISNUMBER(MATCH('02_BCF2SS'!AP36,$J$5:$J$34,0)),$F$3,$AM$2)))))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IF(AQ36="","",IF(ISNUMBER(MATCH('02_BCF2SS'!AQ36,$R$5:$R$7,0)),$L$4,IF(ISNUMBER(MATCH('02_BCF2SS'!AQ36,$Q$8:$Q$19,0)),$P$5,IF(ISNUMBER(MATCH('02_BCF2SS'!AQ36,$Z$5:$Z$14,0)),$S$2,IF(ISNUMBER(MATCH('02_BCF2SS'!AQ36,$J$5:$J$34,0)),$F$3,$AM$2)))))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IF(AR36="","",IF(ISNUMBER(MATCH('02_BCF2SS'!AR36,$R$5:$R$7,0)),$L$4,IF(ISNUMBER(MATCH('02_BCF2SS'!AR36,$Q$8:$Q$19,0)),$P$5,IF(ISNUMBER(MATCH('02_BCF2SS'!AR36,$Z$5:$Z$14,0)),$S$2,IF(ISNUMBER(MATCH('02_BCF2SS'!AR36,$J$5:$J$34,0)),$F$3,$AM$2)))))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IF(AS36="","",IF(ISNUMBER(MATCH('02_BCF2SS'!AS36,$R$5:$R$7,0)),$L$4,IF(ISNUMBER(MATCH('02_BCF2SS'!AS36,$Q$8:$Q$19,0)),$P$5,IF(ISNUMBER(MATCH('02_BCF2SS'!AS36,$Z$5:$Z$14,0)),$S$2,IF(ISNUMBER(MATCH('02_BCF2SS'!AS36,$J$5:$J$34,0)),$F$3,$AM$2)))))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IF(AT36="","",IF(ISNUMBER(MATCH('02_BCF2SS'!AT36,$R$5:$R$7,0)),$L$4,IF(ISNUMBER(MATCH('02_BCF2SS'!AT36,$Q$8:$Q$19,0)),$P$5,IF(ISNUMBER(MATCH('02_BCF2SS'!AT36,$Z$5:$Z$14,0)),$S$2,IF(ISNUMBER(MATCH('02_BCF2SS'!AT36,$J$5:$J$34,0)),$F$3,$AM$2)))))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IF(AU36="","",IF(ISNUMBER(MATCH('02_BCF2SS'!AU36,$R$5:$R$7,0)),$L$4,IF(ISNUMBER(MATCH('02_BCF2SS'!AU36,$Q$8:$Q$19,0)),$P$5,IF(ISNUMBER(MATCH('02_BCF2SS'!AU36,$Z$5:$Z$14,0)),$S$2,IF(ISNUMBER(MATCH('02_BCF2SS'!AU36,$J$5:$J$34,0)),$F$3,$AM$2)))))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IF(AV36="","",IF(ISNUMBER(MATCH('02_BCF2SS'!AV36,$R$5:$R$7,0)),$L$4,IF(ISNUMBER(MATCH('02_BCF2SS'!AV36,$Q$8:$Q$19,0)),$P$5,IF(ISNUMBER(MATCH('02_BCF2SS'!AV36,$Z$5:$Z$14,0)),$S$2,IF(ISNUMBER(MATCH('02_BCF2SS'!AV36,$J$5:$J$34,0)),$F$3,$AM$2)))))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IF(AW36="","",IF(ISNUMBER(MATCH('02_BCF2SS'!AW36,$R$5:$R$7,0)),$L$4,IF(ISNUMBER(MATCH('02_BCF2SS'!AW36,$Q$8:$Q$19,0)),$P$5,IF(ISNUMBER(MATCH('02_BCF2SS'!AW36,$Z$5:$Z$14,0)),$S$2,IF(ISNUMBER(MATCH('02_BCF2SS'!AW36,$J$5:$J$34,0)),$F$3,$AM$2)))))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IF(AX36="","",IF(ISNUMBER(MATCH('02_BCF2SS'!AX36,$R$5:$R$7,0)),$L$4,IF(ISNUMBER(MATCH('02_BCF2SS'!AX36,$Q$8:$Q$19,0)),$P$5,IF(ISNUMBER(MATCH('02_BCF2SS'!AX36,$Z$5:$Z$14,0)),$S$2,IF(ISNUMBER(MATCH('02_BCF2SS'!AX36,$J$5:$J$34,0)),$F$3,$AM$2)))))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IF(AY36="","",IF(ISNUMBER(MATCH('02_BCF2SS'!AY36,$R$5:$R$7,0)),$L$4,IF(ISNUMBER(MATCH('02_BCF2SS'!AY36,$Q$8:$Q$19,0)),$P$5,IF(ISNUMBER(MATCH('02_BCF2SS'!AY36,$Z$5:$Z$14,0)),$S$2,IF(ISNUMBER(MATCH('02_BCF2SS'!AY36,$J$5:$J$34,0)),$F$3,$AM$2)))))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IF(AZ36="","",IF(ISNUMBER(MATCH('02_BCF2SS'!AZ36,$R$5:$R$7,0)),$L$4,IF(ISNUMBER(MATCH('02_BCF2SS'!AZ36,$Q$8:$Q$19,0)),$P$5,IF(ISNUMBER(MATCH('02_BCF2SS'!AZ36,$Z$5:$Z$14,0)),$S$2,IF(ISNUMBER(MATCH('02_BCF2SS'!AZ36,$J$5:$J$34,0)),$F$3,$AM$2)))))</f>
        <v/>
      </c>
      <c r="BA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</row>
    <row r="20" spans="1:247" ht="11.25" customHeight="1" x14ac:dyDescent="0.25">
      <c r="A20" s="48"/>
      <c r="B20" s="43"/>
      <c r="C20" s="5"/>
      <c r="D20" s="5"/>
      <c r="E20" s="38"/>
      <c r="F20" s="8"/>
      <c r="G20" s="8"/>
      <c r="H20" s="49"/>
      <c r="I20" s="49"/>
      <c r="J20" s="38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7"/>
        <v>15</v>
      </c>
      <c r="AL20" s="40" t="str">
        <f>IF(AL37="","",IF(ISNUMBER(MATCH('02_BCF2SS'!AL37,$R$5:$R$7,0)),$L$4,IF(ISNUMBER(MATCH('02_BCF2SS'!AL37,$Q$8:$Q$19,0)),$P$5,IF(ISNUMBER(MATCH('02_BCF2SS'!AL37,$Z$5:$Z$14,0)),$S$2,IF(ISNUMBER(MATCH('02_BCF2SS'!AL37,$J$5:$J$34,0)),$F$3,$AM$2)))))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IF(AM37="","",IF(ISNUMBER(MATCH('02_BCF2SS'!AM37,$R$5:$R$7,0)),$L$4,IF(ISNUMBER(MATCH('02_BCF2SS'!AM37,$Q$8:$Q$19,0)),$P$5,IF(ISNUMBER(MATCH('02_BCF2SS'!AM37,$Z$5:$Z$14,0)),$S$2,IF(ISNUMBER(MATCH('02_BCF2SS'!AM37,$J$5:$J$34,0)),$F$3,$AM$2)))))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IF(AN37="","",IF(ISNUMBER(MATCH('02_BCF2SS'!AN37,$R$5:$R$7,0)),$L$4,IF(ISNUMBER(MATCH('02_BCF2SS'!AN37,$Q$8:$Q$19,0)),$P$5,IF(ISNUMBER(MATCH('02_BCF2SS'!AN37,$Z$5:$Z$14,0)),$S$2,IF(ISNUMBER(MATCH('02_BCF2SS'!AN37,$J$5:$J$34,0)),$F$3,$AM$2)))))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IF(AO37="","",IF(ISNUMBER(MATCH('02_BCF2SS'!AO37,$R$5:$R$7,0)),$L$4,IF(ISNUMBER(MATCH('02_BCF2SS'!AO37,$Q$8:$Q$19,0)),$P$5,IF(ISNUMBER(MATCH('02_BCF2SS'!AO37,$Z$5:$Z$14,0)),$S$2,IF(ISNUMBER(MATCH('02_BCF2SS'!AO37,$J$5:$J$34,0)),$F$3,$AM$2)))))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IF(AP37="","",IF(ISNUMBER(MATCH('02_BCF2SS'!AP37,$R$5:$R$7,0)),$L$4,IF(ISNUMBER(MATCH('02_BCF2SS'!AP37,$Q$8:$Q$19,0)),$P$5,IF(ISNUMBER(MATCH('02_BCF2SS'!AP37,$Z$5:$Z$14,0)),$S$2,IF(ISNUMBER(MATCH('02_BCF2SS'!AP37,$J$5:$J$34,0)),$F$3,$AM$2)))))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IF(AQ37="","",IF(ISNUMBER(MATCH('02_BCF2SS'!AQ37,$R$5:$R$7,0)),$L$4,IF(ISNUMBER(MATCH('02_BCF2SS'!AQ37,$Q$8:$Q$19,0)),$P$5,IF(ISNUMBER(MATCH('02_BCF2SS'!AQ37,$Z$5:$Z$14,0)),$S$2,IF(ISNUMBER(MATCH('02_BCF2SS'!AQ37,$J$5:$J$34,0)),$F$3,$AM$2)))))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IF(AR37="","",IF(ISNUMBER(MATCH('02_BCF2SS'!AR37,$R$5:$R$7,0)),$L$4,IF(ISNUMBER(MATCH('02_BCF2SS'!AR37,$Q$8:$Q$19,0)),$P$5,IF(ISNUMBER(MATCH('02_BCF2SS'!AR37,$Z$5:$Z$14,0)),$S$2,IF(ISNUMBER(MATCH('02_BCF2SS'!AR37,$J$5:$J$34,0)),$F$3,$AM$2)))))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IF(AS37="","",IF(ISNUMBER(MATCH('02_BCF2SS'!AS37,$R$5:$R$7,0)),$L$4,IF(ISNUMBER(MATCH('02_BCF2SS'!AS37,$Q$8:$Q$19,0)),$P$5,IF(ISNUMBER(MATCH('02_BCF2SS'!AS37,$Z$5:$Z$14,0)),$S$2,IF(ISNUMBER(MATCH('02_BCF2SS'!AS37,$J$5:$J$34,0)),$F$3,$AM$2)))))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IF(AT37="","",IF(ISNUMBER(MATCH('02_BCF2SS'!AT37,$R$5:$R$7,0)),$L$4,IF(ISNUMBER(MATCH('02_BCF2SS'!AT37,$Q$8:$Q$19,0)),$P$5,IF(ISNUMBER(MATCH('02_BCF2SS'!AT37,$Z$5:$Z$14,0)),$S$2,IF(ISNUMBER(MATCH('02_BCF2SS'!AT37,$J$5:$J$34,0)),$F$3,$AM$2)))))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IF(AU37="","",IF(ISNUMBER(MATCH('02_BCF2SS'!AU37,$R$5:$R$7,0)),$L$4,IF(ISNUMBER(MATCH('02_BCF2SS'!AU37,$Q$8:$Q$19,0)),$P$5,IF(ISNUMBER(MATCH('02_BCF2SS'!AU37,$Z$5:$Z$14,0)),$S$2,IF(ISNUMBER(MATCH('02_BCF2SS'!AU37,$J$5:$J$34,0)),$F$3,$AM$2)))))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IF(AV37="","",IF(ISNUMBER(MATCH('02_BCF2SS'!AV37,$R$5:$R$7,0)),$L$4,IF(ISNUMBER(MATCH('02_BCF2SS'!AV37,$Q$8:$Q$19,0)),$P$5,IF(ISNUMBER(MATCH('02_BCF2SS'!AV37,$Z$5:$Z$14,0)),$S$2,IF(ISNUMBER(MATCH('02_BCF2SS'!AV37,$J$5:$J$34,0)),$F$3,$AM$2)))))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IF(AW37="","",IF(ISNUMBER(MATCH('02_BCF2SS'!AW37,$R$5:$R$7,0)),$L$4,IF(ISNUMBER(MATCH('02_BCF2SS'!AW37,$Q$8:$Q$19,0)),$P$5,IF(ISNUMBER(MATCH('02_BCF2SS'!AW37,$Z$5:$Z$14,0)),$S$2,IF(ISNUMBER(MATCH('02_BCF2SS'!AW37,$J$5:$J$34,0)),$F$3,$AM$2)))))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IF(AX37="","",IF(ISNUMBER(MATCH('02_BCF2SS'!AX37,$R$5:$R$7,0)),$L$4,IF(ISNUMBER(MATCH('02_BCF2SS'!AX37,$Q$8:$Q$19,0)),$P$5,IF(ISNUMBER(MATCH('02_BCF2SS'!AX37,$Z$5:$Z$14,0)),$S$2,IF(ISNUMBER(MATCH('02_BCF2SS'!AX37,$J$5:$J$34,0)),$F$3,$AM$2)))))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IF(AY37="","",IF(ISNUMBER(MATCH('02_BCF2SS'!AY37,$R$5:$R$7,0)),$L$4,IF(ISNUMBER(MATCH('02_BCF2SS'!AY37,$Q$8:$Q$19,0)),$P$5,IF(ISNUMBER(MATCH('02_BCF2SS'!AY37,$Z$5:$Z$14,0)),$S$2,IF(ISNUMBER(MATCH('02_BCF2SS'!AY37,$J$5:$J$34,0)),$F$3,$AM$2)))))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IF(AZ37="","",IF(ISNUMBER(MATCH('02_BCF2SS'!AZ37,$R$5:$R$7,0)),$L$4,IF(ISNUMBER(MATCH('02_BCF2SS'!AZ37,$Q$8:$Q$19,0)),$P$5,IF(ISNUMBER(MATCH('02_BCF2SS'!AZ37,$Z$5:$Z$14,0)),$S$2,IF(ISNUMBER(MATCH('02_BCF2SS'!AZ37,$J$5:$J$34,0)),$F$3,$AM$2)))))</f>
        <v/>
      </c>
      <c r="BA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</row>
    <row r="21" spans="1:247" x14ac:dyDescent="0.25">
      <c r="A21" s="43"/>
      <c r="B21" s="43"/>
      <c r="C21" s="5"/>
      <c r="D21" s="5"/>
      <c r="E21" s="38"/>
      <c r="F21" s="8"/>
      <c r="G21" s="8"/>
      <c r="H21" s="49"/>
      <c r="I21" s="49"/>
      <c r="J21" s="38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</row>
    <row r="22" spans="1:247" x14ac:dyDescent="0.25">
      <c r="A22" s="43"/>
      <c r="B22" s="43"/>
      <c r="C22" s="5"/>
      <c r="D22" s="5"/>
      <c r="E22" s="38"/>
      <c r="F22" s="8"/>
      <c r="G22" s="8"/>
      <c r="H22" s="49"/>
      <c r="I22" s="49"/>
      <c r="J22" s="38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</row>
    <row r="23" spans="1:247" ht="10.5" customHeight="1" x14ac:dyDescent="0.25">
      <c r="A23" s="5"/>
      <c r="B23" s="5"/>
      <c r="C23" s="5"/>
      <c r="D23" s="5"/>
      <c r="E23" s="38"/>
      <c r="F23" s="8"/>
      <c r="G23" s="8"/>
      <c r="H23" s="49"/>
      <c r="I23" s="49"/>
      <c r="J23" s="38"/>
      <c r="K23" s="5"/>
      <c r="L23" s="42">
        <v>2</v>
      </c>
      <c r="M23" s="49">
        <f t="shared" ref="M23:R27" si="8">M22</f>
        <v>150</v>
      </c>
      <c r="N23" s="49">
        <f t="shared" si="8"/>
        <v>50</v>
      </c>
      <c r="O23" s="49">
        <f t="shared" si="8"/>
        <v>-50</v>
      </c>
      <c r="P23" s="49">
        <f t="shared" si="8"/>
        <v>0</v>
      </c>
      <c r="Q23" s="49">
        <f t="shared" si="8"/>
        <v>0</v>
      </c>
      <c r="R23" s="49">
        <f t="shared" si="8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9">_xlfn.CONCAT(COLUMN()-$AK23,",",ROW()-AL$22)</f>
        <v>1,1</v>
      </c>
      <c r="AM23" s="10" t="str">
        <f t="shared" si="9"/>
        <v>2,1</v>
      </c>
      <c r="AN23" s="10" t="str">
        <f t="shared" si="9"/>
        <v>3,1</v>
      </c>
      <c r="AO23" s="10" t="str">
        <f t="shared" si="9"/>
        <v>4,1</v>
      </c>
      <c r="AP23" s="10" t="str">
        <f t="shared" si="9"/>
        <v>5,1</v>
      </c>
      <c r="AQ23" s="10" t="str">
        <f t="shared" si="9"/>
        <v>6,1</v>
      </c>
      <c r="AR23" s="10" t="str">
        <f t="shared" si="9"/>
        <v>7,1</v>
      </c>
      <c r="AS23" s="10" t="str">
        <f t="shared" si="9"/>
        <v>8,1</v>
      </c>
      <c r="AT23" s="10" t="str">
        <f t="shared" si="9"/>
        <v>9,1</v>
      </c>
      <c r="AU23" s="10" t="str">
        <f t="shared" si="9"/>
        <v>10,1</v>
      </c>
      <c r="AV23" s="10" t="str">
        <f t="shared" si="9"/>
        <v>11,1</v>
      </c>
      <c r="AW23" s="10" t="str">
        <f t="shared" si="9"/>
        <v>12,1</v>
      </c>
      <c r="AX23" s="10" t="str">
        <f t="shared" si="9"/>
        <v>13,1</v>
      </c>
      <c r="AY23" s="10" t="str">
        <f t="shared" si="9"/>
        <v>14,1</v>
      </c>
      <c r="AZ23" s="10" t="str">
        <f t="shared" si="9"/>
        <v>15,1</v>
      </c>
      <c r="BA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</row>
    <row r="24" spans="1:247" ht="10.5" customHeight="1" x14ac:dyDescent="0.25">
      <c r="A24" s="5"/>
      <c r="B24" s="5"/>
      <c r="C24" s="5"/>
      <c r="D24" s="5"/>
      <c r="E24" s="38"/>
      <c r="F24" s="8"/>
      <c r="G24" s="8"/>
      <c r="H24" s="49"/>
      <c r="I24" s="49"/>
      <c r="J24" s="38"/>
      <c r="K24" s="5"/>
      <c r="L24" s="42">
        <v>3</v>
      </c>
      <c r="M24" s="49">
        <f t="shared" si="8"/>
        <v>150</v>
      </c>
      <c r="N24" s="49">
        <f t="shared" si="8"/>
        <v>50</v>
      </c>
      <c r="O24" s="49">
        <f t="shared" si="8"/>
        <v>-50</v>
      </c>
      <c r="P24" s="49">
        <f t="shared" si="8"/>
        <v>0</v>
      </c>
      <c r="Q24" s="49">
        <f t="shared" si="8"/>
        <v>0</v>
      </c>
      <c r="R24" s="49">
        <f t="shared" si="8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9"/>
        <v>1,2</v>
      </c>
      <c r="AM24" s="10" t="str">
        <f t="shared" si="9"/>
        <v>2,2</v>
      </c>
      <c r="AN24" s="10" t="str">
        <f t="shared" si="9"/>
        <v>3,2</v>
      </c>
      <c r="AO24" s="10" t="str">
        <f t="shared" si="9"/>
        <v>4,2</v>
      </c>
      <c r="AP24" s="10" t="str">
        <f t="shared" si="9"/>
        <v>5,2</v>
      </c>
      <c r="AQ24" s="10" t="str">
        <f t="shared" si="9"/>
        <v>6,2</v>
      </c>
      <c r="AR24" s="10" t="str">
        <f t="shared" si="9"/>
        <v>7,2</v>
      </c>
      <c r="AS24" s="10" t="str">
        <f t="shared" si="9"/>
        <v>8,2</v>
      </c>
      <c r="AT24" s="10" t="str">
        <f t="shared" si="9"/>
        <v>9,2</v>
      </c>
      <c r="AU24" s="10" t="str">
        <f t="shared" si="9"/>
        <v>10,2</v>
      </c>
      <c r="AV24" s="10" t="str">
        <f t="shared" si="9"/>
        <v>11,2</v>
      </c>
      <c r="AW24" s="10" t="str">
        <f t="shared" si="9"/>
        <v>12,2</v>
      </c>
      <c r="AX24" s="10" t="str">
        <f t="shared" si="9"/>
        <v>13,2</v>
      </c>
      <c r="AY24" s="10" t="str">
        <f t="shared" si="9"/>
        <v>14,2</v>
      </c>
      <c r="AZ24" s="10" t="str">
        <f t="shared" si="9"/>
        <v>15,2</v>
      </c>
      <c r="BA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</row>
    <row r="25" spans="1:247" ht="10.5" customHeight="1" x14ac:dyDescent="0.25">
      <c r="A25" s="5"/>
      <c r="B25" s="5"/>
      <c r="C25" s="5"/>
      <c r="D25" s="5"/>
      <c r="E25" s="38"/>
      <c r="F25" s="8"/>
      <c r="G25" s="8"/>
      <c r="H25" s="49"/>
      <c r="I25" s="49"/>
      <c r="J25" s="38"/>
      <c r="K25" s="5"/>
      <c r="L25" s="42">
        <v>4</v>
      </c>
      <c r="M25" s="49">
        <f t="shared" si="8"/>
        <v>150</v>
      </c>
      <c r="N25" s="49">
        <f t="shared" si="8"/>
        <v>50</v>
      </c>
      <c r="O25" s="49">
        <f t="shared" si="8"/>
        <v>-50</v>
      </c>
      <c r="P25" s="49">
        <f t="shared" si="8"/>
        <v>0</v>
      </c>
      <c r="Q25" s="49">
        <f t="shared" si="8"/>
        <v>0</v>
      </c>
      <c r="R25" s="49">
        <f t="shared" si="8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0">AJ24+1</f>
        <v>3</v>
      </c>
      <c r="AK25" s="11">
        <f>COLUMN()</f>
        <v>37</v>
      </c>
      <c r="AL25" s="10" t="str">
        <f t="shared" si="9"/>
        <v>1,3</v>
      </c>
      <c r="AM25" s="10" t="str">
        <f t="shared" si="9"/>
        <v>2,3</v>
      </c>
      <c r="AN25" s="10" t="str">
        <f t="shared" si="9"/>
        <v>3,3</v>
      </c>
      <c r="AO25" s="10" t="str">
        <f t="shared" si="9"/>
        <v>4,3</v>
      </c>
      <c r="AP25" s="10" t="str">
        <f t="shared" si="9"/>
        <v>5,3</v>
      </c>
      <c r="AQ25" s="10" t="str">
        <f t="shared" si="9"/>
        <v>6,3</v>
      </c>
      <c r="AR25" s="10" t="str">
        <f t="shared" si="9"/>
        <v>7,3</v>
      </c>
      <c r="AS25" s="10" t="str">
        <f t="shared" si="9"/>
        <v>8,3</v>
      </c>
      <c r="AT25" s="10" t="str">
        <f t="shared" si="9"/>
        <v>9,3</v>
      </c>
      <c r="AU25" s="10" t="str">
        <f t="shared" si="9"/>
        <v>10,3</v>
      </c>
      <c r="AV25" s="10" t="str">
        <f t="shared" si="9"/>
        <v>11,3</v>
      </c>
      <c r="AW25" s="10" t="str">
        <f t="shared" si="9"/>
        <v>12,3</v>
      </c>
      <c r="AX25" s="10" t="str">
        <f t="shared" si="9"/>
        <v>13,3</v>
      </c>
      <c r="AY25" s="10" t="str">
        <f t="shared" si="9"/>
        <v>14,3</v>
      </c>
      <c r="AZ25" s="10" t="str">
        <f t="shared" si="9"/>
        <v>15,3</v>
      </c>
      <c r="BA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</row>
    <row r="26" spans="1:247" ht="10.5" customHeight="1" x14ac:dyDescent="0.25">
      <c r="A26" s="5"/>
      <c r="B26" s="5"/>
      <c r="C26" s="5"/>
      <c r="D26" s="5"/>
      <c r="E26" s="38"/>
      <c r="F26" s="8"/>
      <c r="G26" s="8"/>
      <c r="H26" s="49"/>
      <c r="I26" s="49"/>
      <c r="J26" s="38"/>
      <c r="K26" s="5"/>
      <c r="L26" s="42">
        <v>5</v>
      </c>
      <c r="M26" s="49">
        <f t="shared" si="8"/>
        <v>150</v>
      </c>
      <c r="N26" s="49">
        <f t="shared" si="8"/>
        <v>50</v>
      </c>
      <c r="O26" s="49">
        <f t="shared" si="8"/>
        <v>-50</v>
      </c>
      <c r="P26" s="49">
        <f t="shared" si="8"/>
        <v>0</v>
      </c>
      <c r="Q26" s="49">
        <f t="shared" si="8"/>
        <v>0</v>
      </c>
      <c r="R26" s="49">
        <f t="shared" si="8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0"/>
        <v>4</v>
      </c>
      <c r="AK26" s="11">
        <f>COLUMN()</f>
        <v>37</v>
      </c>
      <c r="AL26" s="10" t="str">
        <f t="shared" si="9"/>
        <v>1,4</v>
      </c>
      <c r="AM26" s="10" t="str">
        <f t="shared" si="9"/>
        <v>2,4</v>
      </c>
      <c r="AN26" s="10" t="str">
        <f t="shared" si="9"/>
        <v>3,4</v>
      </c>
      <c r="AO26" s="10" t="str">
        <f t="shared" si="9"/>
        <v>4,4</v>
      </c>
      <c r="AP26" s="10" t="str">
        <f t="shared" si="9"/>
        <v>5,4</v>
      </c>
      <c r="AQ26" s="10" t="str">
        <f t="shared" si="9"/>
        <v>6,4</v>
      </c>
      <c r="AR26" s="10" t="str">
        <f t="shared" si="9"/>
        <v>7,4</v>
      </c>
      <c r="AS26" s="10" t="str">
        <f t="shared" si="9"/>
        <v>8,4</v>
      </c>
      <c r="AT26" s="10" t="str">
        <f t="shared" si="9"/>
        <v>9,4</v>
      </c>
      <c r="AU26" s="10" t="str">
        <f t="shared" si="9"/>
        <v>10,4</v>
      </c>
      <c r="AV26" s="10" t="str">
        <f t="shared" si="9"/>
        <v>11,4</v>
      </c>
      <c r="AW26" s="10" t="str">
        <f t="shared" si="9"/>
        <v>12,4</v>
      </c>
      <c r="AX26" s="10" t="str">
        <f t="shared" si="9"/>
        <v>13,4</v>
      </c>
      <c r="AY26" s="10" t="str">
        <f t="shared" si="9"/>
        <v>14,4</v>
      </c>
      <c r="AZ26" s="10" t="str">
        <f t="shared" si="9"/>
        <v>15,4</v>
      </c>
      <c r="BA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</row>
    <row r="27" spans="1:247" ht="10.5" customHeight="1" x14ac:dyDescent="0.25">
      <c r="A27" s="5"/>
      <c r="B27" s="5"/>
      <c r="C27" s="5"/>
      <c r="D27" s="5"/>
      <c r="E27" s="38"/>
      <c r="F27" s="8"/>
      <c r="G27" s="8"/>
      <c r="H27" s="49"/>
      <c r="I27" s="49"/>
      <c r="J27" s="38"/>
      <c r="K27" s="5"/>
      <c r="L27" s="42">
        <v>6</v>
      </c>
      <c r="M27" s="49">
        <f t="shared" si="8"/>
        <v>150</v>
      </c>
      <c r="N27" s="49">
        <f t="shared" si="8"/>
        <v>50</v>
      </c>
      <c r="O27" s="49">
        <f t="shared" si="8"/>
        <v>-50</v>
      </c>
      <c r="P27" s="49">
        <f t="shared" si="8"/>
        <v>0</v>
      </c>
      <c r="Q27" s="49">
        <f t="shared" si="8"/>
        <v>0</v>
      </c>
      <c r="R27" s="49">
        <f t="shared" si="8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0"/>
        <v>5</v>
      </c>
      <c r="AK27" s="11">
        <f>COLUMN()</f>
        <v>37</v>
      </c>
      <c r="AL27" s="10" t="str">
        <f t="shared" si="9"/>
        <v>1,5</v>
      </c>
      <c r="AM27" s="10" t="str">
        <f t="shared" si="9"/>
        <v>2,5</v>
      </c>
      <c r="AN27" s="10" t="str">
        <f t="shared" si="9"/>
        <v>3,5</v>
      </c>
      <c r="AO27" s="10" t="str">
        <f t="shared" si="9"/>
        <v>4,5</v>
      </c>
      <c r="AP27" s="10" t="str">
        <f t="shared" si="9"/>
        <v>5,5</v>
      </c>
      <c r="AQ27" s="10" t="str">
        <f t="shared" si="9"/>
        <v>6,5</v>
      </c>
      <c r="AR27" s="10" t="str">
        <f t="shared" si="9"/>
        <v>7,5</v>
      </c>
      <c r="AS27" s="10" t="str">
        <f t="shared" si="9"/>
        <v>8,5</v>
      </c>
      <c r="AT27" s="10" t="str">
        <f t="shared" si="9"/>
        <v>9,5</v>
      </c>
      <c r="AU27" s="10" t="str">
        <f t="shared" si="9"/>
        <v>10,5</v>
      </c>
      <c r="AV27" s="10" t="str">
        <f t="shared" si="9"/>
        <v>11,5</v>
      </c>
      <c r="AW27" s="10" t="str">
        <f t="shared" si="9"/>
        <v>12,5</v>
      </c>
      <c r="AX27" s="10" t="str">
        <f t="shared" si="9"/>
        <v>13,5</v>
      </c>
      <c r="AY27" s="10" t="str">
        <f t="shared" si="9"/>
        <v>14,5</v>
      </c>
      <c r="AZ27" s="10" t="str">
        <f t="shared" si="9"/>
        <v>15,5</v>
      </c>
      <c r="BA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</row>
    <row r="28" spans="1:247" ht="10.5" customHeight="1" x14ac:dyDescent="0.25">
      <c r="A28" s="5"/>
      <c r="B28" s="5"/>
      <c r="C28" s="5"/>
      <c r="D28" s="5"/>
      <c r="E28" s="38"/>
      <c r="F28" s="8"/>
      <c r="G28" s="8"/>
      <c r="H28" s="49"/>
      <c r="I28" s="49"/>
      <c r="J28" s="38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0"/>
        <v>6</v>
      </c>
      <c r="AK28" s="11">
        <f>COLUMN()</f>
        <v>37</v>
      </c>
      <c r="AL28" s="10" t="str">
        <f t="shared" si="9"/>
        <v>1,6</v>
      </c>
      <c r="AM28" s="10" t="str">
        <f t="shared" si="9"/>
        <v>2,6</v>
      </c>
      <c r="AN28" s="10" t="str">
        <f t="shared" si="9"/>
        <v>3,6</v>
      </c>
      <c r="AO28" s="10" t="str">
        <f t="shared" si="9"/>
        <v>4,6</v>
      </c>
      <c r="AP28" s="10" t="str">
        <f t="shared" si="9"/>
        <v>5,6</v>
      </c>
      <c r="AQ28" s="10" t="str">
        <f t="shared" si="9"/>
        <v>6,6</v>
      </c>
      <c r="AR28" s="10" t="str">
        <f t="shared" si="9"/>
        <v>7,6</v>
      </c>
      <c r="AS28" s="10" t="str">
        <f t="shared" si="9"/>
        <v>8,6</v>
      </c>
      <c r="AT28" s="10" t="str">
        <f t="shared" si="9"/>
        <v>9,6</v>
      </c>
      <c r="AU28" s="10" t="str">
        <f t="shared" si="9"/>
        <v>10,6</v>
      </c>
      <c r="AV28" s="10" t="str">
        <f t="shared" si="9"/>
        <v>11,6</v>
      </c>
      <c r="AW28" s="10" t="str">
        <f t="shared" si="9"/>
        <v>12,6</v>
      </c>
      <c r="AX28" s="10" t="str">
        <f t="shared" si="9"/>
        <v>13,6</v>
      </c>
      <c r="AY28" s="10" t="str">
        <f t="shared" si="9"/>
        <v>14,6</v>
      </c>
      <c r="AZ28" s="10" t="str">
        <f t="shared" si="9"/>
        <v>15,6</v>
      </c>
      <c r="BA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</row>
    <row r="29" spans="1:247" ht="10.5" customHeight="1" x14ac:dyDescent="0.25">
      <c r="A29" s="5"/>
      <c r="B29" s="5"/>
      <c r="C29" s="5"/>
      <c r="D29" s="5"/>
      <c r="E29" s="38"/>
      <c r="F29" s="8"/>
      <c r="G29" s="8"/>
      <c r="H29" s="49"/>
      <c r="I29" s="49"/>
      <c r="J29" s="38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0"/>
        <v>7</v>
      </c>
      <c r="AK29" s="11">
        <f>COLUMN()</f>
        <v>37</v>
      </c>
      <c r="AL29" s="10" t="str">
        <f t="shared" si="9"/>
        <v>1,7</v>
      </c>
      <c r="AM29" s="10" t="str">
        <f t="shared" si="9"/>
        <v>2,7</v>
      </c>
      <c r="AN29" s="10" t="str">
        <f t="shared" si="9"/>
        <v>3,7</v>
      </c>
      <c r="AO29" s="10" t="str">
        <f t="shared" si="9"/>
        <v>4,7</v>
      </c>
      <c r="AP29" s="10" t="str">
        <f t="shared" si="9"/>
        <v>5,7</v>
      </c>
      <c r="AQ29" s="10" t="str">
        <f t="shared" si="9"/>
        <v>6,7</v>
      </c>
      <c r="AR29" s="10" t="str">
        <f t="shared" si="9"/>
        <v>7,7</v>
      </c>
      <c r="AS29" s="10" t="str">
        <f t="shared" si="9"/>
        <v>8,7</v>
      </c>
      <c r="AT29" s="10" t="str">
        <f t="shared" si="9"/>
        <v>9,7</v>
      </c>
      <c r="AU29" s="10" t="str">
        <f t="shared" si="9"/>
        <v>10,7</v>
      </c>
      <c r="AV29" s="10" t="str">
        <f t="shared" si="9"/>
        <v>11,7</v>
      </c>
      <c r="AW29" s="10" t="str">
        <f t="shared" si="9"/>
        <v>12,7</v>
      </c>
      <c r="AX29" s="10" t="str">
        <f t="shared" si="9"/>
        <v>13,7</v>
      </c>
      <c r="AY29" s="10" t="str">
        <f t="shared" si="9"/>
        <v>14,7</v>
      </c>
      <c r="AZ29" s="10" t="str">
        <f t="shared" si="9"/>
        <v>15,7</v>
      </c>
      <c r="BA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</row>
    <row r="30" spans="1:247" ht="10.5" customHeight="1" x14ac:dyDescent="0.25">
      <c r="A30" s="5"/>
      <c r="B30" s="5"/>
      <c r="C30" s="5"/>
      <c r="D30" s="5"/>
      <c r="E30" s="38"/>
      <c r="F30" s="8"/>
      <c r="G30" s="8"/>
      <c r="H30" s="49"/>
      <c r="I30" s="49"/>
      <c r="J30" s="38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0"/>
        <v>8</v>
      </c>
      <c r="AK30" s="11">
        <f>COLUMN()</f>
        <v>37</v>
      </c>
      <c r="AL30" s="10" t="str">
        <f t="shared" si="9"/>
        <v>1,8</v>
      </c>
      <c r="AM30" s="10" t="str">
        <f t="shared" si="9"/>
        <v>2,8</v>
      </c>
      <c r="AN30" s="10" t="str">
        <f t="shared" si="9"/>
        <v>3,8</v>
      </c>
      <c r="AO30" s="10" t="str">
        <f t="shared" si="9"/>
        <v>4,8</v>
      </c>
      <c r="AP30" s="10" t="str">
        <f t="shared" si="9"/>
        <v>5,8</v>
      </c>
      <c r="AQ30" s="10" t="str">
        <f t="shared" si="9"/>
        <v>6,8</v>
      </c>
      <c r="AR30" s="10" t="str">
        <f t="shared" si="9"/>
        <v>7,8</v>
      </c>
      <c r="AS30" s="10" t="str">
        <f t="shared" si="9"/>
        <v>8,8</v>
      </c>
      <c r="AT30" s="10" t="str">
        <f t="shared" si="9"/>
        <v>9,8</v>
      </c>
      <c r="AU30" s="10" t="str">
        <f t="shared" si="9"/>
        <v>10,8</v>
      </c>
      <c r="AV30" s="10" t="str">
        <f t="shared" si="9"/>
        <v>11,8</v>
      </c>
      <c r="AW30" s="10" t="str">
        <f t="shared" si="9"/>
        <v>12,8</v>
      </c>
      <c r="AX30" s="10" t="str">
        <f t="shared" si="9"/>
        <v>13,8</v>
      </c>
      <c r="AY30" s="10" t="str">
        <f t="shared" si="9"/>
        <v>14,8</v>
      </c>
      <c r="AZ30" s="10" t="str">
        <f t="shared" si="9"/>
        <v>15,8</v>
      </c>
      <c r="BA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</row>
    <row r="31" spans="1:247" ht="10.5" customHeight="1" x14ac:dyDescent="0.25">
      <c r="A31" s="5"/>
      <c r="B31" s="5"/>
      <c r="C31" s="5"/>
      <c r="D31" s="5"/>
      <c r="E31" s="38"/>
      <c r="F31" s="8"/>
      <c r="G31" s="8"/>
      <c r="H31" s="49"/>
      <c r="I31" s="49"/>
      <c r="J31" s="38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0"/>
        <v>9</v>
      </c>
      <c r="AK31" s="11">
        <f>COLUMN()</f>
        <v>37</v>
      </c>
      <c r="AL31" s="10" t="str">
        <f t="shared" si="9"/>
        <v>1,9</v>
      </c>
      <c r="AM31" s="10" t="str">
        <f t="shared" si="9"/>
        <v>2,9</v>
      </c>
      <c r="AN31" s="10" t="str">
        <f t="shared" si="9"/>
        <v>3,9</v>
      </c>
      <c r="AO31" s="10" t="str">
        <f t="shared" si="9"/>
        <v>4,9</v>
      </c>
      <c r="AP31" s="10" t="str">
        <f t="shared" si="9"/>
        <v>5,9</v>
      </c>
      <c r="AQ31" s="10" t="str">
        <f t="shared" si="9"/>
        <v>6,9</v>
      </c>
      <c r="AR31" s="10" t="str">
        <f t="shared" si="9"/>
        <v>7,9</v>
      </c>
      <c r="AS31" s="10" t="str">
        <f t="shared" si="9"/>
        <v>8,9</v>
      </c>
      <c r="AT31" s="10" t="str">
        <f t="shared" si="9"/>
        <v>9,9</v>
      </c>
      <c r="AU31" s="10" t="str">
        <f t="shared" si="9"/>
        <v>10,9</v>
      </c>
      <c r="AV31" s="10" t="str">
        <f t="shared" si="9"/>
        <v>11,9</v>
      </c>
      <c r="AW31" s="10" t="str">
        <f t="shared" si="9"/>
        <v>12,9</v>
      </c>
      <c r="AX31" s="10" t="str">
        <f t="shared" si="9"/>
        <v>13,9</v>
      </c>
      <c r="AY31" s="10" t="str">
        <f t="shared" si="9"/>
        <v>14,9</v>
      </c>
      <c r="AZ31" s="10" t="str">
        <f t="shared" si="9"/>
        <v>15,9</v>
      </c>
      <c r="BA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</row>
    <row r="32" spans="1:247" ht="10.5" customHeight="1" x14ac:dyDescent="0.25">
      <c r="A32" s="5"/>
      <c r="B32" s="5"/>
      <c r="C32" s="5"/>
      <c r="D32" s="5"/>
      <c r="E32" s="38"/>
      <c r="F32" s="8"/>
      <c r="G32" s="8"/>
      <c r="H32" s="49"/>
      <c r="I32" s="49"/>
      <c r="J32" s="38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0"/>
        <v>10</v>
      </c>
      <c r="AK32" s="11">
        <f>COLUMN()</f>
        <v>37</v>
      </c>
      <c r="AL32" s="10" t="str">
        <f t="shared" si="9"/>
        <v>1,10</v>
      </c>
      <c r="AM32" s="10" t="str">
        <f t="shared" si="9"/>
        <v>2,10</v>
      </c>
      <c r="AN32" s="10" t="str">
        <f t="shared" si="9"/>
        <v>3,10</v>
      </c>
      <c r="AO32" s="10" t="str">
        <f t="shared" si="9"/>
        <v>4,10</v>
      </c>
      <c r="AP32" s="10" t="str">
        <f t="shared" si="9"/>
        <v>5,10</v>
      </c>
      <c r="AQ32" s="10" t="str">
        <f t="shared" si="9"/>
        <v>6,10</v>
      </c>
      <c r="AR32" s="10" t="str">
        <f t="shared" si="9"/>
        <v>7,10</v>
      </c>
      <c r="AS32" s="10" t="str">
        <f t="shared" si="9"/>
        <v>8,10</v>
      </c>
      <c r="AT32" s="10" t="str">
        <f t="shared" si="9"/>
        <v>9,10</v>
      </c>
      <c r="AU32" s="10" t="str">
        <f t="shared" si="9"/>
        <v>10,10</v>
      </c>
      <c r="AV32" s="10" t="str">
        <f t="shared" si="9"/>
        <v>11,10</v>
      </c>
      <c r="AW32" s="10" t="str">
        <f t="shared" si="9"/>
        <v>12,10</v>
      </c>
      <c r="AX32" s="10" t="str">
        <f t="shared" si="9"/>
        <v>13,10</v>
      </c>
      <c r="AY32" s="10" t="str">
        <f t="shared" si="9"/>
        <v>14,10</v>
      </c>
      <c r="AZ32" s="10" t="str">
        <f t="shared" si="9"/>
        <v>15,10</v>
      </c>
      <c r="BA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</row>
    <row r="33" spans="1:247" ht="10.5" customHeight="1" x14ac:dyDescent="0.25">
      <c r="A33" s="5"/>
      <c r="B33" s="5"/>
      <c r="C33" s="5"/>
      <c r="D33" s="5"/>
      <c r="E33" s="38"/>
      <c r="F33" s="8"/>
      <c r="G33" s="8"/>
      <c r="H33" s="49"/>
      <c r="I33" s="49"/>
      <c r="J33" s="38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</row>
    <row r="34" spans="1:247" ht="10.5" customHeight="1" x14ac:dyDescent="0.25">
      <c r="A34" s="5"/>
      <c r="B34" s="5"/>
      <c r="C34" s="5"/>
      <c r="D34" s="5"/>
      <c r="E34" s="38"/>
      <c r="F34" s="8"/>
      <c r="G34" s="8"/>
      <c r="H34" s="49"/>
      <c r="I34" s="49"/>
      <c r="J34" s="38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</row>
    <row r="35" spans="1:247" x14ac:dyDescent="0.25">
      <c r="A35" s="20"/>
      <c r="B35" s="20"/>
      <c r="C35" s="20"/>
      <c r="D35" s="20">
        <f>COUNT(D39:D43)</f>
        <v>2</v>
      </c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</row>
    <row r="36" spans="1:247" x14ac:dyDescent="0.25">
      <c r="A36" s="20"/>
      <c r="B36" s="20"/>
      <c r="C36" s="20"/>
      <c r="D36" s="20">
        <f>AE2*AE3</f>
        <v>150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</row>
    <row r="37" spans="1:247" x14ac:dyDescent="0.25">
      <c r="A37" s="20"/>
      <c r="B37" s="20"/>
      <c r="C37" s="20"/>
      <c r="D37" s="20">
        <f>COUNT(D38:HU38)</f>
        <v>150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</row>
    <row r="38" spans="1:247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</row>
    <row r="39" spans="1:247" ht="11.25" customHeight="1" x14ac:dyDescent="0.25">
      <c r="A39" s="21">
        <f>_xlfn.PERCENTILE.INC($F39:$HU39,A$38)</f>
        <v>58.22070981746964</v>
      </c>
      <c r="B39" s="21">
        <f>_xlfn.PERCENTILE.INC($F39:$HU39,B$38)</f>
        <v>54.461763445078901</v>
      </c>
      <c r="C39" s="21">
        <f>_xlfn.PERCENTILE.INC($F39:$HU39,C$38)</f>
        <v>34.339054510926552</v>
      </c>
      <c r="D39" s="25">
        <v>0</v>
      </c>
      <c r="E39" s="23">
        <v>59.376899542017398</v>
      </c>
      <c r="F39" s="23">
        <v>58.220709766892199</v>
      </c>
      <c r="G39" s="23">
        <v>56.336023038846299</v>
      </c>
      <c r="H39" s="23">
        <v>54.930913098468402</v>
      </c>
      <c r="I39" s="23">
        <v>56.326276997314103</v>
      </c>
      <c r="J39" s="23">
        <v>58.192593445760501</v>
      </c>
      <c r="K39" s="23">
        <v>59.299632828915797</v>
      </c>
      <c r="L39" s="23">
        <v>59.149178112044503</v>
      </c>
      <c r="M39" s="23">
        <v>57.564570233995703</v>
      </c>
      <c r="N39" s="23">
        <v>54.4617634696829</v>
      </c>
      <c r="O39" s="23">
        <v>49.6605258148087</v>
      </c>
      <c r="P39" s="23">
        <v>40.801197567502598</v>
      </c>
      <c r="Q39" s="23">
        <v>30.800388988026601</v>
      </c>
      <c r="R39" s="23">
        <v>18.8001166616883</v>
      </c>
      <c r="S39" s="23">
        <v>4.8000052141487703</v>
      </c>
      <c r="T39" s="23">
        <v>58.993096326236497</v>
      </c>
      <c r="U39" s="23">
        <v>57.420540128472503</v>
      </c>
      <c r="V39" s="23">
        <v>54.426199646612197</v>
      </c>
      <c r="W39" s="23">
        <v>51.1178223257577</v>
      </c>
      <c r="X39" s="23">
        <v>54.428383492208297</v>
      </c>
      <c r="Y39" s="23">
        <v>57.428239420155798</v>
      </c>
      <c r="Z39" s="23">
        <v>59.0144473047459</v>
      </c>
      <c r="AA39" s="23">
        <v>59.048360935149297</v>
      </c>
      <c r="AB39" s="23">
        <v>57.525807028289897</v>
      </c>
      <c r="AC39" s="23">
        <v>54.445437390415897</v>
      </c>
      <c r="AD39" s="23">
        <v>49.651136942348202</v>
      </c>
      <c r="AE39" s="23">
        <v>40.799548600714203</v>
      </c>
      <c r="AF39" s="23">
        <v>30.799852710843702</v>
      </c>
      <c r="AG39" s="23">
        <v>18.799955759089201</v>
      </c>
      <c r="AH39" s="23">
        <v>4.7999980238928801</v>
      </c>
      <c r="AI39" s="23">
        <v>58.678690752120602</v>
      </c>
      <c r="AJ39" s="23">
        <v>56.602331539560801</v>
      </c>
      <c r="AK39" s="23">
        <v>51.621017749711598</v>
      </c>
      <c r="AL39" s="23">
        <v>36.698164945580302</v>
      </c>
      <c r="AM39" s="23">
        <v>51.633031453746398</v>
      </c>
      <c r="AN39" s="23">
        <v>56.637093604407902</v>
      </c>
      <c r="AO39" s="23">
        <v>58.774680870158299</v>
      </c>
      <c r="AP39" s="23">
        <v>58.973893537927999</v>
      </c>
      <c r="AQ39" s="23">
        <v>57.499127944309002</v>
      </c>
      <c r="AR39" s="23">
        <v>54.434611024979397</v>
      </c>
      <c r="AS39" s="23">
        <v>49.645012608701897</v>
      </c>
      <c r="AT39" s="23">
        <v>40.798508946982103</v>
      </c>
      <c r="AU39" s="23">
        <v>30.799517495626301</v>
      </c>
      <c r="AV39" s="23">
        <v>18.799855638476402</v>
      </c>
      <c r="AW39" s="23">
        <v>4.7999935525030404</v>
      </c>
      <c r="AX39" s="23">
        <v>58.993096344968798</v>
      </c>
      <c r="AY39" s="23">
        <v>57.4205401398685</v>
      </c>
      <c r="AZ39" s="23">
        <v>54.426199657555699</v>
      </c>
      <c r="BA39" s="23">
        <v>51.117822336381799</v>
      </c>
      <c r="BB39" s="23">
        <v>54.428383454849403</v>
      </c>
      <c r="BC39" s="23">
        <v>57.428239393815304</v>
      </c>
      <c r="BD39" s="23">
        <v>59.014447296922</v>
      </c>
      <c r="BE39" s="23">
        <v>59.048360941716702</v>
      </c>
      <c r="BF39" s="23">
        <v>57.525807044373501</v>
      </c>
      <c r="BG39" s="23">
        <v>54.445437410040803</v>
      </c>
      <c r="BH39" s="23">
        <v>49.651136963186403</v>
      </c>
      <c r="BI39" s="23">
        <v>40.799548599713603</v>
      </c>
      <c r="BJ39" s="23">
        <v>30.7998526986295</v>
      </c>
      <c r="BK39" s="23">
        <v>18.7999557483442</v>
      </c>
      <c r="BL39" s="23">
        <v>4.7999980231509003</v>
      </c>
      <c r="BM39" s="23">
        <v>59.376899580492001</v>
      </c>
      <c r="BN39" s="23">
        <v>58.220709799680101</v>
      </c>
      <c r="BO39" s="23">
        <v>56.336023048005899</v>
      </c>
      <c r="BP39" s="23">
        <v>54.930913081760501</v>
      </c>
      <c r="BQ39" s="23">
        <v>56.326276974249097</v>
      </c>
      <c r="BR39" s="23">
        <v>58.192593413674203</v>
      </c>
      <c r="BS39" s="23">
        <v>59.299632819048099</v>
      </c>
      <c r="BT39" s="23">
        <v>59.149178120051801</v>
      </c>
      <c r="BU39" s="23">
        <v>57.564570254432603</v>
      </c>
      <c r="BV39" s="23">
        <v>54.461763494384002</v>
      </c>
      <c r="BW39" s="23">
        <v>49.660525838956303</v>
      </c>
      <c r="BX39" s="23">
        <v>40.8011975602845</v>
      </c>
      <c r="BY39" s="23">
        <v>30.800388965049802</v>
      </c>
      <c r="BZ39" s="23">
        <v>18.800116639892298</v>
      </c>
      <c r="CA39" s="23">
        <v>4.8000052126459698</v>
      </c>
      <c r="CB39" s="23">
        <v>59.376899596808997</v>
      </c>
      <c r="CC39" s="23">
        <v>58.220709812946801</v>
      </c>
      <c r="CD39" s="23">
        <v>56.336023061830502</v>
      </c>
      <c r="CE39" s="23">
        <v>54.930913091375601</v>
      </c>
      <c r="CF39" s="23">
        <v>56.326276969870896</v>
      </c>
      <c r="CG39" s="23">
        <v>58.1925934097194</v>
      </c>
      <c r="CH39" s="23">
        <v>59.299632805010198</v>
      </c>
      <c r="CI39" s="23">
        <v>59.149178105217601</v>
      </c>
      <c r="CJ39" s="23">
        <v>57.564570242789401</v>
      </c>
      <c r="CK39" s="23">
        <v>54.461763488369698</v>
      </c>
      <c r="CL39" s="23">
        <v>49.660525840889299</v>
      </c>
      <c r="CM39" s="23">
        <v>40.801197566003701</v>
      </c>
      <c r="CN39" s="23">
        <v>30.800388970867001</v>
      </c>
      <c r="CO39" s="23">
        <v>18.800116642469501</v>
      </c>
      <c r="CP39" s="23">
        <v>4.8000052126094497</v>
      </c>
      <c r="CQ39" s="23">
        <v>58.993096385364801</v>
      </c>
      <c r="CR39" s="23">
        <v>57.420540188461203</v>
      </c>
      <c r="CS39" s="23">
        <v>54.426199691554302</v>
      </c>
      <c r="CT39" s="23">
        <v>51.117822330553203</v>
      </c>
      <c r="CU39" s="23">
        <v>54.428383459688497</v>
      </c>
      <c r="CV39" s="23">
        <v>57.4282393733614</v>
      </c>
      <c r="CW39" s="23">
        <v>59.014447260899402</v>
      </c>
      <c r="CX39" s="23">
        <v>59.048360903469899</v>
      </c>
      <c r="CY39" s="23">
        <v>57.525807014015101</v>
      </c>
      <c r="CZ39" s="23">
        <v>54.445437394347302</v>
      </c>
      <c r="DA39" s="23">
        <v>49.651136968038998</v>
      </c>
      <c r="DB39" s="23">
        <v>40.799548613102303</v>
      </c>
      <c r="DC39" s="23">
        <v>30.799852711819501</v>
      </c>
      <c r="DD39" s="23">
        <v>18.799955753642202</v>
      </c>
      <c r="DE39" s="23">
        <v>4.7999980229547097</v>
      </c>
      <c r="DF39" s="23">
        <v>58.678690802960197</v>
      </c>
      <c r="DG39" s="23">
        <v>56.6023315983646</v>
      </c>
      <c r="DH39" s="23">
        <v>51.6210177999954</v>
      </c>
      <c r="DI39" s="23">
        <v>36.6981648595265</v>
      </c>
      <c r="DJ39" s="23">
        <v>51.6330313911782</v>
      </c>
      <c r="DK39" s="23">
        <v>56.637093553810999</v>
      </c>
      <c r="DL39" s="23">
        <v>58.774680817976801</v>
      </c>
      <c r="DM39" s="23">
        <v>58.973893489383002</v>
      </c>
      <c r="DN39" s="23">
        <v>57.499127907421801</v>
      </c>
      <c r="DO39" s="23">
        <v>54.4346110057215</v>
      </c>
      <c r="DP39" s="23">
        <v>49.645012612851701</v>
      </c>
      <c r="DQ39" s="23">
        <v>40.798508957894299</v>
      </c>
      <c r="DR39" s="23">
        <v>30.7995175051846</v>
      </c>
      <c r="DS39" s="23">
        <v>18.799855640603901</v>
      </c>
      <c r="DT39" s="23">
        <v>4.7999935519330297</v>
      </c>
      <c r="DU39" s="23">
        <v>58.993096378124001</v>
      </c>
      <c r="DV39" s="23">
        <v>57.420540185182702</v>
      </c>
      <c r="DW39" s="23">
        <v>54.426199713918599</v>
      </c>
      <c r="DX39" s="23">
        <v>51.117822400968898</v>
      </c>
      <c r="DY39" s="23">
        <v>54.428383471747402</v>
      </c>
      <c r="DZ39" s="23">
        <v>57.428239377944998</v>
      </c>
      <c r="EA39" s="23">
        <v>59.014447257772197</v>
      </c>
      <c r="EB39" s="23">
        <v>59.048360892247601</v>
      </c>
      <c r="EC39" s="23">
        <v>57.525806995522899</v>
      </c>
      <c r="ED39" s="23">
        <v>54.445437370270398</v>
      </c>
      <c r="EE39" s="23">
        <v>49.651136935869502</v>
      </c>
      <c r="EF39" s="23">
        <v>40.799548593940401</v>
      </c>
      <c r="EG39" s="23">
        <v>30.799852702894299</v>
      </c>
      <c r="EH39" s="23">
        <v>18.799955751372199</v>
      </c>
      <c r="EI39" s="23">
        <v>4.7999980226703096</v>
      </c>
      <c r="EJ39" s="23">
        <v>59.376899593954398</v>
      </c>
      <c r="EK39" s="23">
        <v>58.220709824253902</v>
      </c>
      <c r="EL39" s="23">
        <v>56.336023085318097</v>
      </c>
      <c r="EM39" s="23">
        <v>54.9309131286781</v>
      </c>
      <c r="EN39" s="23">
        <v>56.326277006417001</v>
      </c>
      <c r="EO39" s="23">
        <v>58.192593420460597</v>
      </c>
      <c r="EP39" s="23">
        <v>59.299632798765998</v>
      </c>
      <c r="EQ39" s="23">
        <v>59.149178081766202</v>
      </c>
      <c r="ER39" s="23">
        <v>57.564570207156699</v>
      </c>
      <c r="ES39" s="23">
        <v>54.461763445078901</v>
      </c>
      <c r="ET39" s="23">
        <v>49.660525785894798</v>
      </c>
      <c r="EU39" s="23">
        <v>40.801197532416197</v>
      </c>
      <c r="EV39" s="23">
        <v>30.800388954419599</v>
      </c>
      <c r="EW39" s="23">
        <v>18.800116637178999</v>
      </c>
      <c r="EX39" s="23">
        <v>4.8000052118113299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</row>
    <row r="40" spans="1:247" ht="11.25" customHeight="1" x14ac:dyDescent="0.25">
      <c r="A40" s="21">
        <f t="shared" ref="A40:C40" si="11">_xlfn.PERCENTILE.INC($F40:$HU40,A$38)</f>
        <v>54.66990519211982</v>
      </c>
      <c r="B40" s="21">
        <f t="shared" si="11"/>
        <v>50.382697135504898</v>
      </c>
      <c r="C40" s="21">
        <f t="shared" si="11"/>
        <v>28.399525841463984</v>
      </c>
      <c r="D40" s="25">
        <v>1</v>
      </c>
      <c r="E40" s="23">
        <v>55.954511422496097</v>
      </c>
      <c r="F40" s="23">
        <v>54.669905137768097</v>
      </c>
      <c r="G40" s="23">
        <v>52.556421642392799</v>
      </c>
      <c r="H40" s="23">
        <v>50.973781159691697</v>
      </c>
      <c r="I40" s="23">
        <v>52.5480378697304</v>
      </c>
      <c r="J40" s="23">
        <v>54.642869007013999</v>
      </c>
      <c r="K40" s="23">
        <v>55.873484480431799</v>
      </c>
      <c r="L40" s="23">
        <v>55.710018816369399</v>
      </c>
      <c r="M40" s="23">
        <v>53.9352381680295</v>
      </c>
      <c r="N40" s="23">
        <v>50.382697166856097</v>
      </c>
      <c r="O40" s="23">
        <v>44.803655095017596</v>
      </c>
      <c r="P40" s="23">
        <v>36.801197567502598</v>
      </c>
      <c r="Q40" s="23">
        <v>26.800388988026601</v>
      </c>
      <c r="R40" s="23">
        <v>14.8001166616883</v>
      </c>
      <c r="S40" s="23">
        <v>0.80000521414877501</v>
      </c>
      <c r="T40" s="23">
        <v>55.527923645917902</v>
      </c>
      <c r="U40" s="23">
        <v>53.723380021702702</v>
      </c>
      <c r="V40" s="23">
        <v>50.135777909626199</v>
      </c>
      <c r="W40" s="23">
        <v>45.838318044508199</v>
      </c>
      <c r="X40" s="23">
        <v>50.1383438497462</v>
      </c>
      <c r="Y40" s="23">
        <v>53.732222405824103</v>
      </c>
      <c r="Z40" s="23">
        <v>55.554491452959702</v>
      </c>
      <c r="AA40" s="23">
        <v>55.6017541663808</v>
      </c>
      <c r="AB40" s="23">
        <v>53.898332498932902</v>
      </c>
      <c r="AC40" s="23">
        <v>50.369665090288699</v>
      </c>
      <c r="AD40" s="23">
        <v>44.798635188354702</v>
      </c>
      <c r="AE40" s="23">
        <v>36.799548600714203</v>
      </c>
      <c r="AF40" s="23">
        <v>26.799852710843702</v>
      </c>
      <c r="AG40" s="23">
        <v>14.799955759089199</v>
      </c>
      <c r="AH40" s="23">
        <v>0.79999802389288199</v>
      </c>
      <c r="AI40" s="23">
        <v>55.173293154821003</v>
      </c>
      <c r="AJ40" s="23">
        <v>52.711333351575099</v>
      </c>
      <c r="AK40" s="23">
        <v>46.279781146542803</v>
      </c>
      <c r="AL40" s="23">
        <v>29.465617077088901</v>
      </c>
      <c r="AM40" s="23">
        <v>46.289777161752497</v>
      </c>
      <c r="AN40" s="23">
        <v>52.745176801909899</v>
      </c>
      <c r="AO40" s="23">
        <v>55.280526815561501</v>
      </c>
      <c r="AP40" s="23">
        <v>55.520870500774599</v>
      </c>
      <c r="AQ40" s="23">
        <v>53.872935303772501</v>
      </c>
      <c r="AR40" s="23">
        <v>50.361109362746397</v>
      </c>
      <c r="AS40" s="23">
        <v>44.795421109381799</v>
      </c>
      <c r="AT40" s="23">
        <v>36.798508946981997</v>
      </c>
      <c r="AU40" s="23">
        <v>26.799517495626301</v>
      </c>
      <c r="AV40" s="23">
        <v>14.7998556384764</v>
      </c>
      <c r="AW40" s="23">
        <v>0.79999355250304705</v>
      </c>
      <c r="AX40" s="23">
        <v>55.527923669709402</v>
      </c>
      <c r="AY40" s="23">
        <v>53.723380048752198</v>
      </c>
      <c r="AZ40" s="23">
        <v>50.135777938784798</v>
      </c>
      <c r="BA40" s="23">
        <v>45.838318012472698</v>
      </c>
      <c r="BB40" s="23">
        <v>50.138343796292297</v>
      </c>
      <c r="BC40" s="23">
        <v>53.732222379590702</v>
      </c>
      <c r="BD40" s="23">
        <v>55.554491447270401</v>
      </c>
      <c r="BE40" s="23">
        <v>55.601754175121599</v>
      </c>
      <c r="BF40" s="23">
        <v>53.898332516580098</v>
      </c>
      <c r="BG40" s="23">
        <v>50.369665109949302</v>
      </c>
      <c r="BH40" s="23">
        <v>44.798635202771599</v>
      </c>
      <c r="BI40" s="23">
        <v>36.799548599713603</v>
      </c>
      <c r="BJ40" s="23">
        <v>26.7998526986295</v>
      </c>
      <c r="BK40" s="23">
        <v>14.7999557483442</v>
      </c>
      <c r="BL40" s="23">
        <v>0.79999802315090096</v>
      </c>
      <c r="BM40" s="23">
        <v>55.9545114673559</v>
      </c>
      <c r="BN40" s="23">
        <v>54.669905177562498</v>
      </c>
      <c r="BO40" s="23">
        <v>52.556421652323699</v>
      </c>
      <c r="BP40" s="23">
        <v>50.973781145651799</v>
      </c>
      <c r="BQ40" s="23">
        <v>52.548037814796203</v>
      </c>
      <c r="BR40" s="23">
        <v>54.642868956118399</v>
      </c>
      <c r="BS40" s="23">
        <v>55.873484466770499</v>
      </c>
      <c r="BT40" s="23">
        <v>55.710018826721999</v>
      </c>
      <c r="BU40" s="23">
        <v>53.935238190689503</v>
      </c>
      <c r="BV40" s="23">
        <v>50.3826971911135</v>
      </c>
      <c r="BW40" s="23">
        <v>44.803655110014297</v>
      </c>
      <c r="BX40" s="23">
        <v>36.8011975602845</v>
      </c>
      <c r="BY40" s="23">
        <v>26.800388965049802</v>
      </c>
      <c r="BZ40" s="23">
        <v>14.8001166398923</v>
      </c>
      <c r="CA40" s="23">
        <v>0.80000521264596902</v>
      </c>
      <c r="CB40" s="23">
        <v>55.954511480248897</v>
      </c>
      <c r="CC40" s="23">
        <v>54.669905185812901</v>
      </c>
      <c r="CD40" s="23">
        <v>52.5564216667482</v>
      </c>
      <c r="CE40" s="23">
        <v>50.973781152284801</v>
      </c>
      <c r="CF40" s="23">
        <v>52.548037825603103</v>
      </c>
      <c r="CG40" s="23">
        <v>54.642868953429002</v>
      </c>
      <c r="CH40" s="23">
        <v>55.873484446841097</v>
      </c>
      <c r="CI40" s="23">
        <v>55.710018806034199</v>
      </c>
      <c r="CJ40" s="23">
        <v>53.935238175824203</v>
      </c>
      <c r="CK40" s="23">
        <v>50.382697183763597</v>
      </c>
      <c r="CL40" s="23">
        <v>44.803655110537399</v>
      </c>
      <c r="CM40" s="23">
        <v>36.801197566003701</v>
      </c>
      <c r="CN40" s="23">
        <v>26.800388970867001</v>
      </c>
      <c r="CO40" s="23">
        <v>14.800116642469501</v>
      </c>
      <c r="CP40" s="23">
        <v>0.80000521260945601</v>
      </c>
      <c r="CQ40" s="23">
        <v>55.527923706390297</v>
      </c>
      <c r="CR40" s="23">
        <v>53.723380083313202</v>
      </c>
      <c r="CS40" s="23">
        <v>50.135777957309998</v>
      </c>
      <c r="CT40" s="23">
        <v>45.838318056255503</v>
      </c>
      <c r="CU40" s="23">
        <v>50.138343812420501</v>
      </c>
      <c r="CV40" s="23">
        <v>53.7322223469682</v>
      </c>
      <c r="CW40" s="23">
        <v>55.554491398257198</v>
      </c>
      <c r="CX40" s="23">
        <v>55.601754127743803</v>
      </c>
      <c r="CY40" s="23">
        <v>53.898332480814503</v>
      </c>
      <c r="CZ40" s="23">
        <v>50.3696650914777</v>
      </c>
      <c r="DA40" s="23">
        <v>44.7986352036732</v>
      </c>
      <c r="DB40" s="23">
        <v>36.799548613102303</v>
      </c>
      <c r="DC40" s="23">
        <v>26.799852711819501</v>
      </c>
      <c r="DD40" s="23">
        <v>14.7999557536422</v>
      </c>
      <c r="DE40" s="23">
        <v>0.799998022954718</v>
      </c>
      <c r="DF40" s="23">
        <v>55.173293204705097</v>
      </c>
      <c r="DG40" s="23">
        <v>52.711333411960098</v>
      </c>
      <c r="DH40" s="23">
        <v>46.279781205589501</v>
      </c>
      <c r="DI40" s="23">
        <v>29.465617122013501</v>
      </c>
      <c r="DJ40" s="23">
        <v>46.289777150265401</v>
      </c>
      <c r="DK40" s="23">
        <v>52.745176753310602</v>
      </c>
      <c r="DL40" s="23">
        <v>55.2805267533452</v>
      </c>
      <c r="DM40" s="23">
        <v>55.520870442428603</v>
      </c>
      <c r="DN40" s="23">
        <v>53.872935259981901</v>
      </c>
      <c r="DO40" s="23">
        <v>50.361109339290003</v>
      </c>
      <c r="DP40" s="23">
        <v>44.795421107858701</v>
      </c>
      <c r="DQ40" s="23">
        <v>36.798508957894299</v>
      </c>
      <c r="DR40" s="23">
        <v>26.7995175051846</v>
      </c>
      <c r="DS40" s="23">
        <v>14.7998556406039</v>
      </c>
      <c r="DT40" s="23">
        <v>0.79999355193303301</v>
      </c>
      <c r="DU40" s="23">
        <v>55.527923700993902</v>
      </c>
      <c r="DV40" s="23">
        <v>53.723380094086401</v>
      </c>
      <c r="DW40" s="23">
        <v>50.135777996292397</v>
      </c>
      <c r="DX40" s="23">
        <v>45.838318071447098</v>
      </c>
      <c r="DY40" s="23">
        <v>50.138343822638902</v>
      </c>
      <c r="DZ40" s="23">
        <v>53.732222363399799</v>
      </c>
      <c r="EA40" s="23">
        <v>55.554491399488299</v>
      </c>
      <c r="EB40" s="23">
        <v>55.601754115195803</v>
      </c>
      <c r="EC40" s="23">
        <v>53.8983324588268</v>
      </c>
      <c r="ED40" s="23">
        <v>50.369665064639399</v>
      </c>
      <c r="EE40" s="23">
        <v>44.798635176040897</v>
      </c>
      <c r="EF40" s="23">
        <v>36.799548593940401</v>
      </c>
      <c r="EG40" s="23">
        <v>26.799852702894299</v>
      </c>
      <c r="EH40" s="23">
        <v>14.799955751372201</v>
      </c>
      <c r="EI40" s="23">
        <v>0.79999802267031095</v>
      </c>
      <c r="EJ40" s="23">
        <v>55.954511479015103</v>
      </c>
      <c r="EK40" s="23">
        <v>54.6699052015802</v>
      </c>
      <c r="EL40" s="23">
        <v>52.5564216896883</v>
      </c>
      <c r="EM40" s="23">
        <v>50.973781198333498</v>
      </c>
      <c r="EN40" s="23">
        <v>52.548037857672398</v>
      </c>
      <c r="EO40" s="23">
        <v>54.642868966403</v>
      </c>
      <c r="EP40" s="23">
        <v>55.873484442551501</v>
      </c>
      <c r="EQ40" s="23">
        <v>55.710018780174202</v>
      </c>
      <c r="ER40" s="23">
        <v>53.935238134462899</v>
      </c>
      <c r="ES40" s="23">
        <v>50.382697135504898</v>
      </c>
      <c r="ET40" s="23">
        <v>44.803655062670899</v>
      </c>
      <c r="EU40" s="23">
        <v>36.801197532416197</v>
      </c>
      <c r="EV40" s="23">
        <v>26.800388954419599</v>
      </c>
      <c r="EW40" s="23">
        <v>14.800116637179</v>
      </c>
      <c r="EX40" s="23">
        <v>0.80000521181133599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</row>
    <row r="41" spans="1:247" ht="11.25" customHeight="1" x14ac:dyDescent="0.25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</row>
    <row r="42" spans="1:247" ht="11.25" customHeight="1" x14ac:dyDescent="0.25">
      <c r="A42" s="21"/>
      <c r="B42" s="21"/>
      <c r="C42" s="21"/>
      <c r="D42" s="25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</row>
    <row r="43" spans="1:247" ht="11.25" customHeight="1" x14ac:dyDescent="0.25">
      <c r="A43" s="21"/>
      <c r="B43" s="21"/>
      <c r="C43" s="21"/>
      <c r="D43" s="25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</row>
    <row r="44" spans="1:247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</row>
    <row r="45" spans="1:247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</row>
    <row r="46" spans="1:247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</row>
    <row r="47" spans="1:247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</row>
    <row r="48" spans="1:247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</row>
    <row r="49" spans="1:247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</row>
    <row r="50" spans="1:247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</row>
    <row r="51" spans="1:247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</row>
    <row r="52" spans="1:247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</row>
    <row r="53" spans="1:247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</row>
    <row r="54" spans="1:247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</row>
    <row r="55" spans="1:247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</row>
    <row r="56" spans="1:247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</row>
    <row r="57" spans="1:247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</row>
    <row r="58" spans="1:247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</row>
    <row r="59" spans="1:247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</row>
    <row r="60" spans="1:247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</row>
    <row r="61" spans="1:247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</row>
    <row r="62" spans="1:247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U62" s="5"/>
      <c r="HV62" s="5"/>
      <c r="HW62" s="5"/>
      <c r="HX62" s="5"/>
      <c r="IM62" s="5"/>
    </row>
    <row r="63" spans="1:247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U63" s="5"/>
      <c r="HV63" s="5"/>
      <c r="HW63" s="5"/>
      <c r="HX63" s="5"/>
      <c r="IM63" s="5"/>
    </row>
    <row r="64" spans="1:247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U64" s="5"/>
      <c r="HV64" s="5"/>
      <c r="HW64" s="5"/>
      <c r="HX64" s="5"/>
      <c r="IM64" s="5"/>
    </row>
    <row r="65" spans="1:247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U65" s="5"/>
      <c r="HV65" s="5"/>
      <c r="HW65" s="5"/>
      <c r="HX65" s="5"/>
      <c r="IM65" s="5"/>
    </row>
    <row r="66" spans="1:247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U66" s="5"/>
      <c r="HV66" s="5"/>
      <c r="HW66" s="5"/>
      <c r="HX66" s="5"/>
      <c r="IM66" s="5"/>
    </row>
    <row r="67" spans="1:247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U67" s="5"/>
      <c r="HV67" s="5"/>
      <c r="HW67" s="5"/>
      <c r="HX67" s="5"/>
      <c r="IM67" s="5"/>
    </row>
    <row r="68" spans="1:247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U68" s="5"/>
      <c r="HV68" s="5"/>
      <c r="HW68" s="5"/>
      <c r="HX68" s="5"/>
      <c r="IM68" s="5"/>
    </row>
    <row r="69" spans="1:247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U69" s="5"/>
      <c r="HV69" s="5"/>
      <c r="HW69" s="5"/>
      <c r="HX69" s="5"/>
      <c r="IM69" s="5"/>
    </row>
    <row r="70" spans="1:247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U70" s="5"/>
      <c r="HV70" s="5"/>
      <c r="HW70" s="5"/>
      <c r="HX70" s="5"/>
      <c r="IM70" s="5"/>
    </row>
    <row r="71" spans="1:247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U71" s="5"/>
      <c r="HV71" s="5"/>
      <c r="HW71" s="5"/>
      <c r="HX71" s="5"/>
      <c r="IM71" s="5"/>
    </row>
    <row r="72" spans="1:247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U72" s="5"/>
      <c r="HV72" s="5"/>
      <c r="HW72" s="5"/>
      <c r="HX72" s="5"/>
      <c r="IM72" s="5"/>
    </row>
    <row r="73" spans="1:247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U73" s="5"/>
      <c r="HV73" s="5"/>
      <c r="HW73" s="5"/>
      <c r="HX73" s="5"/>
      <c r="IM73" s="5"/>
    </row>
    <row r="74" spans="1:247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U74" s="5"/>
      <c r="HV74" s="5"/>
      <c r="HW74" s="5"/>
      <c r="HX74" s="5"/>
      <c r="IM74" s="5"/>
    </row>
    <row r="75" spans="1:247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U75" s="5"/>
      <c r="HV75" s="5"/>
      <c r="HW75" s="5"/>
      <c r="HX75" s="5"/>
      <c r="IM75" s="5"/>
    </row>
    <row r="76" spans="1:247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U76" s="5"/>
      <c r="HV76" s="5"/>
      <c r="HW76" s="5"/>
      <c r="HX76" s="5"/>
      <c r="IM76" s="5"/>
    </row>
    <row r="77" spans="1:247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U77" s="5"/>
      <c r="HV77" s="5"/>
      <c r="HW77" s="5"/>
      <c r="HX77" s="5"/>
      <c r="IM77" s="5"/>
    </row>
    <row r="78" spans="1:247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U78" s="5"/>
      <c r="HV78" s="5"/>
      <c r="HW78" s="5"/>
      <c r="HX78" s="5"/>
      <c r="IM78" s="5"/>
    </row>
    <row r="79" spans="1:247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U79" s="5"/>
      <c r="HV79" s="5"/>
      <c r="HW79" s="5"/>
      <c r="HX79" s="5"/>
      <c r="IM79" s="5"/>
    </row>
    <row r="80" spans="1:247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U80" s="5"/>
      <c r="HV80" s="5"/>
      <c r="HW80" s="5"/>
      <c r="HX80" s="5"/>
      <c r="IM80" s="5"/>
    </row>
    <row r="81" spans="1:247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U81" s="5"/>
      <c r="HV81" s="5"/>
      <c r="HW81" s="5"/>
      <c r="HX81" s="5"/>
      <c r="IM81" s="5"/>
    </row>
    <row r="82" spans="1:247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U82" s="5"/>
      <c r="HV82" s="5"/>
      <c r="HW82" s="5"/>
      <c r="HX82" s="5"/>
      <c r="IM82" s="5"/>
    </row>
    <row r="83" spans="1:247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U83" s="5"/>
      <c r="HV83" s="5"/>
      <c r="HW83" s="5"/>
      <c r="HX83" s="5"/>
      <c r="IM83" s="5"/>
    </row>
    <row r="84" spans="1:247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U84" s="5"/>
      <c r="HV84" s="5"/>
      <c r="HW84" s="5"/>
      <c r="HX84" s="5"/>
      <c r="IM84" s="5"/>
    </row>
    <row r="85" spans="1:247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U85" s="5"/>
      <c r="HV85" s="5"/>
      <c r="HW85" s="5"/>
      <c r="HX85" s="5"/>
      <c r="IM85" s="5"/>
    </row>
  </sheetData>
  <conditionalFormatting sqref="A39:C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6:AZ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2" priority="4" operator="equal">
      <formula>$F$3</formula>
    </cfRule>
    <cfRule type="cellIs" dxfId="21" priority="5" operator="equal">
      <formula>$S$2</formula>
    </cfRule>
    <cfRule type="cellIs" dxfId="20" priority="6" operator="equal">
      <formula>$P$5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W6:IK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DI2" sqref="DI2"/>
    </sheetView>
  </sheetViews>
  <sheetFormatPr defaultRowHeight="2.1" customHeight="1" x14ac:dyDescent="0.25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 x14ac:dyDescent="0.25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 x14ac:dyDescent="0.25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 x14ac:dyDescent="0.25">
      <c r="A3" s="58"/>
      <c r="B3" s="20">
        <f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 x14ac:dyDescent="0.25">
      <c r="A4" s="58"/>
      <c r="B4" s="20">
        <f>B204</f>
        <v>250</v>
      </c>
      <c r="C4" s="20"/>
      <c r="D4" s="20"/>
      <c r="E4" s="20"/>
      <c r="F4" s="20"/>
      <c r="G4" s="20"/>
      <c r="H4" s="20"/>
      <c r="I4" s="20"/>
      <c r="J4" s="20"/>
      <c r="K4" s="275">
        <v>1</v>
      </c>
      <c r="L4" s="275">
        <f>K4+1</f>
        <v>2</v>
      </c>
      <c r="M4" s="275">
        <f t="shared" ref="M4:BX4" si="0">L4+1</f>
        <v>3</v>
      </c>
      <c r="N4" s="275">
        <f t="shared" si="0"/>
        <v>4</v>
      </c>
      <c r="O4" s="275">
        <f t="shared" si="0"/>
        <v>5</v>
      </c>
      <c r="P4" s="275">
        <f t="shared" si="0"/>
        <v>6</v>
      </c>
      <c r="Q4" s="275">
        <f t="shared" si="0"/>
        <v>7</v>
      </c>
      <c r="R4" s="275">
        <f t="shared" si="0"/>
        <v>8</v>
      </c>
      <c r="S4" s="275">
        <f t="shared" si="0"/>
        <v>9</v>
      </c>
      <c r="T4" s="275">
        <f t="shared" si="0"/>
        <v>10</v>
      </c>
      <c r="U4" s="275">
        <f t="shared" si="0"/>
        <v>11</v>
      </c>
      <c r="V4" s="275">
        <f t="shared" si="0"/>
        <v>12</v>
      </c>
      <c r="W4" s="275">
        <f t="shared" si="0"/>
        <v>13</v>
      </c>
      <c r="X4" s="275">
        <f t="shared" si="0"/>
        <v>14</v>
      </c>
      <c r="Y4" s="275">
        <f t="shared" si="0"/>
        <v>15</v>
      </c>
      <c r="Z4" s="275">
        <f t="shared" si="0"/>
        <v>16</v>
      </c>
      <c r="AA4" s="275">
        <f t="shared" si="0"/>
        <v>17</v>
      </c>
      <c r="AB4" s="275">
        <f t="shared" si="0"/>
        <v>18</v>
      </c>
      <c r="AC4" s="275">
        <f t="shared" si="0"/>
        <v>19</v>
      </c>
      <c r="AD4" s="275">
        <f t="shared" si="0"/>
        <v>20</v>
      </c>
      <c r="AE4" s="275">
        <f t="shared" si="0"/>
        <v>21</v>
      </c>
      <c r="AF4" s="275">
        <f t="shared" si="0"/>
        <v>22</v>
      </c>
      <c r="AG4" s="275">
        <f t="shared" si="0"/>
        <v>23</v>
      </c>
      <c r="AH4" s="275">
        <f t="shared" si="0"/>
        <v>24</v>
      </c>
      <c r="AI4" s="275">
        <f t="shared" si="0"/>
        <v>25</v>
      </c>
      <c r="AJ4" s="275">
        <f t="shared" si="0"/>
        <v>26</v>
      </c>
      <c r="AK4" s="275">
        <f t="shared" si="0"/>
        <v>27</v>
      </c>
      <c r="AL4" s="275">
        <f t="shared" si="0"/>
        <v>28</v>
      </c>
      <c r="AM4" s="275">
        <f t="shared" si="0"/>
        <v>29</v>
      </c>
      <c r="AN4" s="275">
        <f t="shared" si="0"/>
        <v>30</v>
      </c>
      <c r="AO4" s="275">
        <f t="shared" si="0"/>
        <v>31</v>
      </c>
      <c r="AP4" s="275">
        <f t="shared" si="0"/>
        <v>32</v>
      </c>
      <c r="AQ4" s="275">
        <f t="shared" si="0"/>
        <v>33</v>
      </c>
      <c r="AR4" s="275">
        <f t="shared" si="0"/>
        <v>34</v>
      </c>
      <c r="AS4" s="275">
        <f t="shared" si="0"/>
        <v>35</v>
      </c>
      <c r="AT4" s="275">
        <f t="shared" si="0"/>
        <v>36</v>
      </c>
      <c r="AU4" s="275">
        <f t="shared" si="0"/>
        <v>37</v>
      </c>
      <c r="AV4" s="275">
        <f t="shared" si="0"/>
        <v>38</v>
      </c>
      <c r="AW4" s="275">
        <f t="shared" si="0"/>
        <v>39</v>
      </c>
      <c r="AX4" s="275">
        <f t="shared" si="0"/>
        <v>40</v>
      </c>
      <c r="AY4" s="275">
        <f t="shared" si="0"/>
        <v>41</v>
      </c>
      <c r="AZ4" s="275">
        <f t="shared" si="0"/>
        <v>42</v>
      </c>
      <c r="BA4" s="275">
        <f t="shared" si="0"/>
        <v>43</v>
      </c>
      <c r="BB4" s="275">
        <f t="shared" si="0"/>
        <v>44</v>
      </c>
      <c r="BC4" s="275">
        <f t="shared" si="0"/>
        <v>45</v>
      </c>
      <c r="BD4" s="275">
        <f t="shared" si="0"/>
        <v>46</v>
      </c>
      <c r="BE4" s="275">
        <f t="shared" si="0"/>
        <v>47</v>
      </c>
      <c r="BF4" s="275">
        <f t="shared" si="0"/>
        <v>48</v>
      </c>
      <c r="BG4" s="275">
        <f t="shared" si="0"/>
        <v>49</v>
      </c>
      <c r="BH4" s="275">
        <f t="shared" si="0"/>
        <v>50</v>
      </c>
      <c r="BI4" s="275">
        <f t="shared" si="0"/>
        <v>51</v>
      </c>
      <c r="BJ4" s="275">
        <f t="shared" si="0"/>
        <v>52</v>
      </c>
      <c r="BK4" s="275">
        <f t="shared" si="0"/>
        <v>53</v>
      </c>
      <c r="BL4" s="275">
        <f t="shared" si="0"/>
        <v>54</v>
      </c>
      <c r="BM4" s="275">
        <f t="shared" si="0"/>
        <v>55</v>
      </c>
      <c r="BN4" s="275">
        <f t="shared" si="0"/>
        <v>56</v>
      </c>
      <c r="BO4" s="275">
        <f t="shared" si="0"/>
        <v>57</v>
      </c>
      <c r="BP4" s="275">
        <f t="shared" si="0"/>
        <v>58</v>
      </c>
      <c r="BQ4" s="275">
        <f t="shared" si="0"/>
        <v>59</v>
      </c>
      <c r="BR4" s="275">
        <f t="shared" si="0"/>
        <v>60</v>
      </c>
      <c r="BS4" s="275">
        <f t="shared" si="0"/>
        <v>61</v>
      </c>
      <c r="BT4" s="275">
        <f t="shared" si="0"/>
        <v>62</v>
      </c>
      <c r="BU4" s="275">
        <f t="shared" si="0"/>
        <v>63</v>
      </c>
      <c r="BV4" s="275">
        <f t="shared" si="0"/>
        <v>64</v>
      </c>
      <c r="BW4" s="275">
        <f t="shared" si="0"/>
        <v>65</v>
      </c>
      <c r="BX4" s="275">
        <f t="shared" si="0"/>
        <v>66</v>
      </c>
      <c r="BY4" s="275">
        <f t="shared" ref="BY4:DF4" si="1">BX4+1</f>
        <v>67</v>
      </c>
      <c r="BZ4" s="275">
        <f t="shared" si="1"/>
        <v>68</v>
      </c>
      <c r="CA4" s="275">
        <f t="shared" si="1"/>
        <v>69</v>
      </c>
      <c r="CB4" s="275">
        <f t="shared" si="1"/>
        <v>70</v>
      </c>
      <c r="CC4" s="275">
        <f t="shared" si="1"/>
        <v>71</v>
      </c>
      <c r="CD4" s="275">
        <f t="shared" si="1"/>
        <v>72</v>
      </c>
      <c r="CE4" s="275">
        <f t="shared" si="1"/>
        <v>73</v>
      </c>
      <c r="CF4" s="275">
        <f t="shared" si="1"/>
        <v>74</v>
      </c>
      <c r="CG4" s="275">
        <f t="shared" si="1"/>
        <v>75</v>
      </c>
      <c r="CH4" s="275">
        <f t="shared" si="1"/>
        <v>76</v>
      </c>
      <c r="CI4" s="275">
        <f t="shared" si="1"/>
        <v>77</v>
      </c>
      <c r="CJ4" s="275">
        <f t="shared" si="1"/>
        <v>78</v>
      </c>
      <c r="CK4" s="275">
        <f t="shared" si="1"/>
        <v>79</v>
      </c>
      <c r="CL4" s="275">
        <f t="shared" si="1"/>
        <v>80</v>
      </c>
      <c r="CM4" s="275">
        <f t="shared" si="1"/>
        <v>81</v>
      </c>
      <c r="CN4" s="275">
        <f t="shared" si="1"/>
        <v>82</v>
      </c>
      <c r="CO4" s="275">
        <f t="shared" si="1"/>
        <v>83</v>
      </c>
      <c r="CP4" s="275">
        <f t="shared" si="1"/>
        <v>84</v>
      </c>
      <c r="CQ4" s="275">
        <f t="shared" si="1"/>
        <v>85</v>
      </c>
      <c r="CR4" s="275">
        <f t="shared" si="1"/>
        <v>86</v>
      </c>
      <c r="CS4" s="275">
        <f t="shared" si="1"/>
        <v>87</v>
      </c>
      <c r="CT4" s="275">
        <f t="shared" si="1"/>
        <v>88</v>
      </c>
      <c r="CU4" s="275">
        <f t="shared" si="1"/>
        <v>89</v>
      </c>
      <c r="CV4" s="275">
        <f t="shared" si="1"/>
        <v>90</v>
      </c>
      <c r="CW4" s="275">
        <f t="shared" si="1"/>
        <v>91</v>
      </c>
      <c r="CX4" s="275">
        <f t="shared" si="1"/>
        <v>92</v>
      </c>
      <c r="CY4" s="275">
        <f t="shared" si="1"/>
        <v>93</v>
      </c>
      <c r="CZ4" s="275">
        <f t="shared" si="1"/>
        <v>94</v>
      </c>
      <c r="DA4" s="275">
        <f t="shared" si="1"/>
        <v>95</v>
      </c>
      <c r="DB4" s="275">
        <f t="shared" si="1"/>
        <v>96</v>
      </c>
      <c r="DC4" s="275">
        <f t="shared" si="1"/>
        <v>97</v>
      </c>
      <c r="DD4" s="275">
        <f t="shared" si="1"/>
        <v>98</v>
      </c>
      <c r="DE4" s="275">
        <f t="shared" si="1"/>
        <v>99</v>
      </c>
      <c r="DF4" s="275">
        <f t="shared" si="1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 x14ac:dyDescent="0.25">
      <c r="A5" s="58" t="s">
        <v>30</v>
      </c>
      <c r="B5" s="20">
        <f>B205</f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96" t="s">
        <v>204</v>
      </c>
      <c r="J5" s="196" t="s">
        <v>205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 x14ac:dyDescent="0.25">
      <c r="A6" s="58" t="s">
        <v>30</v>
      </c>
      <c r="B6" s="20">
        <f>B206</f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96">
        <f>MAX(K10:DF10)</f>
        <v>11014.467570151999</v>
      </c>
      <c r="J6" s="196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 x14ac:dyDescent="0.25">
      <c r="A7" s="58" t="s">
        <v>30</v>
      </c>
      <c r="B7" s="20">
        <f>B207</f>
        <v>100</v>
      </c>
      <c r="C7" s="20"/>
      <c r="D7" s="20"/>
      <c r="E7" s="59" t="s">
        <v>1</v>
      </c>
      <c r="F7" s="60">
        <v>200</v>
      </c>
      <c r="G7" s="59" t="s">
        <v>27</v>
      </c>
      <c r="H7" s="60">
        <v>50</v>
      </c>
      <c r="I7" s="196" t="s">
        <v>206</v>
      </c>
      <c r="J7" s="93">
        <v>10010</v>
      </c>
      <c r="K7" s="195">
        <v>0</v>
      </c>
      <c r="L7" s="195">
        <v>9</v>
      </c>
      <c r="M7" s="195">
        <f>L7</f>
        <v>9</v>
      </c>
      <c r="N7" s="195">
        <f t="shared" ref="N7:AW7" si="2">M7</f>
        <v>9</v>
      </c>
      <c r="O7" s="195">
        <f t="shared" si="2"/>
        <v>9</v>
      </c>
      <c r="P7" s="195">
        <f t="shared" si="2"/>
        <v>9</v>
      </c>
      <c r="Q7" s="195">
        <f t="shared" si="2"/>
        <v>9</v>
      </c>
      <c r="R7" s="195">
        <f t="shared" si="2"/>
        <v>9</v>
      </c>
      <c r="S7" s="195">
        <f t="shared" si="2"/>
        <v>9</v>
      </c>
      <c r="T7" s="195">
        <f t="shared" si="2"/>
        <v>9</v>
      </c>
      <c r="U7" s="195">
        <f t="shared" si="2"/>
        <v>9</v>
      </c>
      <c r="V7" s="195">
        <f t="shared" si="2"/>
        <v>9</v>
      </c>
      <c r="W7" s="195">
        <f t="shared" si="2"/>
        <v>9</v>
      </c>
      <c r="X7" s="195">
        <f t="shared" si="2"/>
        <v>9</v>
      </c>
      <c r="Y7" s="195">
        <f t="shared" si="2"/>
        <v>9</v>
      </c>
      <c r="Z7" s="195">
        <f t="shared" si="2"/>
        <v>9</v>
      </c>
      <c r="AA7" s="195">
        <f t="shared" si="2"/>
        <v>9</v>
      </c>
      <c r="AB7" s="195">
        <f t="shared" si="2"/>
        <v>9</v>
      </c>
      <c r="AC7" s="195">
        <f t="shared" si="2"/>
        <v>9</v>
      </c>
      <c r="AD7" s="195">
        <f t="shared" si="2"/>
        <v>9</v>
      </c>
      <c r="AE7" s="195">
        <f t="shared" si="2"/>
        <v>9</v>
      </c>
      <c r="AF7" s="195">
        <f t="shared" si="2"/>
        <v>9</v>
      </c>
      <c r="AG7" s="195">
        <f t="shared" si="2"/>
        <v>9</v>
      </c>
      <c r="AH7" s="195">
        <f t="shared" si="2"/>
        <v>9</v>
      </c>
      <c r="AI7" s="195">
        <f t="shared" si="2"/>
        <v>9</v>
      </c>
      <c r="AJ7" s="195">
        <f t="shared" si="2"/>
        <v>9</v>
      </c>
      <c r="AK7" s="195">
        <f t="shared" si="2"/>
        <v>9</v>
      </c>
      <c r="AL7" s="195">
        <f t="shared" si="2"/>
        <v>9</v>
      </c>
      <c r="AM7" s="195">
        <f t="shared" si="2"/>
        <v>9</v>
      </c>
      <c r="AN7" s="195">
        <f t="shared" si="2"/>
        <v>9</v>
      </c>
      <c r="AO7" s="195">
        <f t="shared" si="2"/>
        <v>9</v>
      </c>
      <c r="AP7" s="195">
        <f t="shared" si="2"/>
        <v>9</v>
      </c>
      <c r="AQ7" s="195">
        <f t="shared" si="2"/>
        <v>9</v>
      </c>
      <c r="AR7" s="195">
        <f t="shared" si="2"/>
        <v>9</v>
      </c>
      <c r="AS7" s="195">
        <f t="shared" si="2"/>
        <v>9</v>
      </c>
      <c r="AT7" s="195">
        <f t="shared" si="2"/>
        <v>9</v>
      </c>
      <c r="AU7" s="195">
        <f t="shared" si="2"/>
        <v>9</v>
      </c>
      <c r="AV7" s="195">
        <f t="shared" si="2"/>
        <v>9</v>
      </c>
      <c r="AW7" s="195">
        <f t="shared" si="2"/>
        <v>9</v>
      </c>
      <c r="AX7" s="195">
        <v>-40</v>
      </c>
      <c r="AY7" s="195">
        <v>-20</v>
      </c>
      <c r="AZ7" s="195">
        <v>-30</v>
      </c>
      <c r="BA7" s="195">
        <v>-20</v>
      </c>
      <c r="BB7" s="195">
        <v>-20</v>
      </c>
      <c r="BC7" s="195">
        <v>10</v>
      </c>
      <c r="BD7" s="195">
        <v>40</v>
      </c>
      <c r="BE7" s="195">
        <v>50</v>
      </c>
      <c r="BF7" s="195">
        <v>60</v>
      </c>
      <c r="BG7" s="195">
        <v>70</v>
      </c>
      <c r="BH7" s="195">
        <v>75</v>
      </c>
      <c r="BI7" s="195">
        <v>70</v>
      </c>
      <c r="BJ7" s="195">
        <v>60</v>
      </c>
      <c r="BK7" s="195">
        <v>50</v>
      </c>
      <c r="BL7" s="195">
        <v>40</v>
      </c>
      <c r="BM7" s="195">
        <v>30</v>
      </c>
      <c r="BN7" s="195">
        <v>10</v>
      </c>
      <c r="BO7" s="195">
        <v>5</v>
      </c>
      <c r="BP7" s="195">
        <v>5</v>
      </c>
      <c r="BQ7" s="195">
        <v>-10</v>
      </c>
      <c r="BR7" s="195">
        <v>-20</v>
      </c>
      <c r="BS7" s="195">
        <v>-30</v>
      </c>
      <c r="BT7" s="195">
        <v>-40</v>
      </c>
      <c r="BU7" s="195">
        <v>-60</v>
      </c>
      <c r="BV7" s="195">
        <v>-80</v>
      </c>
      <c r="BW7" s="195">
        <v>-60</v>
      </c>
      <c r="BX7" s="195">
        <v>-30</v>
      </c>
      <c r="BY7" s="195">
        <v>0</v>
      </c>
      <c r="BZ7" s="195">
        <v>10</v>
      </c>
      <c r="CA7" s="195">
        <v>10</v>
      </c>
      <c r="CB7" s="195">
        <v>20</v>
      </c>
      <c r="CC7" s="195">
        <v>15</v>
      </c>
      <c r="CD7" s="195">
        <v>20</v>
      </c>
      <c r="CE7" s="20" t="s">
        <v>30</v>
      </c>
      <c r="CF7" s="20" t="s">
        <v>30</v>
      </c>
      <c r="CG7" s="20" t="s">
        <v>30</v>
      </c>
      <c r="CH7" s="20" t="s">
        <v>30</v>
      </c>
      <c r="CI7" s="20" t="s">
        <v>30</v>
      </c>
      <c r="CJ7" s="20" t="s">
        <v>30</v>
      </c>
      <c r="CK7" s="20" t="s">
        <v>30</v>
      </c>
      <c r="CL7" s="20" t="s">
        <v>30</v>
      </c>
      <c r="CM7" s="20" t="s">
        <v>30</v>
      </c>
      <c r="CN7" s="20" t="s">
        <v>30</v>
      </c>
      <c r="CO7" s="20" t="s">
        <v>30</v>
      </c>
      <c r="CP7" s="20" t="s">
        <v>30</v>
      </c>
      <c r="CQ7" s="20" t="s">
        <v>30</v>
      </c>
      <c r="CR7" s="20" t="s">
        <v>30</v>
      </c>
      <c r="CS7" s="20" t="s">
        <v>30</v>
      </c>
      <c r="CT7" s="20" t="s">
        <v>30</v>
      </c>
      <c r="CU7" s="20" t="s">
        <v>30</v>
      </c>
      <c r="CV7" s="20" t="s">
        <v>30</v>
      </c>
      <c r="CW7" s="20" t="s">
        <v>30</v>
      </c>
      <c r="CX7" s="20" t="s">
        <v>30</v>
      </c>
      <c r="CY7" s="20" t="s">
        <v>30</v>
      </c>
      <c r="CZ7" s="20" t="s">
        <v>30</v>
      </c>
      <c r="DA7" s="20" t="s">
        <v>30</v>
      </c>
      <c r="DB7" s="20" t="s">
        <v>30</v>
      </c>
      <c r="DC7" s="20" t="s">
        <v>30</v>
      </c>
      <c r="DD7" s="20" t="s">
        <v>30</v>
      </c>
      <c r="DE7" s="20" t="s">
        <v>30</v>
      </c>
      <c r="DF7" s="20" t="s">
        <v>30</v>
      </c>
      <c r="DG7" s="63" t="s">
        <v>24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 x14ac:dyDescent="0.25">
      <c r="A8" s="58" t="s">
        <v>30</v>
      </c>
      <c r="B8" s="20">
        <f>B208</f>
        <v>50</v>
      </c>
      <c r="C8" s="20"/>
      <c r="D8" s="20"/>
      <c r="E8" s="20"/>
      <c r="F8" s="20"/>
      <c r="G8" s="20"/>
      <c r="H8" s="20"/>
      <c r="I8" s="196">
        <v>250</v>
      </c>
      <c r="J8" s="196">
        <f>I8/2</f>
        <v>125</v>
      </c>
      <c r="K8" s="20">
        <f>J7+K7</f>
        <v>10010</v>
      </c>
      <c r="L8" s="20">
        <f t="shared" ref="L8:BC8" si="3">K8+L7</f>
        <v>10019</v>
      </c>
      <c r="M8" s="20">
        <f t="shared" si="3"/>
        <v>10028</v>
      </c>
      <c r="N8" s="20">
        <f t="shared" si="3"/>
        <v>10037</v>
      </c>
      <c r="O8" s="20">
        <f t="shared" si="3"/>
        <v>10046</v>
      </c>
      <c r="P8" s="20">
        <f t="shared" si="3"/>
        <v>10055</v>
      </c>
      <c r="Q8" s="20">
        <f t="shared" si="3"/>
        <v>10064</v>
      </c>
      <c r="R8" s="20">
        <f t="shared" si="3"/>
        <v>10073</v>
      </c>
      <c r="S8" s="20">
        <f t="shared" si="3"/>
        <v>10082</v>
      </c>
      <c r="T8" s="20">
        <f t="shared" si="3"/>
        <v>10091</v>
      </c>
      <c r="U8" s="20">
        <f t="shared" si="3"/>
        <v>10100</v>
      </c>
      <c r="V8" s="20">
        <f t="shared" si="3"/>
        <v>10109</v>
      </c>
      <c r="W8" s="20">
        <f t="shared" si="3"/>
        <v>10118</v>
      </c>
      <c r="X8" s="20">
        <f t="shared" si="3"/>
        <v>10127</v>
      </c>
      <c r="Y8" s="20">
        <f t="shared" si="3"/>
        <v>10136</v>
      </c>
      <c r="Z8" s="20">
        <f t="shared" si="3"/>
        <v>10145</v>
      </c>
      <c r="AA8" s="20">
        <f t="shared" si="3"/>
        <v>10154</v>
      </c>
      <c r="AB8" s="20">
        <f t="shared" si="3"/>
        <v>10163</v>
      </c>
      <c r="AC8" s="20">
        <f t="shared" si="3"/>
        <v>10172</v>
      </c>
      <c r="AD8" s="20">
        <f t="shared" si="3"/>
        <v>10181</v>
      </c>
      <c r="AE8" s="20">
        <f t="shared" si="3"/>
        <v>10190</v>
      </c>
      <c r="AF8" s="20">
        <f t="shared" si="3"/>
        <v>10199</v>
      </c>
      <c r="AG8" s="20">
        <f t="shared" si="3"/>
        <v>10208</v>
      </c>
      <c r="AH8" s="20">
        <f t="shared" si="3"/>
        <v>10217</v>
      </c>
      <c r="AI8" s="20">
        <f t="shared" si="3"/>
        <v>10226</v>
      </c>
      <c r="AJ8" s="20">
        <f t="shared" si="3"/>
        <v>10235</v>
      </c>
      <c r="AK8" s="20">
        <f t="shared" si="3"/>
        <v>10244</v>
      </c>
      <c r="AL8" s="20">
        <f t="shared" si="3"/>
        <v>10253</v>
      </c>
      <c r="AM8" s="20">
        <f t="shared" si="3"/>
        <v>10262</v>
      </c>
      <c r="AN8" s="20">
        <f t="shared" si="3"/>
        <v>10271</v>
      </c>
      <c r="AO8" s="20">
        <f t="shared" si="3"/>
        <v>10280</v>
      </c>
      <c r="AP8" s="20">
        <f t="shared" si="3"/>
        <v>10289</v>
      </c>
      <c r="AQ8" s="20">
        <f t="shared" si="3"/>
        <v>10298</v>
      </c>
      <c r="AR8" s="20">
        <f t="shared" si="3"/>
        <v>10307</v>
      </c>
      <c r="AS8" s="20">
        <f t="shared" si="3"/>
        <v>10316</v>
      </c>
      <c r="AT8" s="20">
        <f t="shared" si="3"/>
        <v>10325</v>
      </c>
      <c r="AU8" s="20">
        <f t="shared" si="3"/>
        <v>10334</v>
      </c>
      <c r="AV8" s="20">
        <f t="shared" si="3"/>
        <v>10343</v>
      </c>
      <c r="AW8" s="20">
        <f t="shared" si="3"/>
        <v>10352</v>
      </c>
      <c r="AX8" s="20">
        <f t="shared" si="3"/>
        <v>10312</v>
      </c>
      <c r="AY8" s="20">
        <f t="shared" si="3"/>
        <v>10292</v>
      </c>
      <c r="AZ8" s="20">
        <f t="shared" si="3"/>
        <v>10262</v>
      </c>
      <c r="BA8" s="20">
        <f t="shared" si="3"/>
        <v>10242</v>
      </c>
      <c r="BB8" s="20">
        <f t="shared" si="3"/>
        <v>10222</v>
      </c>
      <c r="BC8" s="20">
        <f t="shared" si="3"/>
        <v>10232</v>
      </c>
      <c r="BD8" s="20">
        <f t="shared" ref="BD8" si="4">BC8+BD7</f>
        <v>10272</v>
      </c>
      <c r="BE8" s="20">
        <f t="shared" ref="BE8" si="5">BD8+BE7</f>
        <v>10322</v>
      </c>
      <c r="BF8" s="20">
        <f t="shared" ref="BF8" si="6">BE8+BF7</f>
        <v>10382</v>
      </c>
      <c r="BG8" s="20">
        <f t="shared" ref="BG8" si="7">BF8+BG7</f>
        <v>10452</v>
      </c>
      <c r="BH8" s="20">
        <f t="shared" ref="BH8" si="8">BG8+BH7</f>
        <v>10527</v>
      </c>
      <c r="BI8" s="20">
        <f t="shared" ref="BI8" si="9">BH8+BI7</f>
        <v>10597</v>
      </c>
      <c r="BJ8" s="20">
        <f t="shared" ref="BJ8" si="10">BI8+BJ7</f>
        <v>10657</v>
      </c>
      <c r="BK8" s="20">
        <f t="shared" ref="BK8" si="11">BJ8+BK7</f>
        <v>10707</v>
      </c>
      <c r="BL8" s="20">
        <f t="shared" ref="BL8" si="12">BK8+BL7</f>
        <v>10747</v>
      </c>
      <c r="BM8" s="20">
        <f t="shared" ref="BM8" si="13">BL8+BM7</f>
        <v>10777</v>
      </c>
      <c r="BN8" s="20">
        <f t="shared" ref="BN8" si="14">BM8+BN7</f>
        <v>10787</v>
      </c>
      <c r="BO8" s="20">
        <f t="shared" ref="BO8" si="15">BN8+BO7</f>
        <v>10792</v>
      </c>
      <c r="BP8" s="20">
        <f t="shared" ref="BP8" si="16">BO8+BP7</f>
        <v>10797</v>
      </c>
      <c r="BQ8" s="20">
        <f t="shared" ref="BQ8" si="17">BP8+BQ7</f>
        <v>10787</v>
      </c>
      <c r="BR8" s="20">
        <f t="shared" ref="BR8" si="18">BQ8+BR7</f>
        <v>10767</v>
      </c>
      <c r="BS8" s="20">
        <f t="shared" ref="BS8" si="19">BR8+BS7</f>
        <v>10737</v>
      </c>
      <c r="BT8" s="20">
        <f t="shared" ref="BT8" si="20">BS8+BT7</f>
        <v>10697</v>
      </c>
      <c r="BU8" s="20">
        <f t="shared" ref="BU8" si="21">BT8+BU7</f>
        <v>10637</v>
      </c>
      <c r="BV8" s="20">
        <f t="shared" ref="BV8" si="22">BU8+BV7</f>
        <v>10557</v>
      </c>
      <c r="BW8" s="20">
        <f t="shared" ref="BW8" si="23">BV8+BW7</f>
        <v>10497</v>
      </c>
      <c r="BX8" s="20">
        <f t="shared" ref="BX8" si="24">BW8+BX7</f>
        <v>10467</v>
      </c>
      <c r="BY8" s="20">
        <f t="shared" ref="BY8" si="25">BX8+BY7</f>
        <v>10467</v>
      </c>
      <c r="BZ8" s="20">
        <f t="shared" ref="BZ8" si="26">BY8+BZ7</f>
        <v>10477</v>
      </c>
      <c r="CA8" s="20">
        <f t="shared" ref="CA8" si="27">BZ8+CA7</f>
        <v>10487</v>
      </c>
      <c r="CB8" s="20">
        <f t="shared" ref="CB8" si="28">CA8+CB7</f>
        <v>10507</v>
      </c>
      <c r="CC8" s="20">
        <f t="shared" ref="CC8" si="29">CB8+CC7</f>
        <v>10522</v>
      </c>
      <c r="CD8" s="20">
        <f t="shared" ref="CD8" si="30">CC8+CD7</f>
        <v>10542</v>
      </c>
      <c r="CE8" s="274" t="e">
        <f>#REF!</f>
        <v>#REF!</v>
      </c>
      <c r="CF8" s="274" t="e">
        <f>#REF!</f>
        <v>#REF!</v>
      </c>
      <c r="CG8" s="274" t="e">
        <f>#REF!</f>
        <v>#REF!</v>
      </c>
      <c r="CH8" s="274" t="e">
        <f>#REF!</f>
        <v>#REF!</v>
      </c>
      <c r="CI8" s="274" t="e">
        <f>#REF!</f>
        <v>#REF!</v>
      </c>
      <c r="CJ8" s="274" t="e">
        <f>#REF!</f>
        <v>#REF!</v>
      </c>
      <c r="CK8" s="274" t="e">
        <f>#REF!</f>
        <v>#REF!</v>
      </c>
      <c r="CL8" s="274" t="e">
        <f>#REF!</f>
        <v>#REF!</v>
      </c>
      <c r="CM8" s="274" t="e">
        <f>#REF!</f>
        <v>#REF!</v>
      </c>
      <c r="CN8" s="274" t="e">
        <f>#REF!</f>
        <v>#REF!</v>
      </c>
      <c r="CO8" s="274" t="e">
        <f>#REF!</f>
        <v>#REF!</v>
      </c>
      <c r="CP8" s="274" t="e">
        <f>#REF!</f>
        <v>#REF!</v>
      </c>
      <c r="CQ8" s="274" t="e">
        <f>#REF!</f>
        <v>#REF!</v>
      </c>
      <c r="CR8" s="274" t="e">
        <f>#REF!</f>
        <v>#REF!</v>
      </c>
      <c r="CS8" s="274" t="e">
        <f>#REF!</f>
        <v>#REF!</v>
      </c>
      <c r="CT8" s="274" t="e">
        <f>#REF!</f>
        <v>#REF!</v>
      </c>
      <c r="CU8" s="274" t="e">
        <f>#REF!</f>
        <v>#REF!</v>
      </c>
      <c r="CV8" s="274" t="e">
        <f>#REF!</f>
        <v>#REF!</v>
      </c>
      <c r="CW8" s="274" t="e">
        <f>#REF!</f>
        <v>#REF!</v>
      </c>
      <c r="CX8" s="274" t="e">
        <f>#REF!</f>
        <v>#REF!</v>
      </c>
      <c r="CY8" s="274" t="e">
        <f>#REF!</f>
        <v>#REF!</v>
      </c>
      <c r="CZ8" s="274" t="e">
        <f>#REF!</f>
        <v>#REF!</v>
      </c>
      <c r="DA8" s="274" t="e">
        <f>#REF!</f>
        <v>#REF!</v>
      </c>
      <c r="DB8" s="274" t="e">
        <f>#REF!</f>
        <v>#REF!</v>
      </c>
      <c r="DC8" s="274" t="e">
        <f>#REF!</f>
        <v>#REF!</v>
      </c>
      <c r="DD8" s="274" t="e">
        <f>#REF!</f>
        <v>#REF!</v>
      </c>
      <c r="DE8" s="274" t="e">
        <f>#REF!</f>
        <v>#REF!</v>
      </c>
      <c r="DF8" s="274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 x14ac:dyDescent="0.25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ca="1">K10+RANDBETWEEN(1,1000)-500</f>
        <v>10066.1291478113</v>
      </c>
      <c r="L9" s="64">
        <f ca="1">L10+RANDBETWEEN(1,1000)-500</f>
        <v>9688.8045601187005</v>
      </c>
      <c r="M9" s="64">
        <f ca="1">M10+RANDBETWEEN(1,1000)-500</f>
        <v>9938.8310281923004</v>
      </c>
      <c r="N9" s="64">
        <f ca="1">N10+RANDBETWEEN(1,1000)-500</f>
        <v>9759.4353277958999</v>
      </c>
      <c r="O9" s="64">
        <f ca="1">O10+RANDBETWEEN(1,1000)-500</f>
        <v>9794.3117565812008</v>
      </c>
      <c r="P9" s="64">
        <f ca="1">P10+RANDBETWEEN(1,1000)-500</f>
        <v>10471.7673701229</v>
      </c>
      <c r="Q9" s="64">
        <f ca="1">Q10+RANDBETWEEN(1,1000)-500</f>
        <v>10411.8286203727</v>
      </c>
      <c r="R9" s="64">
        <f ca="1">R10+RANDBETWEEN(1,1000)-500</f>
        <v>10699.3026793852</v>
      </c>
      <c r="S9" s="64">
        <f ca="1">S10+RANDBETWEEN(1,1000)-500</f>
        <v>10645.789585536701</v>
      </c>
      <c r="T9" s="64">
        <f ca="1">T10+RANDBETWEEN(1,1000)-500</f>
        <v>10434.644447148799</v>
      </c>
      <c r="U9" s="64">
        <f ca="1">U10+RANDBETWEEN(1,1000)-500</f>
        <v>9894.8920843074993</v>
      </c>
      <c r="V9" s="64">
        <f ca="1">V10+RANDBETWEEN(1,1000)-500</f>
        <v>9741.0994855825993</v>
      </c>
      <c r="W9" s="64">
        <f ca="1">W10+RANDBETWEEN(1,1000)-500</f>
        <v>10498.2141135927</v>
      </c>
      <c r="X9" s="64">
        <f ca="1">X10+RANDBETWEEN(1,1000)-500</f>
        <v>9628.3782445342003</v>
      </c>
      <c r="Y9" s="64">
        <f ca="1">Y10+RANDBETWEEN(1,1000)-500</f>
        <v>9629.7310364174991</v>
      </c>
      <c r="Z9" s="64">
        <f ca="1">Z10+RANDBETWEEN(1,1000)-500</f>
        <v>9860.2107937163</v>
      </c>
      <c r="AA9" s="64">
        <f ca="1">AA10+RANDBETWEEN(1,1000)-500</f>
        <v>10465.36988376897</v>
      </c>
      <c r="AB9" s="64">
        <f ca="1">AB10+RANDBETWEEN(1,1000)-500</f>
        <v>10284.213963332249</v>
      </c>
      <c r="AC9" s="64">
        <f ca="1">AC10+RANDBETWEEN(1,1000)-500</f>
        <v>9792.0756423989296</v>
      </c>
      <c r="AD9" s="64">
        <f ca="1">AD10+RANDBETWEEN(1,1000)-500</f>
        <v>10460.530543184481</v>
      </c>
      <c r="AE9" s="64">
        <f ca="1">AE10+RANDBETWEEN(1,1000)-500</f>
        <v>10286.361041722799</v>
      </c>
      <c r="AF9" s="64">
        <f ca="1">AF10+RANDBETWEEN(1,1000)-500</f>
        <v>10526.5699759854</v>
      </c>
      <c r="AG9" s="64">
        <f ca="1">AG10+RANDBETWEEN(1,1000)-500</f>
        <v>10226.443457049199</v>
      </c>
      <c r="AH9" s="64">
        <f ca="1">AH10+RANDBETWEEN(1,1000)-500</f>
        <v>10249.658826844199</v>
      </c>
      <c r="AI9" s="64">
        <f ca="1">AI10+RANDBETWEEN(1,1000)-500</f>
        <v>10373.4309622274</v>
      </c>
      <c r="AJ9" s="64">
        <f ca="1">AJ10+RANDBETWEEN(1,1000)-500</f>
        <v>10130.6877097005</v>
      </c>
      <c r="AK9" s="64">
        <f ca="1">AK10+RANDBETWEEN(1,1000)-500</f>
        <v>9854.2634001505994</v>
      </c>
      <c r="AL9" s="64">
        <f ca="1">AL10+RANDBETWEEN(1,1000)-500</f>
        <v>10865.098254132399</v>
      </c>
      <c r="AM9" s="64">
        <f ca="1">AM10+RANDBETWEEN(1,1000)-500</f>
        <v>10388.4311171681</v>
      </c>
      <c r="AN9" s="64">
        <f ca="1">AN10+RANDBETWEEN(1,1000)-500</f>
        <v>10976.973384680599</v>
      </c>
      <c r="AO9" s="64">
        <f ca="1">AO10+RANDBETWEEN(1,1000)-500</f>
        <v>10606.0531610403</v>
      </c>
      <c r="AP9" s="64">
        <f ca="1">AP10+RANDBETWEEN(1,1000)-500</f>
        <v>10114.720572157699</v>
      </c>
      <c r="AQ9" s="64">
        <f ca="1">AQ10+RANDBETWEEN(1,1000)-500</f>
        <v>10552.807597987499</v>
      </c>
      <c r="AR9" s="64">
        <f ca="1">AR10+RANDBETWEEN(1,1000)-500</f>
        <v>10538.938656099899</v>
      </c>
      <c r="AS9" s="64">
        <f ca="1">AS10+RANDBETWEEN(1,1000)-500</f>
        <v>10970.491269660601</v>
      </c>
      <c r="AT9" s="64">
        <f ca="1">AT10+RANDBETWEEN(1,1000)-500</f>
        <v>10447.5092973394</v>
      </c>
      <c r="AU9" s="64">
        <f ca="1">AU10+RANDBETWEEN(1,1000)-500</f>
        <v>10389.574190792</v>
      </c>
      <c r="AV9" s="64">
        <f ca="1">AV10+RANDBETWEEN(1,1000)-500</f>
        <v>10147.6423891949</v>
      </c>
      <c r="AW9" s="64">
        <f ca="1">AW10+RANDBETWEEN(1,1000)-500</f>
        <v>9846.8590933424002</v>
      </c>
      <c r="AX9" s="64">
        <f ca="1">AX10+RANDBETWEEN(1,1000)-500</f>
        <v>10082.3601496621</v>
      </c>
      <c r="AY9" s="64">
        <f ca="1">AY10+RANDBETWEEN(1,1000)-500</f>
        <v>9926.0745234612004</v>
      </c>
      <c r="AZ9" s="64">
        <f ca="1">AZ10+RANDBETWEEN(1,1000)-500</f>
        <v>10332.539803600201</v>
      </c>
      <c r="BA9" s="64">
        <f ca="1">BA10+RANDBETWEEN(1,1000)-500</f>
        <v>9746.7423599434005</v>
      </c>
      <c r="BB9" s="64">
        <f ca="1">BB10+RANDBETWEEN(1,1000)-500</f>
        <v>10712.9922220555</v>
      </c>
      <c r="BC9" s="64">
        <f ca="1">BC10+RANDBETWEEN(1,1000)-500</f>
        <v>10569.840560528201</v>
      </c>
      <c r="BD9" s="64">
        <f ca="1">BD10+RANDBETWEEN(1,1000)-500</f>
        <v>10094.0449687823</v>
      </c>
      <c r="BE9" s="64">
        <f ca="1">BE10+RANDBETWEEN(1,1000)-500</f>
        <v>10223.584732241499</v>
      </c>
      <c r="BF9" s="64">
        <f ca="1">BF10+RANDBETWEEN(1,1000)-500</f>
        <v>10490.7251230742</v>
      </c>
      <c r="BG9" s="64">
        <f ca="1">BG10+RANDBETWEEN(1,1000)-500</f>
        <v>10043.1266705822</v>
      </c>
      <c r="BH9" s="64">
        <f ca="1">BH10+RANDBETWEEN(1,1000)-500</f>
        <v>10896.992524301</v>
      </c>
      <c r="BI9" s="64">
        <f ca="1">BI10+RANDBETWEEN(1,1000)-500</f>
        <v>10099.244627420599</v>
      </c>
      <c r="BJ9" s="64">
        <f ca="1">BJ10+RANDBETWEEN(1,1000)-500</f>
        <v>10550.7176033756</v>
      </c>
      <c r="BK9" s="64">
        <f ca="1">BK10+RANDBETWEEN(1,1000)-500</f>
        <v>10368.358142699801</v>
      </c>
      <c r="BL9" s="64">
        <f ca="1">BL10+RANDBETWEEN(1,1000)-500</f>
        <v>10798.4173307827</v>
      </c>
      <c r="BM9" s="64">
        <f ca="1">BM10+RANDBETWEEN(1,1000)-500</f>
        <v>10551.623801813599</v>
      </c>
      <c r="BN9" s="64">
        <f ca="1">BN10+RANDBETWEEN(1,1000)-500</f>
        <v>11194.3268119607</v>
      </c>
      <c r="BO9" s="64">
        <f ca="1">BO10+RANDBETWEEN(1,1000)-500</f>
        <v>10663.600219612599</v>
      </c>
      <c r="BP9" s="64">
        <f ca="1">BP10+RANDBETWEEN(1,1000)-500</f>
        <v>11068.3008229755</v>
      </c>
      <c r="BQ9" s="64">
        <f ca="1">BQ10+RANDBETWEEN(1,1000)-500</f>
        <v>10782.077380344601</v>
      </c>
      <c r="BR9" s="64">
        <f ca="1">BR10+RANDBETWEEN(1,1000)-500</f>
        <v>11168.3297448634</v>
      </c>
      <c r="BS9" s="64">
        <f ca="1">BS10+RANDBETWEEN(1,1000)-500</f>
        <v>11117.120687868501</v>
      </c>
      <c r="BT9" s="64">
        <f ca="1">BT10+RANDBETWEEN(1,1000)-500</f>
        <v>11073.0459650637</v>
      </c>
      <c r="BU9" s="64">
        <f ca="1">BU10+RANDBETWEEN(1,1000)-500</f>
        <v>11114.070810044101</v>
      </c>
      <c r="BV9" s="64">
        <f ca="1">BV10+RANDBETWEEN(1,1000)-500</f>
        <v>10769.3431544333</v>
      </c>
      <c r="BW9" s="64">
        <f ca="1">BW10+RANDBETWEEN(1,1000)-500</f>
        <v>10525.995339883601</v>
      </c>
      <c r="BX9" s="64">
        <f ca="1">BX10+RANDBETWEEN(1,1000)-500</f>
        <v>10747.946812088599</v>
      </c>
      <c r="BY9" s="64">
        <f ca="1">BY10+RANDBETWEEN(1,1000)-500</f>
        <v>10298.7202250964</v>
      </c>
      <c r="BZ9" s="64">
        <f ca="1">BZ10+RANDBETWEEN(1,1000)-500</f>
        <v>10626.282539502699</v>
      </c>
      <c r="CA9" s="64">
        <f ca="1">CA10+RANDBETWEEN(1,1000)-500</f>
        <v>10654.9211237363</v>
      </c>
      <c r="CB9" s="64">
        <f ca="1">CB10+RANDBETWEEN(1,1000)-500</f>
        <v>10443.1626628088</v>
      </c>
      <c r="CC9" s="64">
        <f ca="1">CC10+RANDBETWEEN(1,1000)-500</f>
        <v>10945.739982461901</v>
      </c>
      <c r="CD9" s="64">
        <f ca="1">CD10+RANDBETWEEN(1,1000)-500</f>
        <v>10291.6088784556</v>
      </c>
      <c r="CE9" s="64">
        <f ca="1">CE10+RANDBETWEEN(1,1000)-500</f>
        <v>10176.013890922301</v>
      </c>
      <c r="CF9" s="64">
        <f ca="1">CF10+RANDBETWEEN(1,1000)-500</f>
        <v>10409.5988806649</v>
      </c>
      <c r="CG9" s="64">
        <f ca="1">CG10+RANDBETWEEN(1,1000)-500</f>
        <v>10985.555442205099</v>
      </c>
      <c r="CH9" s="64">
        <f ca="1">CH10+RANDBETWEEN(1,1000)-500</f>
        <v>10804.799805053401</v>
      </c>
      <c r="CI9" s="64">
        <f ca="1">CI10+RANDBETWEEN(1,1000)-500</f>
        <v>10761.167080203601</v>
      </c>
      <c r="CJ9" s="64">
        <f ca="1">CJ10+RANDBETWEEN(1,1000)-500</f>
        <v>10913.610616276001</v>
      </c>
      <c r="CK9" s="64">
        <f ca="1">CK10+RANDBETWEEN(1,1000)-500</f>
        <v>10726.3939078813</v>
      </c>
      <c r="CL9" s="64">
        <f ca="1">CL10+RANDBETWEEN(1,1000)-500</f>
        <v>10501.262967909601</v>
      </c>
      <c r="CM9" s="64">
        <f ca="1">CM10+RANDBETWEEN(1,1000)-500</f>
        <v>11114.5883060251</v>
      </c>
      <c r="CN9" s="64">
        <f ca="1">CN10+RANDBETWEEN(1,1000)-500</f>
        <v>10552.467570151999</v>
      </c>
      <c r="CO9" s="64">
        <f ca="1">CO10+RANDBETWEEN(1,1000)-500</f>
        <v>11091.782385570399</v>
      </c>
      <c r="CP9" s="64">
        <f ca="1">CP10+RANDBETWEEN(1,1000)-500</f>
        <v>10776.205811332</v>
      </c>
      <c r="CQ9" s="64">
        <f ca="1">CQ10+RANDBETWEEN(1,1000)-500</f>
        <v>11200.159944316199</v>
      </c>
      <c r="CR9" s="64">
        <f ca="1">CR10+RANDBETWEEN(1,1000)-500</f>
        <v>10840.7263414438</v>
      </c>
      <c r="CS9" s="64">
        <f ca="1">CS10+RANDBETWEEN(1,1000)-500</f>
        <v>10488.514902548201</v>
      </c>
      <c r="CT9" s="64">
        <f ca="1">CT10+RANDBETWEEN(1,1000)-500</f>
        <v>10653.499472961799</v>
      </c>
      <c r="CU9" s="64">
        <f ca="1">CU10+RANDBETWEEN(1,1000)-500</f>
        <v>10724.8305212003</v>
      </c>
      <c r="CV9" s="64">
        <f ca="1">CV10+RANDBETWEEN(1,1000)-500</f>
        <v>10791.6366911647</v>
      </c>
      <c r="CW9" s="64">
        <f ca="1">CW10+RANDBETWEEN(1,1000)-500</f>
        <v>11058.827729074301</v>
      </c>
      <c r="CX9" s="64">
        <f ca="1">CX10+RANDBETWEEN(1,1000)-500</f>
        <v>10301.9111987499</v>
      </c>
      <c r="CY9" s="64">
        <f ca="1">CY10+RANDBETWEEN(1,1000)-500</f>
        <v>10450.8345303387</v>
      </c>
      <c r="CZ9" s="64">
        <f ca="1">CZ10+RANDBETWEEN(1,1000)-500</f>
        <v>11030.862351821601</v>
      </c>
      <c r="DA9" s="64">
        <f ca="1">DA10+RANDBETWEEN(1,1000)-500</f>
        <v>10845.496830182299</v>
      </c>
      <c r="DB9" s="64">
        <f ca="1">DB10+RANDBETWEEN(1,1000)-500</f>
        <v>10540.446039943399</v>
      </c>
      <c r="DC9" s="64">
        <f ca="1">DC10+RANDBETWEEN(1,1000)-500</f>
        <v>10905.6423515323</v>
      </c>
      <c r="DD9" s="64">
        <f ca="1">DD10+RANDBETWEEN(1,1000)-500</f>
        <v>10658.3096811952</v>
      </c>
      <c r="DE9" s="64">
        <f ca="1">DE10+RANDBETWEEN(1,1000)-500</f>
        <v>10814.075366392701</v>
      </c>
      <c r="DF9" s="64">
        <f ca="1">DF10+RANDBETWEEN(1,1000)-500</f>
        <v>10564.119619651899</v>
      </c>
      <c r="DG9" s="20"/>
      <c r="DH9" s="63" t="s">
        <v>36</v>
      </c>
      <c r="DI9" s="63" t="s">
        <v>37</v>
      </c>
      <c r="DJ9" s="20"/>
      <c r="DK9" s="63"/>
      <c r="DL9" s="63"/>
      <c r="DM9" s="63"/>
      <c r="DN9" s="63" t="s">
        <v>24</v>
      </c>
      <c r="DO9" s="20"/>
      <c r="DP9" s="20"/>
    </row>
    <row r="10" spans="1:120" ht="11.25" customHeight="1" x14ac:dyDescent="0.25">
      <c r="A10" s="58">
        <f>ROW()-$A$9</f>
        <v>1</v>
      </c>
      <c r="B10" s="20">
        <v>9950</v>
      </c>
      <c r="C10" s="68">
        <f>INDEX($K$13:$DF$212,$A10,C$9)</f>
        <v>0.13224375000000199</v>
      </c>
      <c r="D10" s="68">
        <f t="shared" ref="D10:E29" si="31">INDEX($K$13:$DF$212,$A10,D$9)</f>
        <v>-0.297794749999998</v>
      </c>
      <c r="E10" s="68">
        <f t="shared" si="31"/>
        <v>-0.15048600000000001</v>
      </c>
      <c r="F10" s="20"/>
      <c r="G10" s="68">
        <f t="shared" ref="G10:H29" si="32">INDEX($K$236:$DF$435,$A10,G$9)</f>
        <v>0.42814863191602398</v>
      </c>
      <c r="H10" s="68">
        <f t="shared" si="32"/>
        <v>-10.289032461021799</v>
      </c>
      <c r="I10" s="68">
        <f t="shared" ref="I10:I41" si="33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24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 x14ac:dyDescent="0.25">
      <c r="A11" s="58">
        <f t="shared" ref="A11:A74" si="34">ROW()-$A$9</f>
        <v>2</v>
      </c>
      <c r="B11" s="20">
        <v>9900</v>
      </c>
      <c r="C11" s="68">
        <f t="shared" ref="C11:E30" si="35">INDEX($K$13:$DF$212,$A11,C$9)</f>
        <v>0.122716116611536</v>
      </c>
      <c r="D11" s="68">
        <f t="shared" si="31"/>
        <v>-0.282497045468448</v>
      </c>
      <c r="E11" s="68">
        <f t="shared" si="31"/>
        <v>-0.143869173302696</v>
      </c>
      <c r="F11" s="20"/>
      <c r="G11" s="68">
        <f t="shared" si="32"/>
        <v>0.30543251530448701</v>
      </c>
      <c r="H11" s="68">
        <f t="shared" si="32"/>
        <v>-10.0065354155533</v>
      </c>
      <c r="I11" s="68">
        <f t="shared" si="33"/>
        <v>-6.04260125894191</v>
      </c>
      <c r="J11" s="20"/>
      <c r="K11" s="69">
        <v>1</v>
      </c>
      <c r="L11" s="69">
        <f>K11+1</f>
        <v>2</v>
      </c>
      <c r="M11" s="69">
        <f t="shared" ref="M11:BX11" si="36">L11+1</f>
        <v>3</v>
      </c>
      <c r="N11" s="69">
        <f t="shared" si="36"/>
        <v>4</v>
      </c>
      <c r="O11" s="69">
        <f t="shared" si="36"/>
        <v>5</v>
      </c>
      <c r="P11" s="69">
        <f t="shared" si="36"/>
        <v>6</v>
      </c>
      <c r="Q11" s="69">
        <f t="shared" si="36"/>
        <v>7</v>
      </c>
      <c r="R11" s="69">
        <f t="shared" si="36"/>
        <v>8</v>
      </c>
      <c r="S11" s="69">
        <f t="shared" si="36"/>
        <v>9</v>
      </c>
      <c r="T11" s="69">
        <f t="shared" si="36"/>
        <v>10</v>
      </c>
      <c r="U11" s="69">
        <f t="shared" si="36"/>
        <v>11</v>
      </c>
      <c r="V11" s="69">
        <f t="shared" si="36"/>
        <v>12</v>
      </c>
      <c r="W11" s="69">
        <f t="shared" si="36"/>
        <v>13</v>
      </c>
      <c r="X11" s="69">
        <f t="shared" si="36"/>
        <v>14</v>
      </c>
      <c r="Y11" s="69">
        <f t="shared" si="36"/>
        <v>15</v>
      </c>
      <c r="Z11" s="69">
        <f t="shared" si="36"/>
        <v>16</v>
      </c>
      <c r="AA11" s="69">
        <f t="shared" si="36"/>
        <v>17</v>
      </c>
      <c r="AB11" s="69">
        <f t="shared" si="36"/>
        <v>18</v>
      </c>
      <c r="AC11" s="69">
        <f t="shared" si="36"/>
        <v>19</v>
      </c>
      <c r="AD11" s="69">
        <f t="shared" si="36"/>
        <v>20</v>
      </c>
      <c r="AE11" s="69">
        <f t="shared" si="36"/>
        <v>21</v>
      </c>
      <c r="AF11" s="69">
        <f t="shared" si="36"/>
        <v>22</v>
      </c>
      <c r="AG11" s="69">
        <f t="shared" si="36"/>
        <v>23</v>
      </c>
      <c r="AH11" s="69">
        <f t="shared" si="36"/>
        <v>24</v>
      </c>
      <c r="AI11" s="69">
        <f t="shared" si="36"/>
        <v>25</v>
      </c>
      <c r="AJ11" s="69">
        <f t="shared" si="36"/>
        <v>26</v>
      </c>
      <c r="AK11" s="69">
        <f t="shared" si="36"/>
        <v>27</v>
      </c>
      <c r="AL11" s="69">
        <f t="shared" si="36"/>
        <v>28</v>
      </c>
      <c r="AM11" s="69">
        <f t="shared" si="36"/>
        <v>29</v>
      </c>
      <c r="AN11" s="69">
        <f t="shared" si="36"/>
        <v>30</v>
      </c>
      <c r="AO11" s="69">
        <f t="shared" si="36"/>
        <v>31</v>
      </c>
      <c r="AP11" s="69">
        <f t="shared" si="36"/>
        <v>32</v>
      </c>
      <c r="AQ11" s="69">
        <f t="shared" si="36"/>
        <v>33</v>
      </c>
      <c r="AR11" s="69">
        <f t="shared" si="36"/>
        <v>34</v>
      </c>
      <c r="AS11" s="69">
        <f t="shared" si="36"/>
        <v>35</v>
      </c>
      <c r="AT11" s="69">
        <f t="shared" si="36"/>
        <v>36</v>
      </c>
      <c r="AU11" s="69">
        <f t="shared" si="36"/>
        <v>37</v>
      </c>
      <c r="AV11" s="69">
        <f t="shared" si="36"/>
        <v>38</v>
      </c>
      <c r="AW11" s="69">
        <f t="shared" si="36"/>
        <v>39</v>
      </c>
      <c r="AX11" s="69">
        <f t="shared" si="36"/>
        <v>40</v>
      </c>
      <c r="AY11" s="69">
        <f t="shared" si="36"/>
        <v>41</v>
      </c>
      <c r="AZ11" s="69">
        <f t="shared" si="36"/>
        <v>42</v>
      </c>
      <c r="BA11" s="69">
        <f t="shared" si="36"/>
        <v>43</v>
      </c>
      <c r="BB11" s="69">
        <f t="shared" si="36"/>
        <v>44</v>
      </c>
      <c r="BC11" s="69">
        <f t="shared" si="36"/>
        <v>45</v>
      </c>
      <c r="BD11" s="69">
        <f t="shared" si="36"/>
        <v>46</v>
      </c>
      <c r="BE11" s="69">
        <f t="shared" si="36"/>
        <v>47</v>
      </c>
      <c r="BF11" s="69">
        <f t="shared" si="36"/>
        <v>48</v>
      </c>
      <c r="BG11" s="69">
        <f t="shared" si="36"/>
        <v>49</v>
      </c>
      <c r="BH11" s="69">
        <f t="shared" si="36"/>
        <v>50</v>
      </c>
      <c r="BI11" s="69">
        <f t="shared" si="36"/>
        <v>51</v>
      </c>
      <c r="BJ11" s="69">
        <f t="shared" si="36"/>
        <v>52</v>
      </c>
      <c r="BK11" s="69">
        <f t="shared" si="36"/>
        <v>53</v>
      </c>
      <c r="BL11" s="69">
        <f t="shared" si="36"/>
        <v>54</v>
      </c>
      <c r="BM11" s="69">
        <f t="shared" si="36"/>
        <v>55</v>
      </c>
      <c r="BN11" s="69">
        <f t="shared" si="36"/>
        <v>56</v>
      </c>
      <c r="BO11" s="69">
        <f t="shared" si="36"/>
        <v>57</v>
      </c>
      <c r="BP11" s="69">
        <f t="shared" si="36"/>
        <v>58</v>
      </c>
      <c r="BQ11" s="69">
        <f t="shared" si="36"/>
        <v>59</v>
      </c>
      <c r="BR11" s="69">
        <f t="shared" si="36"/>
        <v>60</v>
      </c>
      <c r="BS11" s="69">
        <f t="shared" si="36"/>
        <v>61</v>
      </c>
      <c r="BT11" s="69">
        <f t="shared" si="36"/>
        <v>62</v>
      </c>
      <c r="BU11" s="69">
        <f t="shared" si="36"/>
        <v>63</v>
      </c>
      <c r="BV11" s="69">
        <f t="shared" si="36"/>
        <v>64</v>
      </c>
      <c r="BW11" s="69">
        <f t="shared" si="36"/>
        <v>65</v>
      </c>
      <c r="BX11" s="69">
        <f t="shared" si="36"/>
        <v>66</v>
      </c>
      <c r="BY11" s="69">
        <f t="shared" ref="BY11:DF11" si="37">BX11+1</f>
        <v>67</v>
      </c>
      <c r="BZ11" s="69">
        <f t="shared" si="37"/>
        <v>68</v>
      </c>
      <c r="CA11" s="69">
        <f t="shared" si="37"/>
        <v>69</v>
      </c>
      <c r="CB11" s="69">
        <f t="shared" si="37"/>
        <v>70</v>
      </c>
      <c r="CC11" s="69">
        <f t="shared" si="37"/>
        <v>71</v>
      </c>
      <c r="CD11" s="69">
        <f t="shared" si="37"/>
        <v>72</v>
      </c>
      <c r="CE11" s="69">
        <f t="shared" si="37"/>
        <v>73</v>
      </c>
      <c r="CF11" s="69">
        <f t="shared" si="37"/>
        <v>74</v>
      </c>
      <c r="CG11" s="69">
        <f t="shared" si="37"/>
        <v>75</v>
      </c>
      <c r="CH11" s="69">
        <f t="shared" si="37"/>
        <v>76</v>
      </c>
      <c r="CI11" s="69">
        <f t="shared" si="37"/>
        <v>77</v>
      </c>
      <c r="CJ11" s="69">
        <f t="shared" si="37"/>
        <v>78</v>
      </c>
      <c r="CK11" s="69">
        <f t="shared" si="37"/>
        <v>79</v>
      </c>
      <c r="CL11" s="69">
        <f t="shared" si="37"/>
        <v>80</v>
      </c>
      <c r="CM11" s="69">
        <f t="shared" si="37"/>
        <v>81</v>
      </c>
      <c r="CN11" s="69">
        <f t="shared" si="37"/>
        <v>82</v>
      </c>
      <c r="CO11" s="69">
        <f t="shared" si="37"/>
        <v>83</v>
      </c>
      <c r="CP11" s="69">
        <f t="shared" si="37"/>
        <v>84</v>
      </c>
      <c r="CQ11" s="69">
        <f t="shared" si="37"/>
        <v>85</v>
      </c>
      <c r="CR11" s="69">
        <f t="shared" si="37"/>
        <v>86</v>
      </c>
      <c r="CS11" s="69">
        <f t="shared" si="37"/>
        <v>87</v>
      </c>
      <c r="CT11" s="69">
        <f t="shared" si="37"/>
        <v>88</v>
      </c>
      <c r="CU11" s="69">
        <f t="shared" si="37"/>
        <v>89</v>
      </c>
      <c r="CV11" s="69">
        <f t="shared" si="37"/>
        <v>90</v>
      </c>
      <c r="CW11" s="69">
        <f t="shared" si="37"/>
        <v>91</v>
      </c>
      <c r="CX11" s="69">
        <f t="shared" si="37"/>
        <v>92</v>
      </c>
      <c r="CY11" s="69">
        <f t="shared" si="37"/>
        <v>93</v>
      </c>
      <c r="CZ11" s="69">
        <f t="shared" si="37"/>
        <v>94</v>
      </c>
      <c r="DA11" s="69">
        <f t="shared" si="37"/>
        <v>95</v>
      </c>
      <c r="DB11" s="69">
        <f t="shared" si="37"/>
        <v>96</v>
      </c>
      <c r="DC11" s="69">
        <f t="shared" si="37"/>
        <v>97</v>
      </c>
      <c r="DD11" s="69">
        <f t="shared" si="37"/>
        <v>98</v>
      </c>
      <c r="DE11" s="69">
        <f t="shared" si="37"/>
        <v>99</v>
      </c>
      <c r="DF11" s="69">
        <f t="shared" si="37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 x14ac:dyDescent="0.25">
      <c r="A12" s="71">
        <f t="shared" si="34"/>
        <v>3</v>
      </c>
      <c r="B12">
        <v>9850</v>
      </c>
      <c r="C12" s="72">
        <f t="shared" si="35"/>
        <v>0.11385781263314999</v>
      </c>
      <c r="D12" s="72">
        <f t="shared" si="31"/>
        <v>-0.26811556673533599</v>
      </c>
      <c r="E12" s="72">
        <f t="shared" si="31"/>
        <v>-0.137624155212452</v>
      </c>
      <c r="G12" s="72">
        <f t="shared" si="32"/>
        <v>0.191574702671337</v>
      </c>
      <c r="H12" s="72">
        <f t="shared" si="32"/>
        <v>-9.7384198488180402</v>
      </c>
      <c r="I12" s="72">
        <f t="shared" si="33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 x14ac:dyDescent="0.25">
      <c r="A13" s="71">
        <f t="shared" si="34"/>
        <v>4</v>
      </c>
      <c r="B13">
        <v>9800</v>
      </c>
      <c r="C13" s="72">
        <f t="shared" si="35"/>
        <v>0.105623404552097</v>
      </c>
      <c r="D13" s="72">
        <f t="shared" si="31"/>
        <v>-0.25459463079406702</v>
      </c>
      <c r="E13" s="72">
        <f t="shared" si="31"/>
        <v>-0.131728623836111</v>
      </c>
      <c r="G13" s="72">
        <f t="shared" si="32"/>
        <v>8.5951298119239294E-2</v>
      </c>
      <c r="H13" s="72">
        <f t="shared" si="32"/>
        <v>-9.4838252180239699</v>
      </c>
      <c r="I13" s="72">
        <f t="shared" si="33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 x14ac:dyDescent="0.25">
      <c r="A14" s="71">
        <f t="shared" si="34"/>
        <v>5</v>
      </c>
      <c r="B14">
        <v>9750</v>
      </c>
      <c r="C14" s="72">
        <f t="shared" si="35"/>
        <v>9.7970054609795604E-2</v>
      </c>
      <c r="D14" s="72">
        <f t="shared" si="31"/>
        <v>-0.24188193837890501</v>
      </c>
      <c r="E14" s="72">
        <f t="shared" si="31"/>
        <v>-0.12616162620201499</v>
      </c>
      <c r="G14" s="72">
        <f t="shared" si="32"/>
        <v>-1.2018756490556301E-2</v>
      </c>
      <c r="H14" s="72">
        <f t="shared" si="32"/>
        <v>-9.2419432796450707</v>
      </c>
      <c r="I14" s="72">
        <f t="shared" si="33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 x14ac:dyDescent="0.25">
      <c r="A15" s="71">
        <f t="shared" si="34"/>
        <v>6</v>
      </c>
      <c r="B15">
        <v>9700</v>
      </c>
      <c r="C15" s="72">
        <f t="shared" si="35"/>
        <v>9.0857420020756696E-2</v>
      </c>
      <c r="D15" s="72">
        <f t="shared" si="31"/>
        <v>-0.229928370026041</v>
      </c>
      <c r="E15" s="72">
        <f t="shared" si="31"/>
        <v>-0.120903500777876</v>
      </c>
      <c r="G15" s="72">
        <f t="shared" si="32"/>
        <v>-0.10287617651131301</v>
      </c>
      <c r="H15" s="72">
        <f t="shared" si="32"/>
        <v>-9.0120149096190296</v>
      </c>
      <c r="I15" s="72">
        <f t="shared" si="33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 x14ac:dyDescent="0.25">
      <c r="A16" s="71">
        <f t="shared" si="34"/>
        <v>7</v>
      </c>
      <c r="B16">
        <v>9650</v>
      </c>
      <c r="C16" s="72">
        <f t="shared" si="35"/>
        <v>8.4247564685369897E-2</v>
      </c>
      <c r="D16" s="72">
        <f t="shared" si="31"/>
        <v>-0.218687797320058</v>
      </c>
      <c r="E16" s="72">
        <f t="shared" si="31"/>
        <v>-0.11593578753142</v>
      </c>
      <c r="G16" s="72">
        <f t="shared" si="32"/>
        <v>-0.18712374119668301</v>
      </c>
      <c r="H16" s="72">
        <f t="shared" si="32"/>
        <v>-8.7933271122989698</v>
      </c>
      <c r="I16" s="72">
        <f t="shared" si="33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 x14ac:dyDescent="0.25">
      <c r="A17" s="71">
        <f t="shared" si="34"/>
        <v>8</v>
      </c>
      <c r="B17">
        <v>9600</v>
      </c>
      <c r="C17" s="72">
        <f t="shared" si="35"/>
        <v>7.8104855027604503E-2</v>
      </c>
      <c r="D17" s="72">
        <f t="shared" si="31"/>
        <v>-0.20811689635328001</v>
      </c>
      <c r="E17" s="72">
        <f t="shared" si="31"/>
        <v>-0.111241164172256</v>
      </c>
      <c r="G17" s="72">
        <f t="shared" si="32"/>
        <v>-0.26522859622428702</v>
      </c>
      <c r="H17" s="72">
        <f t="shared" si="32"/>
        <v>-8.5852102159456898</v>
      </c>
      <c r="I17" s="72">
        <f t="shared" si="33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 x14ac:dyDescent="0.25">
      <c r="A18" s="71">
        <f t="shared" si="34"/>
        <v>9</v>
      </c>
      <c r="B18">
        <v>9550</v>
      </c>
      <c r="C18" s="72">
        <f t="shared" si="35"/>
        <v>7.23958675698122E-2</v>
      </c>
      <c r="D18" s="72">
        <f t="shared" si="31"/>
        <v>-0.198174977729213</v>
      </c>
      <c r="E18" s="72">
        <f t="shared" si="31"/>
        <v>-0.106803374263859</v>
      </c>
      <c r="G18" s="72">
        <f t="shared" si="32"/>
        <v>-0.33762446379409899</v>
      </c>
      <c r="H18" s="72">
        <f t="shared" si="32"/>
        <v>-8.3870352382164697</v>
      </c>
      <c r="I18" s="72">
        <f t="shared" si="33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 x14ac:dyDescent="0.25">
      <c r="A19" s="71">
        <f t="shared" si="34"/>
        <v>10</v>
      </c>
      <c r="B19">
        <v>9500</v>
      </c>
      <c r="C19" s="72">
        <f t="shared" si="35"/>
        <v>6.7089300522079606E-2</v>
      </c>
      <c r="D19" s="72">
        <f t="shared" si="31"/>
        <v>-0.188823826903735</v>
      </c>
      <c r="E19" s="72">
        <f t="shared" si="31"/>
        <v>-0.102607160343222</v>
      </c>
      <c r="G19" s="72">
        <f t="shared" si="32"/>
        <v>-0.404713764316179</v>
      </c>
      <c r="H19" s="72">
        <f t="shared" si="32"/>
        <v>-8.1982114113127391</v>
      </c>
      <c r="I19" s="72">
        <f t="shared" si="33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 x14ac:dyDescent="0.25">
      <c r="A20" s="71">
        <f t="shared" si="34"/>
        <v>11</v>
      </c>
      <c r="B20">
        <v>9450</v>
      </c>
      <c r="C20" s="72">
        <f t="shared" si="35"/>
        <v>6.21558880412931E-2</v>
      </c>
      <c r="D20" s="72">
        <f t="shared" si="31"/>
        <v>-0.18002755597648901</v>
      </c>
      <c r="E20" s="72">
        <f t="shared" si="31"/>
        <v>-9.8638204037206301E-2</v>
      </c>
      <c r="G20" s="72">
        <f t="shared" si="32"/>
        <v>-0.46686965235747202</v>
      </c>
      <c r="H20" s="72">
        <f t="shared" si="32"/>
        <v>-8.0181838553362503</v>
      </c>
      <c r="I20" s="72">
        <f t="shared" si="33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 x14ac:dyDescent="0.25">
      <c r="A21" s="71">
        <f t="shared" si="34"/>
        <v>12</v>
      </c>
      <c r="B21">
        <v>9400</v>
      </c>
      <c r="C21" s="72">
        <f t="shared" si="35"/>
        <v>5.7568311480576902E-2</v>
      </c>
      <c r="D21" s="72">
        <f t="shared" si="31"/>
        <v>-0.17175246152806201</v>
      </c>
      <c r="E21" s="72">
        <f t="shared" si="31"/>
        <v>-9.4883065254211904E-2</v>
      </c>
      <c r="G21" s="72">
        <f t="shared" si="32"/>
        <v>-0.52443796383804897</v>
      </c>
      <c r="H21" s="72">
        <f t="shared" si="32"/>
        <v>-7.8464313938081798</v>
      </c>
      <c r="I21" s="72">
        <f t="shared" si="33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 x14ac:dyDescent="0.25">
      <c r="A22" s="71">
        <f t="shared" si="34"/>
        <v>13</v>
      </c>
      <c r="B22">
        <v>9350</v>
      </c>
      <c r="C22" s="72">
        <f t="shared" si="35"/>
        <v>5.3301105742188999E-2</v>
      </c>
      <c r="D22" s="72">
        <f t="shared" si="31"/>
        <v>-0.16396688898912001</v>
      </c>
      <c r="E22" s="72">
        <f t="shared" si="31"/>
        <v>-9.1329125960878596E-2</v>
      </c>
      <c r="G22" s="72">
        <f t="shared" si="32"/>
        <v>-0.57773906958023802</v>
      </c>
      <c r="H22" s="72">
        <f t="shared" si="32"/>
        <v>-7.6824645048190598</v>
      </c>
      <c r="I22" s="72">
        <f t="shared" si="33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 x14ac:dyDescent="0.25">
      <c r="A23" s="71">
        <f t="shared" si="34"/>
        <v>14</v>
      </c>
      <c r="B23">
        <v>9300</v>
      </c>
      <c r="C23" s="72">
        <f t="shared" si="35"/>
        <v>4.9330566724220197E-2</v>
      </c>
      <c r="D23" s="72">
        <f t="shared" si="31"/>
        <v>-0.156641108527978</v>
      </c>
      <c r="E23" s="72">
        <f t="shared" si="31"/>
        <v>-8.79645420154202E-2</v>
      </c>
      <c r="G23" s="72">
        <f t="shared" si="32"/>
        <v>-0.627069636304459</v>
      </c>
      <c r="H23" s="72">
        <f t="shared" si="32"/>
        <v>-7.5258233962910799</v>
      </c>
      <c r="I23" s="72">
        <f t="shared" si="33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 x14ac:dyDescent="0.25">
      <c r="A24" s="71">
        <f t="shared" si="34"/>
        <v>15</v>
      </c>
      <c r="B24">
        <v>9250</v>
      </c>
      <c r="C24" s="72">
        <f t="shared" si="35"/>
        <v>4.56346618596353E-2</v>
      </c>
      <c r="D24" s="72">
        <f t="shared" si="31"/>
        <v>-0.14974720027739699</v>
      </c>
      <c r="E24" s="72">
        <f t="shared" si="31"/>
        <v>-8.4778198036483399E-2</v>
      </c>
      <c r="G24" s="72">
        <f t="shared" si="32"/>
        <v>-0.67270429816409405</v>
      </c>
      <c r="H24" s="72">
        <f t="shared" si="32"/>
        <v>-7.37607619601369</v>
      </c>
      <c r="I24" s="72">
        <f t="shared" si="33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 x14ac:dyDescent="0.25">
      <c r="A25" s="71">
        <f t="shared" si="34"/>
        <v>16</v>
      </c>
      <c r="B25">
        <v>9200</v>
      </c>
      <c r="C25" s="72">
        <f t="shared" si="35"/>
        <v>4.2192941135299401E-2</v>
      </c>
      <c r="D25" s="72">
        <f t="shared" si="31"/>
        <v>-0.14325894420007901</v>
      </c>
      <c r="E25" s="72">
        <f t="shared" si="31"/>
        <v>-8.1759662221352294E-2</v>
      </c>
      <c r="G25" s="72">
        <f t="shared" si="32"/>
        <v>-0.71489723929939297</v>
      </c>
      <c r="H25" s="72">
        <f t="shared" si="32"/>
        <v>-7.2328172518136098</v>
      </c>
      <c r="I25" s="72">
        <f t="shared" si="33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 x14ac:dyDescent="0.25">
      <c r="A26" s="71">
        <f t="shared" si="34"/>
        <v>17</v>
      </c>
      <c r="B26">
        <v>9150</v>
      </c>
      <c r="C26" s="72">
        <f t="shared" si="35"/>
        <v>3.8986448317373197E-2</v>
      </c>
      <c r="D26" s="72">
        <f t="shared" si="31"/>
        <v>-0.13715171512397301</v>
      </c>
      <c r="E26" s="72">
        <f t="shared" si="31"/>
        <v>-7.8899142772433997E-2</v>
      </c>
      <c r="G26" s="72">
        <f t="shared" si="32"/>
        <v>-0.75388368761676705</v>
      </c>
      <c r="H26" s="72">
        <f t="shared" si="32"/>
        <v>-7.09566553668963</v>
      </c>
      <c r="I26" s="72">
        <f t="shared" si="33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 x14ac:dyDescent="0.25">
      <c r="A27" s="71">
        <f t="shared" si="34"/>
        <v>18</v>
      </c>
      <c r="B27">
        <v>9100</v>
      </c>
      <c r="C27" s="72">
        <f t="shared" si="35"/>
        <v>3.5997634029335999E-2</v>
      </c>
      <c r="D27" s="72">
        <f t="shared" si="31"/>
        <v>-0.13140238563614201</v>
      </c>
      <c r="E27" s="72">
        <f t="shared" si="31"/>
        <v>-7.6187447292377294E-2</v>
      </c>
      <c r="G27" s="72">
        <f t="shared" si="32"/>
        <v>-0.78988132164610303</v>
      </c>
      <c r="H27" s="72">
        <f t="shared" si="32"/>
        <v>-6.9642631510534896</v>
      </c>
      <c r="I27" s="72">
        <f t="shared" si="33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 x14ac:dyDescent="0.25">
      <c r="A28" s="71">
        <f t="shared" si="34"/>
        <v>19</v>
      </c>
      <c r="B28">
        <v>9050</v>
      </c>
      <c r="C28" s="72">
        <f t="shared" si="35"/>
        <v>3.3210270376744101E-2</v>
      </c>
      <c r="D28" s="72">
        <f t="shared" si="31"/>
        <v>-0.125989236311083</v>
      </c>
      <c r="E28" s="72">
        <f t="shared" si="31"/>
        <v>-7.3615944685652704E-2</v>
      </c>
      <c r="G28" s="72">
        <f t="shared" si="32"/>
        <v>-0.82309159202284699</v>
      </c>
      <c r="H28" s="72">
        <f t="shared" si="32"/>
        <v>-6.8382739147424099</v>
      </c>
      <c r="I28" s="72">
        <f t="shared" si="33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 x14ac:dyDescent="0.25">
      <c r="A29" s="71">
        <f t="shared" si="34"/>
        <v>20</v>
      </c>
      <c r="B29">
        <v>9000</v>
      </c>
      <c r="C29" s="72">
        <f t="shared" si="35"/>
        <v>3.0609365826858199E-2</v>
      </c>
      <c r="D29" s="72">
        <f t="shared" si="31"/>
        <v>-0.120891870654841</v>
      </c>
      <c r="E29" s="72">
        <f t="shared" si="31"/>
        <v>-7.1176529450062795E-2</v>
      </c>
      <c r="G29" s="72">
        <f t="shared" si="32"/>
        <v>-0.85370095784970501</v>
      </c>
      <c r="H29" s="72">
        <f t="shared" si="32"/>
        <v>-6.7173820440875698</v>
      </c>
      <c r="I29" s="72">
        <f t="shared" si="33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 x14ac:dyDescent="0.25">
      <c r="A30" s="71">
        <f t="shared" si="34"/>
        <v>21</v>
      </c>
      <c r="B30">
        <v>8950</v>
      </c>
      <c r="C30" s="72">
        <f t="shared" si="35"/>
        <v>2.8181081306283801E-2</v>
      </c>
      <c r="D30" s="72">
        <f t="shared" si="35"/>
        <v>-0.116091133851286</v>
      </c>
      <c r="E30" s="72">
        <f t="shared" si="35"/>
        <v>-6.8861589038920104E-2</v>
      </c>
      <c r="G30" s="72">
        <f t="shared" ref="G30:H49" si="38">INDEX($K$236:$DF$435,$A30,G$9)</f>
        <v>-0.88188203915598895</v>
      </c>
      <c r="H30" s="72">
        <f t="shared" si="38"/>
        <v>-6.6012909102362798</v>
      </c>
      <c r="I30" s="72">
        <f t="shared" si="33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 x14ac:dyDescent="0.25">
      <c r="A31" s="71">
        <f t="shared" si="34"/>
        <v>22</v>
      </c>
      <c r="B31">
        <v>8900</v>
      </c>
      <c r="C31" s="72">
        <f t="shared" ref="C31:E50" si="39">INDEX($K$13:$DF$212,$A31,C$9)</f>
        <v>2.5912650370332801E-2</v>
      </c>
      <c r="D31" s="72">
        <f t="shared" si="39"/>
        <v>-0.111569036464661</v>
      </c>
      <c r="E31" s="72">
        <f t="shared" si="39"/>
        <v>-6.6663974226394196E-2</v>
      </c>
      <c r="G31" s="72">
        <f t="shared" si="38"/>
        <v>-0.90779468952632203</v>
      </c>
      <c r="H31" s="72">
        <f t="shared" si="38"/>
        <v>-6.4897218737716198</v>
      </c>
      <c r="I31" s="72">
        <f t="shared" si="33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 x14ac:dyDescent="0.25">
      <c r="A32" s="71">
        <f t="shared" si="34"/>
        <v>23</v>
      </c>
      <c r="B32">
        <v>8850</v>
      </c>
      <c r="C32" s="72">
        <f t="shared" si="39"/>
        <v>2.3792304929684101E-2</v>
      </c>
      <c r="D32" s="72">
        <f t="shared" si="39"/>
        <v>-0.107308683844216</v>
      </c>
      <c r="E32" s="72">
        <f t="shared" si="39"/>
        <v>-6.4576971252781695E-2</v>
      </c>
      <c r="G32" s="72">
        <f t="shared" si="38"/>
        <v>-0.93158699445600601</v>
      </c>
      <c r="H32" s="72">
        <f t="shared" si="38"/>
        <v>-6.3824131899273997</v>
      </c>
      <c r="I32" s="72">
        <f t="shared" si="33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 x14ac:dyDescent="0.25">
      <c r="A33" s="71">
        <f t="shared" si="34"/>
        <v>24</v>
      </c>
      <c r="B33">
        <v>8800</v>
      </c>
      <c r="C33" s="72">
        <f t="shared" si="39"/>
        <v>2.1809205225918001E-2</v>
      </c>
      <c r="D33" s="72">
        <f t="shared" si="39"/>
        <v>-0.103294210304843</v>
      </c>
      <c r="E33" s="72">
        <f t="shared" si="39"/>
        <v>-6.2594274751063494E-2</v>
      </c>
      <c r="G33" s="72">
        <f t="shared" si="38"/>
        <v>-0.95339619968192402</v>
      </c>
      <c r="H33" s="72">
        <f t="shared" si="38"/>
        <v>-6.2791189796225604</v>
      </c>
      <c r="I33" s="72">
        <f t="shared" si="33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 x14ac:dyDescent="0.25">
      <c r="A34" s="71">
        <f t="shared" si="34"/>
        <v>25</v>
      </c>
      <c r="B34">
        <v>8750</v>
      </c>
      <c r="C34" s="72">
        <f t="shared" si="39"/>
        <v>1.99533718990005E-2</v>
      </c>
      <c r="D34" s="72">
        <f t="shared" si="39"/>
        <v>-9.9510716657405199E-2</v>
      </c>
      <c r="E34" s="72">
        <f t="shared" si="39"/>
        <v>-6.0709961720754102E-2</v>
      </c>
      <c r="G34" s="72">
        <f t="shared" si="38"/>
        <v>-0.97334957158092505</v>
      </c>
      <c r="H34" s="72">
        <f t="shared" si="38"/>
        <v>-6.1796082629651501</v>
      </c>
      <c r="I34" s="72">
        <f t="shared" si="33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 x14ac:dyDescent="0.25">
      <c r="A35" s="71">
        <f t="shared" si="34"/>
        <v>26</v>
      </c>
      <c r="B35">
        <v>8700</v>
      </c>
      <c r="C35" s="72">
        <f t="shared" si="39"/>
        <v>1.8215619661918901E-2</v>
      </c>
      <c r="D35" s="72">
        <f t="shared" si="39"/>
        <v>-9.5944210690754497E-2</v>
      </c>
      <c r="E35" s="72">
        <f t="shared" si="39"/>
        <v>-5.8918467438256801E-2</v>
      </c>
      <c r="G35" s="72">
        <f t="shared" si="38"/>
        <v>-0.99156519124284404</v>
      </c>
      <c r="H35" s="72">
        <f t="shared" si="38"/>
        <v>-6.0836640522743997</v>
      </c>
      <c r="I35" s="72">
        <f t="shared" si="33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 x14ac:dyDescent="0.25">
      <c r="A36" s="71">
        <f t="shared" si="34"/>
        <v>27</v>
      </c>
      <c r="B36">
        <v>8650</v>
      </c>
      <c r="C36" s="72">
        <f t="shared" si="39"/>
        <v>1.6587494050649999E-2</v>
      </c>
      <c r="D36" s="72">
        <f t="shared" si="39"/>
        <v>-9.2581551248285904E-2</v>
      </c>
      <c r="E36" s="72">
        <f t="shared" si="39"/>
        <v>-5.7214563507909502E-2</v>
      </c>
      <c r="G36" s="72">
        <f t="shared" si="38"/>
        <v>-1.0081526852934899</v>
      </c>
      <c r="H36" s="72">
        <f t="shared" si="38"/>
        <v>-5.99108250102611</v>
      </c>
      <c r="I36" s="72">
        <f t="shared" si="33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 x14ac:dyDescent="0.25">
      <c r="A37" s="71">
        <f t="shared" si="34"/>
        <v>28</v>
      </c>
      <c r="B37">
        <v>8600</v>
      </c>
      <c r="C37" s="72">
        <f t="shared" si="39"/>
        <v>1.5061212943401099E-2</v>
      </c>
      <c r="D37" s="72">
        <f t="shared" si="39"/>
        <v>-8.9410396447269697E-2</v>
      </c>
      <c r="E37" s="72">
        <f t="shared" si="39"/>
        <v>-5.5593337253212603E-2</v>
      </c>
      <c r="G37" s="72">
        <f t="shared" si="38"/>
        <v>-1.0232138982368899</v>
      </c>
      <c r="H37" s="72">
        <f t="shared" si="38"/>
        <v>-5.9016721045788403</v>
      </c>
      <c r="I37" s="72">
        <f t="shared" si="33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 x14ac:dyDescent="0.25">
      <c r="A38" s="71">
        <f t="shared" si="34"/>
        <v>29</v>
      </c>
      <c r="B38">
        <v>8550</v>
      </c>
      <c r="C38" s="72">
        <f t="shared" si="39"/>
        <v>1.36296132142751E-2</v>
      </c>
      <c r="D38" s="72">
        <f t="shared" si="39"/>
        <v>-8.64191557141748E-2</v>
      </c>
      <c r="E38" s="72">
        <f t="shared" si="39"/>
        <v>-5.4050171570001998E-2</v>
      </c>
      <c r="G38" s="72">
        <f t="shared" si="38"/>
        <v>-1.03684351145117</v>
      </c>
      <c r="H38" s="72">
        <f t="shared" si="38"/>
        <v>-5.8152529488646696</v>
      </c>
      <c r="I38" s="72">
        <f t="shared" si="33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 x14ac:dyDescent="0.25">
      <c r="A39" s="71">
        <f t="shared" si="34"/>
        <v>30</v>
      </c>
      <c r="B39">
        <v>8500</v>
      </c>
      <c r="C39" s="72">
        <f t="shared" si="39"/>
        <v>1.2286101584136301E-2</v>
      </c>
      <c r="D39" s="72">
        <f t="shared" si="39"/>
        <v>-8.3596944725650199E-2</v>
      </c>
      <c r="E39" s="72">
        <f t="shared" si="39"/>
        <v>-5.2580725286656999E-2</v>
      </c>
      <c r="G39" s="72">
        <f t="shared" si="38"/>
        <v>-1.0491296130353001</v>
      </c>
      <c r="H39" s="72">
        <f t="shared" si="38"/>
        <v>-5.7316560041390101</v>
      </c>
      <c r="I39" s="72">
        <f t="shared" si="33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 x14ac:dyDescent="0.25">
      <c r="A40" s="71">
        <f t="shared" si="34"/>
        <v>31</v>
      </c>
      <c r="B40">
        <v>8450</v>
      </c>
      <c r="C40" s="72">
        <f t="shared" si="39"/>
        <v>1.10246085432709E-2</v>
      </c>
      <c r="D40" s="72">
        <f t="shared" si="39"/>
        <v>-8.0933542567499905E-2</v>
      </c>
      <c r="E40" s="72">
        <f t="shared" si="39"/>
        <v>-5.1180914978681297E-2</v>
      </c>
      <c r="G40" s="72">
        <f t="shared" si="38"/>
        <v>-1.06015422157857</v>
      </c>
      <c r="H40" s="72">
        <f t="shared" si="38"/>
        <v>-5.6507224615715099</v>
      </c>
      <c r="I40" s="72">
        <f t="shared" si="33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 x14ac:dyDescent="0.25">
      <c r="A41" s="71">
        <f t="shared" si="34"/>
        <v>32</v>
      </c>
      <c r="B41">
        <v>8400</v>
      </c>
      <c r="C41" s="72">
        <f t="shared" si="39"/>
        <v>9.8395449186500592E-3</v>
      </c>
      <c r="D41" s="72">
        <f t="shared" si="39"/>
        <v>-7.8419351059678705E-2</v>
      </c>
      <c r="E41" s="72">
        <f t="shared" si="39"/>
        <v>-4.9846899110020701E-2</v>
      </c>
      <c r="G41" s="72">
        <f t="shared" si="38"/>
        <v>-1.0699937664972199</v>
      </c>
      <c r="H41" s="72">
        <f t="shared" si="38"/>
        <v>-5.5723031105118404</v>
      </c>
      <c r="I41" s="72">
        <f t="shared" si="33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 x14ac:dyDescent="0.25">
      <c r="A42" s="71">
        <f t="shared" si="34"/>
        <v>33</v>
      </c>
      <c r="B42">
        <v>8350</v>
      </c>
      <c r="C42" s="72">
        <f t="shared" si="39"/>
        <v>8.72576132495851E-3</v>
      </c>
      <c r="D42" s="72">
        <f t="shared" si="39"/>
        <v>-7.6045356567296898E-2</v>
      </c>
      <c r="E42" s="72">
        <f t="shared" si="39"/>
        <v>-4.8575064375440798E-2</v>
      </c>
      <c r="G42" s="72">
        <f t="shared" si="38"/>
        <v>-1.0787195278221799</v>
      </c>
      <c r="H42" s="72">
        <f t="shared" si="38"/>
        <v>-5.4962577539445396</v>
      </c>
      <c r="I42" s="72">
        <f t="shared" ref="I42:I73" si="40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 x14ac:dyDescent="0.25">
      <c r="A43" s="71">
        <f t="shared" si="34"/>
        <v>34</v>
      </c>
      <c r="B43">
        <v>8300</v>
      </c>
      <c r="C43" s="72">
        <f t="shared" si="39"/>
        <v>7.6785108133299203E-3</v>
      </c>
      <c r="D43" s="72">
        <f t="shared" si="39"/>
        <v>-7.3803094459635704E-2</v>
      </c>
      <c r="E43" s="72">
        <f t="shared" si="39"/>
        <v>-4.7362013103866001E-2</v>
      </c>
      <c r="G43" s="72">
        <f t="shared" si="38"/>
        <v>-1.0863980386355101</v>
      </c>
      <c r="H43" s="72">
        <f t="shared" si="38"/>
        <v>-5.4224546594848997</v>
      </c>
      <c r="I43" s="72">
        <f t="shared" si="40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 x14ac:dyDescent="0.25">
      <c r="A44" s="71">
        <f t="shared" si="34"/>
        <v>35</v>
      </c>
      <c r="B44">
        <v>8250</v>
      </c>
      <c r="C44" s="72">
        <f t="shared" si="39"/>
        <v>6.6934146801258896E-3</v>
      </c>
      <c r="D44" s="72">
        <f t="shared" si="39"/>
        <v>-7.1684615971498694E-2</v>
      </c>
      <c r="E44" s="72">
        <f t="shared" si="39"/>
        <v>-4.6204550432498701E-2</v>
      </c>
      <c r="G44" s="72">
        <f t="shared" si="38"/>
        <v>-1.0930914533156399</v>
      </c>
      <c r="H44" s="72">
        <f t="shared" si="38"/>
        <v>-5.3507700435133998</v>
      </c>
      <c r="I44" s="72">
        <f t="shared" si="40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 x14ac:dyDescent="0.25">
      <c r="A45" s="71">
        <f t="shared" si="34"/>
        <v>36</v>
      </c>
      <c r="B45">
        <v>8200</v>
      </c>
      <c r="C45" s="72">
        <f t="shared" si="39"/>
        <v>5.7664311114831402E-3</v>
      </c>
      <c r="D45" s="72">
        <f t="shared" si="39"/>
        <v>-6.9682456994209996E-2</v>
      </c>
      <c r="E45" s="72">
        <f t="shared" si="39"/>
        <v>-4.5099670783934002E-2</v>
      </c>
      <c r="G45" s="72">
        <f t="shared" si="38"/>
        <v>-1.09885788442712</v>
      </c>
      <c r="H45" s="72">
        <f t="shared" si="38"/>
        <v>-5.28108758651919</v>
      </c>
      <c r="I45" s="72">
        <f t="shared" si="40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 x14ac:dyDescent="0.25">
      <c r="A46" s="71">
        <f t="shared" si="34"/>
        <v>37</v>
      </c>
      <c r="B46">
        <v>8150</v>
      </c>
      <c r="C46" s="72">
        <f t="shared" si="39"/>
        <v>4.8938263739864802E-3</v>
      </c>
      <c r="D46" s="72">
        <f t="shared" si="39"/>
        <v>-6.7789608449979805E-2</v>
      </c>
      <c r="E46" s="72">
        <f t="shared" si="39"/>
        <v>-4.40445443051658E-2</v>
      </c>
      <c r="G46" s="72">
        <f t="shared" si="38"/>
        <v>-1.1037517108011099</v>
      </c>
      <c r="H46" s="72">
        <f t="shared" si="38"/>
        <v>-5.2132979780692104</v>
      </c>
      <c r="I46" s="72">
        <f t="shared" si="40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 x14ac:dyDescent="0.25">
      <c r="A47" s="71">
        <f t="shared" si="34"/>
        <v>38</v>
      </c>
      <c r="B47">
        <v>8100</v>
      </c>
      <c r="C47" s="72">
        <f t="shared" si="39"/>
        <v>4.0721484688219702E-3</v>
      </c>
      <c r="D47" s="72">
        <f t="shared" si="39"/>
        <v>-6.5999488216102603E-2</v>
      </c>
      <c r="E47" s="72">
        <f t="shared" si="39"/>
        <v>-4.3036504512201597E-2</v>
      </c>
      <c r="G47" s="72">
        <f t="shared" si="38"/>
        <v>-1.1078238592699301</v>
      </c>
      <c r="H47" s="72">
        <f t="shared" si="38"/>
        <v>-5.1472984898531102</v>
      </c>
      <c r="I47" s="72">
        <f t="shared" si="40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 x14ac:dyDescent="0.25">
      <c r="A48" s="71">
        <f t="shared" si="34"/>
        <v>39</v>
      </c>
      <c r="B48">
        <v>8050</v>
      </c>
      <c r="C48" s="72">
        <f t="shared" si="39"/>
        <v>3.2982032537211101E-3</v>
      </c>
      <c r="D48" s="72">
        <f t="shared" si="39"/>
        <v>-6.4305914774981807E-2</v>
      </c>
      <c r="E48" s="72">
        <f t="shared" si="39"/>
        <v>-4.2073038051080397E-2</v>
      </c>
      <c r="G48" s="72">
        <f t="shared" si="38"/>
        <v>-1.11112206252365</v>
      </c>
      <c r="H48" s="72">
        <f t="shared" si="38"/>
        <v>-5.08299257507813</v>
      </c>
      <c r="I48" s="72">
        <f t="shared" si="40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 x14ac:dyDescent="0.25">
      <c r="A49" s="71">
        <f t="shared" si="34"/>
        <v>40</v>
      </c>
      <c r="B49">
        <v>8000</v>
      </c>
      <c r="C49" s="72">
        <f t="shared" si="39"/>
        <v>2.5690328859945999E-3</v>
      </c>
      <c r="D49" s="72">
        <f t="shared" si="39"/>
        <v>-6.2703082728307796E-2</v>
      </c>
      <c r="E49" s="72">
        <f t="shared" si="39"/>
        <v>-4.1151776540496003E-2</v>
      </c>
      <c r="G49" s="72">
        <f t="shared" si="38"/>
        <v>-1.11369109540964</v>
      </c>
      <c r="H49" s="72">
        <f t="shared" si="38"/>
        <v>-5.0202894923498196</v>
      </c>
      <c r="I49" s="72">
        <f t="shared" si="40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 x14ac:dyDescent="0.25">
      <c r="A50" s="71">
        <f t="shared" si="34"/>
        <v>41</v>
      </c>
      <c r="B50">
        <v>7950</v>
      </c>
      <c r="C50" s="72">
        <f t="shared" si="39"/>
        <v>1.88189620717821E-3</v>
      </c>
      <c r="D50" s="72">
        <f t="shared" si="39"/>
        <v>-6.1185540103315297E-2</v>
      </c>
      <c r="E50" s="72">
        <f t="shared" si="39"/>
        <v>-4.0270489580461699E-2</v>
      </c>
      <c r="G50" s="72">
        <f t="shared" ref="G50:H69" si="41">INDEX($K$236:$DF$435,$A50,G$9)</f>
        <v>-1.11557299161682</v>
      </c>
      <c r="H50" s="72">
        <f t="shared" si="41"/>
        <v>-4.9591039522465099</v>
      </c>
      <c r="I50" s="72">
        <f t="shared" si="40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 x14ac:dyDescent="0.25">
      <c r="A51" s="71">
        <f t="shared" si="34"/>
        <v>42</v>
      </c>
      <c r="B51">
        <v>7900</v>
      </c>
      <c r="C51" s="72">
        <f t="shared" ref="C51:E70" si="42">INDEX($K$13:$DF$212,$A51,C$9)</f>
        <v>1.2342506135109899E-3</v>
      </c>
      <c r="D51" s="72">
        <f t="shared" si="42"/>
        <v>-5.9748167185703097E-2</v>
      </c>
      <c r="E51" s="72">
        <f t="shared" si="42"/>
        <v>-3.9427077748991901E-2</v>
      </c>
      <c r="G51" s="72">
        <f t="shared" si="41"/>
        <v>-1.1168072422303299</v>
      </c>
      <c r="H51" s="72">
        <f t="shared" si="41"/>
        <v>-4.8993557850608003</v>
      </c>
      <c r="I51" s="72">
        <f t="shared" si="40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 x14ac:dyDescent="0.25">
      <c r="A52" s="71">
        <f t="shared" si="34"/>
        <v>43</v>
      </c>
      <c r="B52">
        <v>7850</v>
      </c>
      <c r="C52" s="72">
        <f t="shared" si="42"/>
        <v>6.2373513540478595E-4</v>
      </c>
      <c r="D52" s="72">
        <f t="shared" si="42"/>
        <v>-5.8386156573619702E-2</v>
      </c>
      <c r="E52" s="72">
        <f t="shared" si="42"/>
        <v>-3.86195648510511E-2</v>
      </c>
      <c r="G52" s="72">
        <f t="shared" si="41"/>
        <v>-1.11743097736574</v>
      </c>
      <c r="H52" s="72">
        <f t="shared" si="41"/>
        <v>-4.8409696284871799</v>
      </c>
      <c r="I52" s="72">
        <f t="shared" si="40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 x14ac:dyDescent="0.25">
      <c r="A53" s="71">
        <f t="shared" si="34"/>
        <v>44</v>
      </c>
      <c r="B53">
        <v>7800</v>
      </c>
      <c r="C53" s="72">
        <f t="shared" si="42"/>
        <v>4.8154754290408101E-5</v>
      </c>
      <c r="D53" s="72">
        <f t="shared" si="42"/>
        <v>-5.7094994257968198E-2</v>
      </c>
      <c r="E53" s="72">
        <f t="shared" si="42"/>
        <v>-3.7846089472927801E-2</v>
      </c>
      <c r="G53" s="72">
        <f t="shared" si="41"/>
        <v>-1.1174791321200299</v>
      </c>
      <c r="H53" s="72">
        <f t="shared" si="41"/>
        <v>-4.7838746342292202</v>
      </c>
      <c r="I53" s="72">
        <f t="shared" si="40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 x14ac:dyDescent="0.25">
      <c r="A54" s="71">
        <f t="shared" si="34"/>
        <v>45</v>
      </c>
      <c r="B54">
        <v>7750</v>
      </c>
      <c r="C54" s="72">
        <f t="shared" si="42"/>
        <v>-4.9453381394869199E-4</v>
      </c>
      <c r="D54" s="72">
        <f t="shared" si="42"/>
        <v>-5.5870441690990397E-2</v>
      </c>
      <c r="E54" s="72">
        <f t="shared" si="42"/>
        <v>-3.7104896523942402E-2</v>
      </c>
      <c r="G54" s="72">
        <f t="shared" si="41"/>
        <v>-1.11698459830608</v>
      </c>
      <c r="H54" s="72">
        <f t="shared" si="41"/>
        <v>-4.7280041925382301</v>
      </c>
      <c r="I54" s="72">
        <f t="shared" si="40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 x14ac:dyDescent="0.25">
      <c r="A55" s="71">
        <f t="shared" si="34"/>
        <v>46</v>
      </c>
      <c r="B55">
        <v>7700</v>
      </c>
      <c r="C55" s="72">
        <f t="shared" si="42"/>
        <v>-1.00623468989851E-3</v>
      </c>
      <c r="D55" s="72">
        <f t="shared" si="42"/>
        <v>-5.4708518896127302E-2</v>
      </c>
      <c r="E55" s="72">
        <f t="shared" si="42"/>
        <v>-3.63943295864783E-2</v>
      </c>
      <c r="G55" s="72">
        <f t="shared" si="41"/>
        <v>-1.11597836361618</v>
      </c>
      <c r="H55" s="72">
        <f t="shared" si="41"/>
        <v>-4.6732956736420999</v>
      </c>
      <c r="I55" s="72">
        <f t="shared" si="40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 x14ac:dyDescent="0.25">
      <c r="A56" s="71">
        <f t="shared" si="34"/>
        <v>47</v>
      </c>
      <c r="B56">
        <v>7650</v>
      </c>
      <c r="C56" s="72">
        <f t="shared" si="42"/>
        <v>-1.4887238334586001E-3</v>
      </c>
      <c r="D56" s="72">
        <f t="shared" si="42"/>
        <v>-5.3605488658740798E-2</v>
      </c>
      <c r="E56" s="72">
        <f t="shared" si="42"/>
        <v>-3.57128245533294E-2</v>
      </c>
      <c r="G56" s="72">
        <f t="shared" si="41"/>
        <v>-1.11448963978272</v>
      </c>
      <c r="H56" s="72">
        <f t="shared" si="41"/>
        <v>-4.6196901849833596</v>
      </c>
      <c r="I56" s="72">
        <f t="shared" si="40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 x14ac:dyDescent="0.25">
      <c r="A57" s="71">
        <f t="shared" si="34"/>
        <v>48</v>
      </c>
      <c r="B57">
        <v>7600</v>
      </c>
      <c r="C57" s="72">
        <f t="shared" si="42"/>
        <v>-1.9436588321104799E-3</v>
      </c>
      <c r="D57" s="72">
        <f t="shared" si="42"/>
        <v>-5.2557841759185001E-2</v>
      </c>
      <c r="E57" s="72">
        <f t="shared" si="42"/>
        <v>-3.50589044829712E-2</v>
      </c>
      <c r="G57" s="72">
        <f t="shared" si="41"/>
        <v>-1.11254598095061</v>
      </c>
      <c r="H57" s="72">
        <f t="shared" si="41"/>
        <v>-4.5671323432241699</v>
      </c>
      <c r="I57" s="72">
        <f t="shared" si="40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 x14ac:dyDescent="0.25">
      <c r="A58" s="71">
        <f t="shared" si="34"/>
        <v>49</v>
      </c>
      <c r="B58">
        <v>7550</v>
      </c>
      <c r="C58" s="72">
        <f t="shared" si="42"/>
        <v>-2.372587931618E-3</v>
      </c>
      <c r="D58" s="72">
        <f t="shared" si="42"/>
        <v>-5.1562283138900898E-2</v>
      </c>
      <c r="E58" s="72">
        <f t="shared" si="42"/>
        <v>-3.4431175184372401E-2</v>
      </c>
      <c r="G58" s="72">
        <f t="shared" si="41"/>
        <v>-1.1101733930189901</v>
      </c>
      <c r="H58" s="72">
        <f t="shared" si="41"/>
        <v>-4.5155700600852704</v>
      </c>
      <c r="I58" s="72">
        <f t="shared" si="40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 x14ac:dyDescent="0.25">
      <c r="A59" s="71">
        <f t="shared" si="34"/>
        <v>50</v>
      </c>
      <c r="B59">
        <v>7500</v>
      </c>
      <c r="C59" s="72">
        <f t="shared" si="42"/>
        <v>-2.7769586377826201E-3</v>
      </c>
      <c r="D59" s="72">
        <f t="shared" si="42"/>
        <v>-5.0615718876861102E-2</v>
      </c>
      <c r="E59" s="72">
        <f t="shared" si="42"/>
        <v>-3.38283209483142E-2</v>
      </c>
      <c r="G59" s="72">
        <f t="shared" si="41"/>
        <v>-1.1073964343812099</v>
      </c>
      <c r="H59" s="72">
        <f t="shared" si="41"/>
        <v>-4.4649543412084096</v>
      </c>
      <c r="I59" s="72">
        <f t="shared" si="40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 x14ac:dyDescent="0.25">
      <c r="A60" s="71">
        <f t="shared" si="34"/>
        <v>51</v>
      </c>
      <c r="B60">
        <v>7450</v>
      </c>
      <c r="C60" s="72">
        <f t="shared" si="42"/>
        <v>-3.1581259474523899E-3</v>
      </c>
      <c r="D60" s="72">
        <f t="shared" si="42"/>
        <v>-4.9715243896112003E-2</v>
      </c>
      <c r="E60" s="72">
        <f t="shared" si="42"/>
        <v>-3.3249100057459999E-2</v>
      </c>
      <c r="G60" s="72">
        <f t="shared" si="41"/>
        <v>-1.1042383084337599</v>
      </c>
      <c r="H60" s="72">
        <f t="shared" si="41"/>
        <v>-4.4152390973123001</v>
      </c>
      <c r="I60" s="72">
        <f t="shared" si="40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 x14ac:dyDescent="0.25">
      <c r="A61" s="71">
        <f t="shared" si="34"/>
        <v>52</v>
      </c>
      <c r="B61">
        <v>7400</v>
      </c>
      <c r="C61" s="72">
        <f t="shared" si="42"/>
        <v>-3.5173600269627001E-3</v>
      </c>
      <c r="D61" s="72">
        <f t="shared" si="42"/>
        <v>-4.8858130379740003E-2</v>
      </c>
      <c r="E61" s="72">
        <f t="shared" si="42"/>
        <v>-3.2692340054477402E-2</v>
      </c>
      <c r="G61" s="72">
        <f t="shared" si="41"/>
        <v>-1.1007209484067999</v>
      </c>
      <c r="H61" s="72">
        <f t="shared" si="41"/>
        <v>-4.3663809669325602</v>
      </c>
      <c r="I61" s="72">
        <f t="shared" si="40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 x14ac:dyDescent="0.25">
      <c r="A62" s="71">
        <f t="shared" si="34"/>
        <v>53</v>
      </c>
      <c r="B62">
        <v>7350</v>
      </c>
      <c r="C62" s="72">
        <f t="shared" si="42"/>
        <v>-3.8558530818227099E-3</v>
      </c>
      <c r="D62" s="72">
        <f t="shared" si="42"/>
        <v>-4.8041816909362697E-2</v>
      </c>
      <c r="E62" s="72">
        <f t="shared" si="42"/>
        <v>-3.2156933023934402E-2</v>
      </c>
      <c r="G62" s="72">
        <f t="shared" si="41"/>
        <v>-1.0968650953249699</v>
      </c>
      <c r="H62" s="72">
        <f t="shared" si="41"/>
        <v>-4.3183391500231902</v>
      </c>
      <c r="I62" s="72">
        <f t="shared" si="40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 x14ac:dyDescent="0.25">
      <c r="A63" s="71">
        <f t="shared" si="34"/>
        <v>54</v>
      </c>
      <c r="B63">
        <v>7300</v>
      </c>
      <c r="C63" s="72">
        <f t="shared" si="42"/>
        <v>-4.1747252758659601E-3</v>
      </c>
      <c r="D63" s="72">
        <f t="shared" si="42"/>
        <v>-4.7263898328938E-2</v>
      </c>
      <c r="E63" s="72">
        <f t="shared" si="42"/>
        <v>-3.1641831225733698E-2</v>
      </c>
      <c r="G63" s="72">
        <f t="shared" si="41"/>
        <v>-1.09269037004911</v>
      </c>
      <c r="H63" s="72">
        <f t="shared" si="41"/>
        <v>-4.2710752516942598</v>
      </c>
      <c r="I63" s="72">
        <f t="shared" si="40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 x14ac:dyDescent="0.25">
      <c r="A64" s="71">
        <f t="shared" si="34"/>
        <v>55</v>
      </c>
      <c r="B64">
        <v>7250</v>
      </c>
      <c r="C64" s="72">
        <f t="shared" si="42"/>
        <v>-4.4750297734935801E-3</v>
      </c>
      <c r="D64" s="72">
        <f t="shared" si="42"/>
        <v>-4.6522116295504901E-2</v>
      </c>
      <c r="E64" s="72">
        <f t="shared" si="42"/>
        <v>-3.11460433113325E-2</v>
      </c>
      <c r="G64" s="72">
        <f t="shared" si="41"/>
        <v>-1.0882153402756101</v>
      </c>
      <c r="H64" s="72">
        <f t="shared" si="41"/>
        <v>-4.2245531353987502</v>
      </c>
      <c r="I64" s="72">
        <f t="shared" si="40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 x14ac:dyDescent="0.25">
      <c r="A65" s="71">
        <f t="shared" si="34"/>
        <v>56</v>
      </c>
      <c r="B65">
        <v>7200</v>
      </c>
      <c r="C65" s="72">
        <f t="shared" si="42"/>
        <v>-4.7577571608735502E-3</v>
      </c>
      <c r="D65" s="72">
        <f t="shared" si="42"/>
        <v>-4.5814350436489799E-2</v>
      </c>
      <c r="E65" s="72">
        <f t="shared" si="42"/>
        <v>-3.0668631154021499E-2</v>
      </c>
      <c r="G65" s="72">
        <f t="shared" si="41"/>
        <v>-1.0834575831147399</v>
      </c>
      <c r="H65" s="72">
        <f t="shared" si="41"/>
        <v>-4.1787387849622597</v>
      </c>
      <c r="I65" s="72">
        <f t="shared" si="40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 x14ac:dyDescent="0.25">
      <c r="A66" s="71">
        <f t="shared" si="34"/>
        <v>57</v>
      </c>
      <c r="B66">
        <v>7150</v>
      </c>
      <c r="C66" s="72">
        <f t="shared" si="42"/>
        <v>-5.0238395537007801E-3</v>
      </c>
      <c r="D66" s="72">
        <f t="shared" si="42"/>
        <v>-4.5138610018839197E-2</v>
      </c>
      <c r="E66" s="72">
        <f t="shared" si="42"/>
        <v>-3.0208707149122299E-2</v>
      </c>
      <c r="G66" s="72">
        <f t="shared" si="41"/>
        <v>-1.07843374356104</v>
      </c>
      <c r="H66" s="72">
        <f t="shared" si="41"/>
        <v>-4.1336001749434201</v>
      </c>
      <c r="I66" s="72">
        <f t="shared" si="40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 x14ac:dyDescent="0.25">
      <c r="A67" s="71">
        <f t="shared" si="34"/>
        <v>58</v>
      </c>
      <c r="B67">
        <v>7100</v>
      </c>
      <c r="C67" s="72">
        <f t="shared" si="42"/>
        <v>-5.2741546062316002E-3</v>
      </c>
      <c r="D67" s="72">
        <f t="shared" si="42"/>
        <v>-4.4493026054801703E-2</v>
      </c>
      <c r="E67" s="72">
        <f t="shared" si="42"/>
        <v>-2.9765431763808001E-2</v>
      </c>
      <c r="G67" s="72">
        <f t="shared" si="41"/>
        <v>-1.07315958895481</v>
      </c>
      <c r="H67" s="72">
        <f t="shared" si="41"/>
        <v>-4.0891071488886199</v>
      </c>
      <c r="I67" s="72">
        <f t="shared" si="40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 x14ac:dyDescent="0.25">
      <c r="A68" s="71">
        <f t="shared" si="34"/>
        <v>59</v>
      </c>
      <c r="B68">
        <v>7050</v>
      </c>
      <c r="C68" s="72">
        <f t="shared" si="42"/>
        <v>-5.5095294654893198E-3</v>
      </c>
      <c r="D68" s="72">
        <f t="shared" si="42"/>
        <v>-4.3875843811279E-2</v>
      </c>
      <c r="E68" s="72">
        <f t="shared" si="42"/>
        <v>-2.9338011147569801E-2</v>
      </c>
      <c r="G68" s="72">
        <f t="shared" si="41"/>
        <v>-1.0676500594893199</v>
      </c>
      <c r="H68" s="72">
        <f t="shared" si="41"/>
        <v>-4.0452313050773396</v>
      </c>
      <c r="I68" s="72">
        <f t="shared" si="40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 x14ac:dyDescent="0.25">
      <c r="A69" s="71">
        <f t="shared" si="34"/>
        <v>60</v>
      </c>
      <c r="B69">
        <v>7000</v>
      </c>
      <c r="C69" s="72">
        <f t="shared" si="42"/>
        <v>-5.7307445615924699E-3</v>
      </c>
      <c r="D69" s="72">
        <f t="shared" si="42"/>
        <v>-4.3285415730420003E-2</v>
      </c>
      <c r="E69" s="72">
        <f t="shared" si="42"/>
        <v>-2.8925694707804699E-2</v>
      </c>
      <c r="G69" s="72">
        <f t="shared" si="41"/>
        <v>-1.06191931492773</v>
      </c>
      <c r="H69" s="72">
        <f t="shared" si="41"/>
        <v>-4.0019458893469197</v>
      </c>
      <c r="I69" s="72">
        <f t="shared" si="40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 x14ac:dyDescent="0.25">
      <c r="A70" s="71">
        <f t="shared" si="34"/>
        <v>61</v>
      </c>
      <c r="B70">
        <v>6950</v>
      </c>
      <c r="C70" s="72">
        <f t="shared" si="42"/>
        <v>-5.9385370640120498E-3</v>
      </c>
      <c r="D70" s="72">
        <f t="shared" si="42"/>
        <v>-4.2720194789499101E-2</v>
      </c>
      <c r="E70" s="72">
        <f t="shared" si="42"/>
        <v>-2.8527772651868798E-2</v>
      </c>
      <c r="G70" s="72">
        <f t="shared" ref="G70:H89" si="43">INDEX($K$236:$DF$435,$A70,G$9)</f>
        <v>-1.05598077786371</v>
      </c>
      <c r="H70" s="72">
        <f t="shared" si="43"/>
        <v>-3.95922569455742</v>
      </c>
      <c r="I70" s="72">
        <f t="shared" si="40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 x14ac:dyDescent="0.25">
      <c r="A71" s="71">
        <f t="shared" si="34"/>
        <v>62</v>
      </c>
      <c r="B71">
        <v>6900</v>
      </c>
      <c r="C71" s="72">
        <f t="shared" ref="C71:E90" si="44">INDEX($K$13:$DF$212,$A71,C$9)</f>
        <v>-6.1336038808667498E-3</v>
      </c>
      <c r="D71" s="72">
        <f t="shared" si="44"/>
        <v>-4.2178728320809503E-2</v>
      </c>
      <c r="E71" s="72">
        <f t="shared" si="44"/>
        <v>-2.8143573554598299E-2</v>
      </c>
      <c r="G71" s="72">
        <f t="shared" si="43"/>
        <v>-1.0498471739828501</v>
      </c>
      <c r="H71" s="72">
        <f t="shared" si="43"/>
        <v>-3.9170469662366099</v>
      </c>
      <c r="I71" s="72">
        <f t="shared" si="40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 x14ac:dyDescent="0.25">
      <c r="A72" s="71">
        <f t="shared" si="34"/>
        <v>63</v>
      </c>
      <c r="B72">
        <v>6850</v>
      </c>
      <c r="C72" s="72">
        <f t="shared" si="44"/>
        <v>-6.3166041916019799E-3</v>
      </c>
      <c r="D72" s="72">
        <f t="shared" si="44"/>
        <v>-4.1659652284392903E-2</v>
      </c>
      <c r="E72" s="72">
        <f t="shared" si="44"/>
        <v>-2.7772462018319798E-2</v>
      </c>
      <c r="G72" s="72">
        <f t="shared" si="43"/>
        <v>-1.04353056979125</v>
      </c>
      <c r="H72" s="72">
        <f t="shared" si="43"/>
        <v>-3.8753873139522201</v>
      </c>
      <c r="I72" s="72">
        <f t="shared" si="40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 x14ac:dyDescent="0.25">
      <c r="A73" s="71">
        <f t="shared" si="34"/>
        <v>64</v>
      </c>
      <c r="B73">
        <v>6800</v>
      </c>
      <c r="C73" s="72">
        <f t="shared" si="44"/>
        <v>-6.4881616183174598E-3</v>
      </c>
      <c r="D73" s="72">
        <f t="shared" si="44"/>
        <v>-4.1161685953984402E-2</v>
      </c>
      <c r="E73" s="72">
        <f t="shared" si="44"/>
        <v>-2.74138364691634E-2</v>
      </c>
      <c r="G73" s="72">
        <f t="shared" si="43"/>
        <v>-1.0370424081729299</v>
      </c>
      <c r="H73" s="72">
        <f t="shared" si="43"/>
        <v>-3.8342256279982299</v>
      </c>
      <c r="I73" s="72">
        <f t="shared" si="40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 x14ac:dyDescent="0.25">
      <c r="A74" s="71">
        <f t="shared" si="34"/>
        <v>65</v>
      </c>
      <c r="B74">
        <v>6750</v>
      </c>
      <c r="C74" s="72">
        <f t="shared" si="44"/>
        <v>-6.64886619966637E-3</v>
      </c>
      <c r="D74" s="72">
        <f t="shared" si="44"/>
        <v>-4.06836269544055E-2</v>
      </c>
      <c r="E74" s="72">
        <f t="shared" si="44"/>
        <v>-2.70671271023275E-2</v>
      </c>
      <c r="G74" s="72">
        <f t="shared" si="43"/>
        <v>-1.0303935419732599</v>
      </c>
      <c r="H74" s="72">
        <f t="shared" si="43"/>
        <v>-3.7935420010438299</v>
      </c>
      <c r="I74" s="72">
        <f t="shared" ref="I74:I105" si="45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 x14ac:dyDescent="0.25">
      <c r="A75" s="71">
        <f t="shared" ref="A75:A138" si="46">ROW()-$A$9</f>
        <v>66</v>
      </c>
      <c r="B75">
        <v>6700</v>
      </c>
      <c r="C75" s="72">
        <f t="shared" si="44"/>
        <v>-6.7992763143729399E-3</v>
      </c>
      <c r="D75" s="72">
        <f t="shared" si="44"/>
        <v>-4.0224346584632198E-2</v>
      </c>
      <c r="E75" s="72">
        <f t="shared" si="44"/>
        <v>-2.6731793969702201E-2</v>
      </c>
      <c r="G75" s="72">
        <f t="shared" si="43"/>
        <v>-1.0235942656588899</v>
      </c>
      <c r="H75" s="72">
        <f t="shared" si="43"/>
        <v>-3.7533176544592002</v>
      </c>
      <c r="I75" s="72">
        <f t="shared" si="45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 x14ac:dyDescent="0.25">
      <c r="A76" s="71">
        <f t="shared" si="46"/>
        <v>67</v>
      </c>
      <c r="B76">
        <v>6650</v>
      </c>
      <c r="C76" s="72">
        <f t="shared" si="44"/>
        <v>-6.9399206279740604E-3</v>
      </c>
      <c r="D76" s="72">
        <f t="shared" si="44"/>
        <v>-3.9782785375323301E-2</v>
      </c>
      <c r="E76" s="72">
        <f t="shared" si="44"/>
        <v>-2.6407325199852401E-2</v>
      </c>
      <c r="G76" s="72">
        <f t="shared" si="43"/>
        <v>-1.01665434503092</v>
      </c>
      <c r="H76" s="72">
        <f t="shared" si="43"/>
        <v>-3.7135348690838699</v>
      </c>
      <c r="I76" s="72">
        <f t="shared" si="45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 x14ac:dyDescent="0.25">
      <c r="A77" s="71">
        <f t="shared" si="46"/>
        <v>68</v>
      </c>
      <c r="B77">
        <v>6600</v>
      </c>
      <c r="C77" s="72">
        <f t="shared" si="44"/>
        <v>-7.0713000471596303E-3</v>
      </c>
      <c r="D77" s="72">
        <f t="shared" si="44"/>
        <v>-3.93579488531213E-2</v>
      </c>
      <c r="E77" s="72">
        <f t="shared" si="44"/>
        <v>-2.6093235345760999E-2</v>
      </c>
      <c r="G77" s="72">
        <f t="shared" si="43"/>
        <v>-1.0095830449837599</v>
      </c>
      <c r="H77" s="72">
        <f t="shared" si="43"/>
        <v>-3.6741769202307499</v>
      </c>
      <c r="I77" s="72">
        <f t="shared" si="45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 x14ac:dyDescent="0.25">
      <c r="A78" s="71">
        <f t="shared" si="46"/>
        <v>69</v>
      </c>
      <c r="B78">
        <v>6550</v>
      </c>
      <c r="C78" s="72">
        <f t="shared" si="44"/>
        <v>-7.1938896040273899E-3</v>
      </c>
      <c r="D78" s="72">
        <f t="shared" si="44"/>
        <v>-3.8948903508162401E-2</v>
      </c>
      <c r="E78" s="72">
        <f t="shared" si="44"/>
        <v>-2.57890638601611E-2</v>
      </c>
      <c r="G78" s="72">
        <f t="shared" si="43"/>
        <v>-1.0023891553797299</v>
      </c>
      <c r="H78" s="72">
        <f t="shared" si="43"/>
        <v>-3.6352280167225901</v>
      </c>
      <c r="I78" s="72">
        <f t="shared" si="45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 x14ac:dyDescent="0.25">
      <c r="A79" s="71">
        <f t="shared" si="46"/>
        <v>70</v>
      </c>
      <c r="B79">
        <v>6500</v>
      </c>
      <c r="C79" s="72">
        <f t="shared" si="44"/>
        <v>-7.308140178975E-3</v>
      </c>
      <c r="D79" s="72">
        <f t="shared" si="44"/>
        <v>-3.85547729762174E-2</v>
      </c>
      <c r="E79" s="72">
        <f t="shared" si="44"/>
        <v>-2.5494373695405501E-2</v>
      </c>
      <c r="G79" s="72">
        <f t="shared" si="43"/>
        <v>-0.99508101520075798</v>
      </c>
      <c r="H79" s="72">
        <f t="shared" si="43"/>
        <v>-3.5966732437463702</v>
      </c>
      <c r="I79" s="72">
        <f t="shared" si="45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 x14ac:dyDescent="0.25">
      <c r="A80" s="71">
        <f t="shared" si="46"/>
        <v>71</v>
      </c>
      <c r="B80">
        <v>6450</v>
      </c>
      <c r="C80" s="72">
        <f t="shared" si="44"/>
        <v>-7.4144800025806E-3</v>
      </c>
      <c r="D80" s="72">
        <f t="shared" si="44"/>
        <v>-3.8174734451354102E-2</v>
      </c>
      <c r="E80" s="72">
        <f t="shared" si="44"/>
        <v>-2.5208750017150099E-2</v>
      </c>
      <c r="G80" s="72">
        <f t="shared" si="43"/>
        <v>-0.98766653519817704</v>
      </c>
      <c r="H80" s="72">
        <f t="shared" si="43"/>
        <v>-3.5584985092950201</v>
      </c>
      <c r="I80" s="72">
        <f t="shared" si="45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 x14ac:dyDescent="0.25">
      <c r="A81" s="71">
        <f t="shared" si="46"/>
        <v>72</v>
      </c>
      <c r="B81">
        <v>6400</v>
      </c>
      <c r="C81" s="72">
        <f t="shared" si="44"/>
        <v>-7.5133159322331201E-3</v>
      </c>
      <c r="D81" s="72">
        <f t="shared" si="44"/>
        <v>-3.7808015338414401E-2</v>
      </c>
      <c r="E81" s="72">
        <f t="shared" si="44"/>
        <v>-2.4931799012770098E-2</v>
      </c>
      <c r="G81" s="72">
        <f t="shared" si="43"/>
        <v>-0.98015321926594401</v>
      </c>
      <c r="H81" s="72">
        <f t="shared" si="43"/>
        <v>-3.5206904939566002</v>
      </c>
      <c r="I81" s="72">
        <f t="shared" si="45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 x14ac:dyDescent="0.25">
      <c r="A82" s="71">
        <f t="shared" si="46"/>
        <v>73</v>
      </c>
      <c r="B82">
        <v>6350</v>
      </c>
      <c r="C82" s="72">
        <f t="shared" si="44"/>
        <v>-7.6050345496651E-3</v>
      </c>
      <c r="D82" s="72">
        <f t="shared" si="44"/>
        <v>-3.74538901437972E-2</v>
      </c>
      <c r="E82" s="72">
        <f t="shared" si="44"/>
        <v>-2.4663146773864299E-2</v>
      </c>
      <c r="G82" s="72">
        <f t="shared" si="43"/>
        <v>-0.97254818471627902</v>
      </c>
      <c r="H82" s="72">
        <f t="shared" si="43"/>
        <v>-3.4832366038128102</v>
      </c>
      <c r="I82" s="72">
        <f t="shared" si="45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 x14ac:dyDescent="0.25">
      <c r="A83" s="71">
        <f t="shared" si="46"/>
        <v>74</v>
      </c>
      <c r="B83">
        <v>6300</v>
      </c>
      <c r="C83" s="72">
        <f t="shared" si="44"/>
        <v>-7.6900031511559002E-3</v>
      </c>
      <c r="D83" s="72">
        <f t="shared" si="44"/>
        <v>-3.7111677591765299E-2</v>
      </c>
      <c r="E83" s="72">
        <f t="shared" si="44"/>
        <v>-2.4402438238052999E-2</v>
      </c>
      <c r="G83" s="72">
        <f t="shared" si="43"/>
        <v>-0.96485818156512304</v>
      </c>
      <c r="H83" s="72">
        <f t="shared" si="43"/>
        <v>-3.4461249262210401</v>
      </c>
      <c r="I83" s="72">
        <f t="shared" si="45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 x14ac:dyDescent="0.25">
      <c r="A84" s="71">
        <f t="shared" si="46"/>
        <v>75</v>
      </c>
      <c r="B84">
        <v>6250</v>
      </c>
      <c r="C84" s="72">
        <f t="shared" si="44"/>
        <v>-7.7685706971942596E-3</v>
      </c>
      <c r="D84" s="72">
        <f t="shared" si="44"/>
        <v>-3.6780737945819E-2</v>
      </c>
      <c r="E84" s="72">
        <f t="shared" si="44"/>
        <v>-2.41493361857919E-2</v>
      </c>
      <c r="G84" s="72">
        <f t="shared" si="43"/>
        <v>-0.95708961086792899</v>
      </c>
      <c r="H84" s="72">
        <f t="shared" si="43"/>
        <v>-3.4093441882752198</v>
      </c>
      <c r="I84" s="72">
        <f t="shared" si="45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 x14ac:dyDescent="0.25">
      <c r="A85" s="71">
        <f t="shared" si="46"/>
        <v>76</v>
      </c>
      <c r="B85">
        <v>6200</v>
      </c>
      <c r="C85" s="72">
        <f t="shared" si="44"/>
        <v>-7.8410687604628E-3</v>
      </c>
      <c r="D85" s="72">
        <f t="shared" si="44"/>
        <v>-3.6460470512697601E-2</v>
      </c>
      <c r="E85" s="72">
        <f t="shared" si="44"/>
        <v>-2.3903520297953899E-2</v>
      </c>
      <c r="G85" s="72">
        <f t="shared" si="43"/>
        <v>-0.94924854210746601</v>
      </c>
      <c r="H85" s="72">
        <f t="shared" si="43"/>
        <v>-3.3728837177625199</v>
      </c>
      <c r="I85" s="72">
        <f t="shared" si="45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 x14ac:dyDescent="0.25">
      <c r="A86" s="71">
        <f t="shared" si="46"/>
        <v>77</v>
      </c>
      <c r="B86">
        <v>6150</v>
      </c>
      <c r="C86" s="72">
        <f t="shared" si="44"/>
        <v>-7.9078124762918308E-3</v>
      </c>
      <c r="D86" s="72">
        <f t="shared" si="44"/>
        <v>-3.61503113081744E-2</v>
      </c>
      <c r="E86" s="72">
        <f t="shared" si="44"/>
        <v>-2.3664686282963799E-2</v>
      </c>
      <c r="G86" s="72">
        <f t="shared" si="43"/>
        <v>-0.94134072963117399</v>
      </c>
      <c r="H86" s="72">
        <f t="shared" si="43"/>
        <v>-3.3367334064543499</v>
      </c>
      <c r="I86" s="72">
        <f t="shared" si="45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 x14ac:dyDescent="0.25">
      <c r="A87" s="71">
        <f t="shared" si="46"/>
        <v>78</v>
      </c>
      <c r="B87">
        <v>6100</v>
      </c>
      <c r="C87" s="72">
        <f t="shared" si="44"/>
        <v>-7.9691014734498793E-3</v>
      </c>
      <c r="D87" s="72">
        <f t="shared" si="44"/>
        <v>-3.5849730868208099E-2</v>
      </c>
      <c r="E87" s="72">
        <f t="shared" si="44"/>
        <v>-2.3432545078503599E-2</v>
      </c>
      <c r="G87" s="72">
        <f t="shared" si="43"/>
        <v>-0.93337162815772401</v>
      </c>
      <c r="H87" s="72">
        <f t="shared" si="43"/>
        <v>-3.3008836755861402</v>
      </c>
      <c r="I87" s="72">
        <f t="shared" si="45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 x14ac:dyDescent="0.25">
      <c r="A88" s="71">
        <f t="shared" si="46"/>
        <v>79</v>
      </c>
      <c r="B88">
        <v>6050</v>
      </c>
      <c r="C88" s="72">
        <f t="shared" si="44"/>
        <v>-8.02522075237448E-3</v>
      </c>
      <c r="D88" s="72">
        <f t="shared" si="44"/>
        <v>-3.5558232192411103E-2</v>
      </c>
      <c r="E88" s="72">
        <f t="shared" si="44"/>
        <v>-2.3206822122474401E-2</v>
      </c>
      <c r="G88" s="72">
        <f t="shared" si="43"/>
        <v>-0.92534640740535001</v>
      </c>
      <c r="H88" s="72">
        <f t="shared" si="43"/>
        <v>-3.26532544339373</v>
      </c>
      <c r="I88" s="72">
        <f t="shared" si="45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 x14ac:dyDescent="0.25">
      <c r="A89" s="71">
        <f t="shared" si="46"/>
        <v>80</v>
      </c>
      <c r="B89">
        <v>6000</v>
      </c>
      <c r="C89" s="72">
        <f t="shared" si="44"/>
        <v>-8.0764414850409503E-3</v>
      </c>
      <c r="D89" s="72">
        <f t="shared" si="44"/>
        <v>-3.5275348809823297E-2</v>
      </c>
      <c r="E89" s="72">
        <f t="shared" si="44"/>
        <v>-2.2987256677765799E-2</v>
      </c>
      <c r="G89" s="72">
        <f t="shared" si="43"/>
        <v>-0.91726996592030896</v>
      </c>
      <c r="H89" s="72">
        <f t="shared" si="43"/>
        <v>-3.2300500945839099</v>
      </c>
      <c r="I89" s="72">
        <f t="shared" si="45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 x14ac:dyDescent="0.25">
      <c r="A90" s="71">
        <f t="shared" si="46"/>
        <v>81</v>
      </c>
      <c r="B90">
        <v>5950</v>
      </c>
      <c r="C90" s="72">
        <f t="shared" si="44"/>
        <v>-8.1230217267784597E-3</v>
      </c>
      <c r="D90" s="72">
        <f t="shared" si="44"/>
        <v>-3.50006429573613E-2</v>
      </c>
      <c r="E90" s="72">
        <f t="shared" si="44"/>
        <v>-2.2773601188641801E-2</v>
      </c>
      <c r="G90" s="72">
        <f t="shared" ref="G90:H109" si="47">INDEX($K$236:$DF$435,$A90,G$9)</f>
        <v>-0.90914694419353004</v>
      </c>
      <c r="H90" s="72">
        <f t="shared" si="47"/>
        <v>-3.19504945162655</v>
      </c>
      <c r="I90" s="72">
        <f t="shared" si="45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 x14ac:dyDescent="0.25">
      <c r="A91" s="71">
        <f t="shared" si="46"/>
        <v>82</v>
      </c>
      <c r="B91">
        <v>5900</v>
      </c>
      <c r="C91" s="72">
        <f t="shared" ref="C91:E110" si="48">INDEX($K$13:$DF$212,$A91,C$9)</f>
        <v>-8.1652070487279998E-3</v>
      </c>
      <c r="D91" s="72">
        <f t="shared" si="48"/>
        <v>-3.4733703860706497E-2</v>
      </c>
      <c r="E91" s="72">
        <f t="shared" si="48"/>
        <v>-2.25656206476651E-2</v>
      </c>
      <c r="G91" s="72">
        <f t="shared" si="47"/>
        <v>-0.90098173714480201</v>
      </c>
      <c r="H91" s="72">
        <f t="shared" si="47"/>
        <v>-3.1603157477658401</v>
      </c>
      <c r="I91" s="72">
        <f t="shared" si="45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 x14ac:dyDescent="0.25">
      <c r="A92" s="71">
        <f t="shared" si="46"/>
        <v>83</v>
      </c>
      <c r="B92">
        <v>5850</v>
      </c>
      <c r="C92" s="72">
        <f t="shared" si="48"/>
        <v>-8.2032311117518405E-3</v>
      </c>
      <c r="D92" s="72">
        <f t="shared" si="48"/>
        <v>-3.4474146107568202E-2</v>
      </c>
      <c r="E92" s="72">
        <f t="shared" si="48"/>
        <v>-2.2363091958973201E-2</v>
      </c>
      <c r="G92" s="72">
        <f t="shared" si="47"/>
        <v>-0.89277850603304998</v>
      </c>
      <c r="H92" s="72">
        <f t="shared" si="47"/>
        <v>-3.1258416016582702</v>
      </c>
      <c r="I92" s="72">
        <f t="shared" si="45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 x14ac:dyDescent="0.25">
      <c r="A93" s="71">
        <f t="shared" si="46"/>
        <v>84</v>
      </c>
      <c r="B93">
        <v>5800</v>
      </c>
      <c r="C93" s="72">
        <f t="shared" si="48"/>
        <v>-8.2373162060639504E-3</v>
      </c>
      <c r="D93" s="72">
        <f t="shared" si="48"/>
        <v>-3.4221608102948199E-2</v>
      </c>
      <c r="E93" s="72">
        <f t="shared" si="48"/>
        <v>-2.2165803294351399E-2</v>
      </c>
      <c r="G93" s="72">
        <f t="shared" si="47"/>
        <v>-0.88454118982698604</v>
      </c>
      <c r="H93" s="72">
        <f t="shared" si="47"/>
        <v>-3.0916199935553199</v>
      </c>
      <c r="I93" s="72">
        <f t="shared" si="45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 x14ac:dyDescent="0.25">
      <c r="A94" s="71">
        <f t="shared" si="46"/>
        <v>85</v>
      </c>
      <c r="B94">
        <v>5750</v>
      </c>
      <c r="C94" s="72">
        <f t="shared" si="48"/>
        <v>-8.2676737764086194E-3</v>
      </c>
      <c r="D94" s="72">
        <f t="shared" si="48"/>
        <v>-3.3975750598601702E-2</v>
      </c>
      <c r="E94" s="72">
        <f t="shared" si="48"/>
        <v>-2.19735534489791E-2</v>
      </c>
      <c r="G94" s="72">
        <f t="shared" si="47"/>
        <v>-0.87627351605057802</v>
      </c>
      <c r="H94" s="72">
        <f t="shared" si="47"/>
        <v>-3.0576442429567199</v>
      </c>
      <c r="I94" s="72">
        <f t="shared" si="45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 x14ac:dyDescent="0.25">
      <c r="A95" s="71">
        <f t="shared" si="46"/>
        <v>86</v>
      </c>
      <c r="B95">
        <v>5700</v>
      </c>
      <c r="C95" s="72">
        <f t="shared" si="48"/>
        <v>-8.2945049434647398E-3</v>
      </c>
      <c r="D95" s="72">
        <f t="shared" si="48"/>
        <v>-3.3736255290964398E-2</v>
      </c>
      <c r="E95" s="72">
        <f t="shared" si="48"/>
        <v>-2.1786151210490001E-2</v>
      </c>
      <c r="G95" s="72">
        <f t="shared" si="47"/>
        <v>-0.86797901110711295</v>
      </c>
      <c r="H95" s="72">
        <f t="shared" si="47"/>
        <v>-3.0239079876657602</v>
      </c>
      <c r="I95" s="72">
        <f t="shared" si="45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 x14ac:dyDescent="0.25">
      <c r="A96" s="71">
        <f t="shared" si="46"/>
        <v>87</v>
      </c>
      <c r="B96">
        <v>5650</v>
      </c>
      <c r="C96" s="72">
        <f t="shared" si="48"/>
        <v>-8.3180010231717408E-3</v>
      </c>
      <c r="D96" s="72">
        <f t="shared" si="48"/>
        <v>-3.3502823485800901E-2</v>
      </c>
      <c r="E96" s="72">
        <f t="shared" si="48"/>
        <v>-2.16034147566097E-2</v>
      </c>
      <c r="G96" s="72">
        <f t="shared" si="47"/>
        <v>-0.85966101008394102</v>
      </c>
      <c r="H96" s="72">
        <f t="shared" si="47"/>
        <v>-2.9904051641799598</v>
      </c>
      <c r="I96" s="72">
        <f t="shared" si="45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 x14ac:dyDescent="0.25">
      <c r="A97" s="71">
        <f t="shared" si="46"/>
        <v>88</v>
      </c>
      <c r="B97">
        <v>5600</v>
      </c>
      <c r="C97" s="72">
        <f t="shared" si="48"/>
        <v>-8.3383440386887702E-3</v>
      </c>
      <c r="D97" s="72">
        <f t="shared" si="48"/>
        <v>-3.3275174830023298E-2</v>
      </c>
      <c r="E97" s="72">
        <f t="shared" si="48"/>
        <v>-2.14251710943426E-2</v>
      </c>
      <c r="G97" s="72">
        <f t="shared" si="47"/>
        <v>-0.85132266604525297</v>
      </c>
      <c r="H97" s="72">
        <f t="shared" si="47"/>
        <v>-2.9571299893499301</v>
      </c>
      <c r="I97" s="72">
        <f t="shared" si="45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 x14ac:dyDescent="0.25">
      <c r="A98" s="71">
        <f t="shared" si="46"/>
        <v>89</v>
      </c>
      <c r="B98">
        <v>5550</v>
      </c>
      <c r="C98" s="72">
        <f t="shared" si="48"/>
        <v>-8.3557072170515299E-3</v>
      </c>
      <c r="D98" s="72">
        <f t="shared" si="48"/>
        <v>-3.3053046113654998E-2</v>
      </c>
      <c r="E98" s="72">
        <f t="shared" si="48"/>
        <v>-2.1251255548577298E-2</v>
      </c>
      <c r="G98" s="72">
        <f t="shared" si="47"/>
        <v>-0.84296695882820105</v>
      </c>
      <c r="H98" s="72">
        <f t="shared" si="47"/>
        <v>-2.9240769432362801</v>
      </c>
      <c r="I98" s="72">
        <f t="shared" si="45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 x14ac:dyDescent="0.25">
      <c r="A99" s="71">
        <f t="shared" si="46"/>
        <v>90</v>
      </c>
      <c r="B99">
        <v>5500</v>
      </c>
      <c r="C99" s="72">
        <f t="shared" si="48"/>
        <v>-8.3702554624778703E-3</v>
      </c>
      <c r="D99" s="72">
        <f t="shared" si="48"/>
        <v>-3.2836190145580903E-2</v>
      </c>
      <c r="E99" s="72">
        <f t="shared" si="48"/>
        <v>-2.1081511302136199E-2</v>
      </c>
      <c r="G99" s="72">
        <f t="shared" si="47"/>
        <v>-0.834596703365723</v>
      </c>
      <c r="H99" s="72">
        <f t="shared" si="47"/>
        <v>-2.8912407530906998</v>
      </c>
      <c r="I99" s="72">
        <f t="shared" si="45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 x14ac:dyDescent="0.25">
      <c r="A100" s="71">
        <f t="shared" si="46"/>
        <v>91</v>
      </c>
      <c r="B100">
        <v>5450</v>
      </c>
      <c r="C100" s="72">
        <f t="shared" si="48"/>
        <v>-8.3821458005604605E-3</v>
      </c>
      <c r="D100" s="72">
        <f t="shared" si="48"/>
        <v>-3.2624374706433597E-2</v>
      </c>
      <c r="E100" s="72">
        <f t="shared" si="48"/>
        <v>-2.09157889842254E-2</v>
      </c>
      <c r="G100" s="72">
        <f t="shared" si="47"/>
        <v>-0.82621455756516304</v>
      </c>
      <c r="H100" s="72">
        <f t="shared" si="47"/>
        <v>-2.85861637838426</v>
      </c>
      <c r="I100" s="72">
        <f t="shared" si="45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 x14ac:dyDescent="0.25">
      <c r="A101" s="71">
        <f t="shared" si="46"/>
        <v>92</v>
      </c>
      <c r="B101">
        <v>5400</v>
      </c>
      <c r="C101" s="72">
        <f t="shared" si="48"/>
        <v>-8.3915277900950894E-3</v>
      </c>
      <c r="D101" s="72">
        <f t="shared" si="48"/>
        <v>-3.2417381581230899E-2</v>
      </c>
      <c r="E101" s="72">
        <f t="shared" si="48"/>
        <v>-2.07539463008879E-2</v>
      </c>
      <c r="G101" s="72">
        <f t="shared" si="47"/>
        <v>-0.81782302977506804</v>
      </c>
      <c r="H101" s="72">
        <f t="shared" si="47"/>
        <v>-2.8261989968030301</v>
      </c>
      <c r="I101" s="72">
        <f t="shared" si="45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 x14ac:dyDescent="0.25">
      <c r="A102" s="71">
        <f t="shared" si="46"/>
        <v>93</v>
      </c>
      <c r="B102">
        <v>5350</v>
      </c>
      <c r="C102" s="72">
        <f t="shared" si="48"/>
        <v>-8.3985439019215805E-3</v>
      </c>
      <c r="D102" s="72">
        <f t="shared" si="48"/>
        <v>-3.2215005673310697E-2</v>
      </c>
      <c r="E102" s="72">
        <f t="shared" si="48"/>
        <v>-2.0595847698682501E-2</v>
      </c>
      <c r="G102" s="72">
        <f t="shared" si="47"/>
        <v>-0.80942448587314597</v>
      </c>
      <c r="H102" s="72">
        <f t="shared" si="47"/>
        <v>-2.79398399112972</v>
      </c>
      <c r="I102" s="72">
        <f t="shared" si="45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 x14ac:dyDescent="0.25">
      <c r="A103" s="71">
        <f t="shared" si="46"/>
        <v>94</v>
      </c>
      <c r="B103">
        <v>5300</v>
      </c>
      <c r="C103" s="72">
        <f t="shared" si="48"/>
        <v>-8.4033298661233807E-3</v>
      </c>
      <c r="D103" s="72">
        <f t="shared" si="48"/>
        <v>-3.2017054198631698E-2</v>
      </c>
      <c r="E103" s="72">
        <f t="shared" si="48"/>
        <v>-2.0441364051853199E-2</v>
      </c>
      <c r="G103" s="72">
        <f t="shared" si="47"/>
        <v>-0.80102115600702295</v>
      </c>
      <c r="H103" s="72">
        <f t="shared" si="47"/>
        <v>-2.7619669369310902</v>
      </c>
      <c r="I103" s="72">
        <f t="shared" si="45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 x14ac:dyDescent="0.25">
      <c r="A104" s="71">
        <f t="shared" si="46"/>
        <v>95</v>
      </c>
      <c r="B104">
        <v>5250</v>
      </c>
      <c r="C104" s="72">
        <f t="shared" si="48"/>
        <v>-8.4060149906599602E-3</v>
      </c>
      <c r="D104" s="72">
        <f t="shared" si="48"/>
        <v>-3.1823345957868697E-2</v>
      </c>
      <c r="E104" s="72">
        <f t="shared" si="48"/>
        <v>-2.02903723637518E-2</v>
      </c>
      <c r="G104" s="72">
        <f t="shared" si="47"/>
        <v>-0.79261514101636299</v>
      </c>
      <c r="H104" s="72">
        <f t="shared" si="47"/>
        <v>-2.7301435909732201</v>
      </c>
      <c r="I104" s="72">
        <f t="shared" si="45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 x14ac:dyDescent="0.25">
      <c r="A105" s="71">
        <f t="shared" si="46"/>
        <v>96</v>
      </c>
      <c r="B105">
        <v>5200</v>
      </c>
      <c r="C105" s="72">
        <f t="shared" si="48"/>
        <v>-8.4067224564023397E-3</v>
      </c>
      <c r="D105" s="72">
        <f t="shared" si="48"/>
        <v>-3.1633710680425697E-2</v>
      </c>
      <c r="E105" s="72">
        <f t="shared" si="48"/>
        <v>-2.0142755474867002E-2</v>
      </c>
      <c r="G105" s="72">
        <f t="shared" si="47"/>
        <v>-0.78420841855996004</v>
      </c>
      <c r="H105" s="72">
        <f t="shared" si="47"/>
        <v>-2.6985098802927898</v>
      </c>
      <c r="I105" s="72">
        <f t="shared" si="45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 x14ac:dyDescent="0.25">
      <c r="A106" s="71">
        <f t="shared" si="46"/>
        <v>97</v>
      </c>
      <c r="B106">
        <v>5150</v>
      </c>
      <c r="C106" s="72">
        <f t="shared" si="48"/>
        <v>-8.4055695941060507E-3</v>
      </c>
      <c r="D106" s="72">
        <f t="shared" si="48"/>
        <v>-3.1447988431182197E-2</v>
      </c>
      <c r="E106" s="72">
        <f t="shared" si="48"/>
        <v>-1.9998401773464101E-2</v>
      </c>
      <c r="G106" s="72">
        <f t="shared" si="47"/>
        <v>-0.77580284896585405</v>
      </c>
      <c r="H106" s="72">
        <f t="shared" si="47"/>
        <v>-2.6670618918616098</v>
      </c>
      <c r="I106" s="72">
        <f t="shared" ref="I106:I137" si="49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 x14ac:dyDescent="0.25">
      <c r="A107" s="71">
        <f t="shared" si="46"/>
        <v>98</v>
      </c>
      <c r="B107">
        <v>5100</v>
      </c>
      <c r="C107" s="72">
        <f t="shared" si="48"/>
        <v>-8.40266814939695E-3</v>
      </c>
      <c r="D107" s="72">
        <f t="shared" si="48"/>
        <v>-3.1266029067128297E-2</v>
      </c>
      <c r="E107" s="72">
        <f t="shared" si="48"/>
        <v>-1.9857204908853399E-2</v>
      </c>
      <c r="G107" s="72">
        <f t="shared" si="47"/>
        <v>-0.767400180816457</v>
      </c>
      <c r="H107" s="72">
        <f t="shared" si="47"/>
        <v>-2.6357958627944802</v>
      </c>
      <c r="I107" s="72">
        <f t="shared" si="49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 x14ac:dyDescent="0.25">
      <c r="A108" s="71">
        <f t="shared" si="46"/>
        <v>99</v>
      </c>
      <c r="B108">
        <v>5050</v>
      </c>
      <c r="C108" s="72">
        <f t="shared" si="48"/>
        <v>-8.3981245409449901E-3</v>
      </c>
      <c r="D108" s="72">
        <f t="shared" si="48"/>
        <v>-3.10876917284485E-2</v>
      </c>
      <c r="E108" s="72">
        <f t="shared" si="48"/>
        <v>-1.9719063512525201E-2</v>
      </c>
      <c r="G108" s="72">
        <f t="shared" si="47"/>
        <v>-0.75900205627551198</v>
      </c>
      <c r="H108" s="72">
        <f t="shared" si="47"/>
        <v>-2.60470817106604</v>
      </c>
      <c r="I108" s="72">
        <f t="shared" si="49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 x14ac:dyDescent="0.25">
      <c r="A109" s="71">
        <f t="shared" si="46"/>
        <v>100</v>
      </c>
      <c r="B109">
        <v>5000</v>
      </c>
      <c r="C109" s="72">
        <f t="shared" si="48"/>
        <v>-8.3920401145269295E-3</v>
      </c>
      <c r="D109" s="72">
        <f t="shared" si="48"/>
        <v>-3.0912844347126298E-2</v>
      </c>
      <c r="E109" s="72">
        <f t="shared" si="48"/>
        <v>-1.9583880935369901E-2</v>
      </c>
      <c r="G109" s="72">
        <f t="shared" si="47"/>
        <v>-0.75061001616098499</v>
      </c>
      <c r="H109" s="72">
        <f t="shared" si="47"/>
        <v>-2.5737953267189102</v>
      </c>
      <c r="I109" s="72">
        <f t="shared" si="49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 x14ac:dyDescent="0.25">
      <c r="A110" s="71">
        <f t="shared" si="46"/>
        <v>101</v>
      </c>
      <c r="B110">
        <v>4950</v>
      </c>
      <c r="C110" s="72">
        <f t="shared" si="48"/>
        <v>-8.3845113932647999E-3</v>
      </c>
      <c r="D110" s="72">
        <f t="shared" si="48"/>
        <v>-3.07413631575627E-2</v>
      </c>
      <c r="E110" s="72">
        <f t="shared" si="48"/>
        <v>-1.9451565010235702E-2</v>
      </c>
      <c r="G110" s="72">
        <f t="shared" ref="G110:H129" si="50">INDEX($K$236:$DF$435,$A110,G$9)</f>
        <v>-0.74222550476772098</v>
      </c>
      <c r="H110" s="72">
        <f t="shared" si="50"/>
        <v>-2.5430539635613498</v>
      </c>
      <c r="I110" s="72">
        <f t="shared" si="49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 x14ac:dyDescent="0.25">
      <c r="A111" s="71">
        <f t="shared" si="46"/>
        <v>102</v>
      </c>
      <c r="B111">
        <v>4900</v>
      </c>
      <c r="C111" s="72">
        <f t="shared" ref="C111:E130" si="51">INDEX($K$13:$DF$212,$A111,C$9)</f>
        <v>-8.3756303214158803E-3</v>
      </c>
      <c r="D111" s="72">
        <f t="shared" si="51"/>
        <v>-3.0573132197901001E-2</v>
      </c>
      <c r="E111" s="72">
        <f t="shared" si="51"/>
        <v>-1.93220278466242E-2</v>
      </c>
      <c r="G111" s="72">
        <f t="shared" si="50"/>
        <v>-0.73384987444630501</v>
      </c>
      <c r="H111" s="72">
        <f t="shared" si="50"/>
        <v>-2.5124808313634501</v>
      </c>
      <c r="I111" s="72">
        <f t="shared" si="49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 x14ac:dyDescent="0.25">
      <c r="A112" s="71">
        <f t="shared" si="46"/>
        <v>103</v>
      </c>
      <c r="B112">
        <v>4850</v>
      </c>
      <c r="C112" s="72">
        <f t="shared" si="51"/>
        <v>-8.3654844969396399E-3</v>
      </c>
      <c r="D112" s="72">
        <f t="shared" si="51"/>
        <v>-3.0408042797325799E-2</v>
      </c>
      <c r="E112" s="72">
        <f t="shared" si="51"/>
        <v>-1.9195185658240899E-2</v>
      </c>
      <c r="G112" s="72">
        <f t="shared" si="50"/>
        <v>-0.72548438994936504</v>
      </c>
      <c r="H112" s="72">
        <f t="shared" si="50"/>
        <v>-2.48207278856612</v>
      </c>
      <c r="I112" s="72">
        <f t="shared" si="49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 x14ac:dyDescent="0.25">
      <c r="A113" s="71">
        <f t="shared" si="46"/>
        <v>104</v>
      </c>
      <c r="B113">
        <v>4800</v>
      </c>
      <c r="C113" s="72">
        <f t="shared" si="51"/>
        <v>-8.3541573882939708E-3</v>
      </c>
      <c r="D113" s="72">
        <f t="shared" si="51"/>
        <v>-3.0245993052421899E-2</v>
      </c>
      <c r="E113" s="72">
        <f t="shared" si="51"/>
        <v>-1.9070958617185101E-2</v>
      </c>
      <c r="G113" s="72">
        <f t="shared" si="50"/>
        <v>-0.717130232561071</v>
      </c>
      <c r="H113" s="72">
        <f t="shared" si="50"/>
        <v>-2.4518267955136999</v>
      </c>
      <c r="I113" s="72">
        <f t="shared" si="49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 x14ac:dyDescent="0.25">
      <c r="A114" s="71">
        <f t="shared" si="46"/>
        <v>105</v>
      </c>
      <c r="B114">
        <v>4750</v>
      </c>
      <c r="C114" s="72">
        <f t="shared" si="51"/>
        <v>-8.3417285318728301E-3</v>
      </c>
      <c r="D114" s="72">
        <f t="shared" si="51"/>
        <v>-3.0086887304150801E-2</v>
      </c>
      <c r="E114" s="72">
        <f t="shared" si="51"/>
        <v>-1.8949270721773201E-2</v>
      </c>
      <c r="G114" s="72">
        <f t="shared" si="50"/>
        <v>-0.70878850402919802</v>
      </c>
      <c r="H114" s="72">
        <f t="shared" si="50"/>
        <v>-2.4217399082095499</v>
      </c>
      <c r="I114" s="72">
        <f t="shared" si="49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 x14ac:dyDescent="0.25">
      <c r="A115" s="71">
        <f t="shared" si="46"/>
        <v>106</v>
      </c>
      <c r="B115">
        <v>4700</v>
      </c>
      <c r="C115" s="72">
        <f t="shared" si="51"/>
        <v>-8.3282737092986205E-3</v>
      </c>
      <c r="D115" s="72">
        <f t="shared" si="51"/>
        <v>-2.9930635632244899E-2</v>
      </c>
      <c r="E115" s="72">
        <f t="shared" si="51"/>
        <v>-1.8830049661341899E-2</v>
      </c>
      <c r="G115" s="72">
        <f t="shared" si="50"/>
        <v>-0.70046023031990001</v>
      </c>
      <c r="H115" s="72">
        <f t="shared" si="50"/>
        <v>-2.3918092725773001</v>
      </c>
      <c r="I115" s="72">
        <f t="shared" si="49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 x14ac:dyDescent="0.25">
      <c r="A116" s="71">
        <f t="shared" si="46"/>
        <v>107</v>
      </c>
      <c r="B116">
        <v>4650</v>
      </c>
      <c r="C116" s="72">
        <f t="shared" si="51"/>
        <v>-8.3138651067974894E-3</v>
      </c>
      <c r="D116" s="72">
        <f t="shared" si="51"/>
        <v>-2.9777153386849001E-2</v>
      </c>
      <c r="E116" s="72">
        <f t="shared" si="51"/>
        <v>-1.8713226662516701E-2</v>
      </c>
      <c r="G116" s="72">
        <f t="shared" si="50"/>
        <v>-0.69214636521310202</v>
      </c>
      <c r="H116" s="72">
        <f t="shared" si="50"/>
        <v>-2.3620321191904501</v>
      </c>
      <c r="I116" s="72">
        <f t="shared" si="49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 x14ac:dyDescent="0.25">
      <c r="A117" s="71">
        <f t="shared" si="46"/>
        <v>108</v>
      </c>
      <c r="B117">
        <v>4600</v>
      </c>
      <c r="C117" s="72">
        <f t="shared" si="51"/>
        <v>-8.2985714612050301E-3</v>
      </c>
      <c r="D117" s="72">
        <f t="shared" si="51"/>
        <v>-2.96263607753053E-2</v>
      </c>
      <c r="E117" s="72">
        <f t="shared" si="51"/>
        <v>-1.85987363072035E-2</v>
      </c>
      <c r="G117" s="72">
        <f t="shared" si="50"/>
        <v>-0.68384779375189697</v>
      </c>
      <c r="H117" s="72">
        <f t="shared" si="50"/>
        <v>-2.3324057584151499</v>
      </c>
      <c r="I117" s="72">
        <f t="shared" si="49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 x14ac:dyDescent="0.25">
      <c r="A118" s="71">
        <f t="shared" si="46"/>
        <v>109</v>
      </c>
      <c r="B118">
        <v>4550</v>
      </c>
      <c r="C118" s="72">
        <f t="shared" si="51"/>
        <v>-8.2824581983277305E-3</v>
      </c>
      <c r="D118" s="72">
        <f t="shared" si="51"/>
        <v>-2.94781825162817E-2</v>
      </c>
      <c r="E118" s="72">
        <f t="shared" si="51"/>
        <v>-1.8486516321941E-2</v>
      </c>
      <c r="G118" s="72">
        <f t="shared" si="50"/>
        <v>-0.67556533555356901</v>
      </c>
      <c r="H118" s="72">
        <f t="shared" si="50"/>
        <v>-2.3029275758988699</v>
      </c>
      <c r="I118" s="72">
        <f t="shared" si="49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 x14ac:dyDescent="0.25">
      <c r="A119" s="71">
        <f t="shared" si="46"/>
        <v>110</v>
      </c>
      <c r="B119">
        <v>4500</v>
      </c>
      <c r="C119" s="72">
        <f t="shared" si="51"/>
        <v>-8.2655875687805708E-3</v>
      </c>
      <c r="D119" s="72">
        <f t="shared" si="51"/>
        <v>-2.9332547565177201E-2</v>
      </c>
      <c r="E119" s="72">
        <f t="shared" si="51"/>
        <v>-1.83765073485255E-2</v>
      </c>
      <c r="G119" s="72">
        <f t="shared" si="50"/>
        <v>-0.66729974798478897</v>
      </c>
      <c r="H119" s="72">
        <f t="shared" si="50"/>
        <v>-2.2735950283336899</v>
      </c>
      <c r="I119" s="72">
        <f t="shared" si="49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 x14ac:dyDescent="0.25">
      <c r="A120" s="71">
        <f t="shared" si="46"/>
        <v>111</v>
      </c>
      <c r="B120">
        <v>4450</v>
      </c>
      <c r="C120" s="72">
        <f t="shared" si="51"/>
        <v>-8.2480187844066605E-3</v>
      </c>
      <c r="D120" s="72">
        <f t="shared" si="51"/>
        <v>-2.9189388905388101E-2</v>
      </c>
      <c r="E120" s="72">
        <f t="shared" si="51"/>
        <v>-1.8268652713404599E-2</v>
      </c>
      <c r="G120" s="72">
        <f t="shared" si="50"/>
        <v>-0.65905172920038202</v>
      </c>
      <c r="H120" s="72">
        <f t="shared" si="50"/>
        <v>-2.2444056394283001</v>
      </c>
      <c r="I120" s="72">
        <f t="shared" si="49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 x14ac:dyDescent="0.25">
      <c r="A121" s="71">
        <f t="shared" si="46"/>
        <v>112</v>
      </c>
      <c r="B121">
        <v>4400</v>
      </c>
      <c r="C121" s="72">
        <f t="shared" si="51"/>
        <v>-8.2298081559792902E-3</v>
      </c>
      <c r="D121" s="72">
        <f t="shared" si="51"/>
        <v>-2.9048643391479299E-2</v>
      </c>
      <c r="E121" s="72">
        <f t="shared" si="51"/>
        <v>-1.8162898217274199E-2</v>
      </c>
      <c r="G121" s="72">
        <f t="shared" si="50"/>
        <v>-0.65082192104440295</v>
      </c>
      <c r="H121" s="72">
        <f t="shared" si="50"/>
        <v>-2.21535699603682</v>
      </c>
      <c r="I121" s="72">
        <f t="shared" si="49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 x14ac:dyDescent="0.25">
      <c r="A122" s="71">
        <f t="shared" si="46"/>
        <v>113</v>
      </c>
      <c r="B122">
        <v>4350</v>
      </c>
      <c r="C122" s="72">
        <f t="shared" si="51"/>
        <v>-8.2110092301218105E-3</v>
      </c>
      <c r="D122" s="72">
        <f t="shared" si="51"/>
        <v>-2.8910251624938599E-2</v>
      </c>
      <c r="E122" s="72">
        <f t="shared" si="51"/>
        <v>-1.8059191962643099E-2</v>
      </c>
      <c r="G122" s="72">
        <f t="shared" si="50"/>
        <v>-0.64261091181428098</v>
      </c>
      <c r="H122" s="72">
        <f t="shared" si="50"/>
        <v>-2.1864467444118798</v>
      </c>
      <c r="I122" s="72">
        <f t="shared" si="49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 x14ac:dyDescent="0.25">
      <c r="A123" s="71">
        <f t="shared" si="46"/>
        <v>114</v>
      </c>
      <c r="B123">
        <v>4300</v>
      </c>
      <c r="C123" s="72">
        <f t="shared" si="51"/>
        <v>-8.1916729223803393E-3</v>
      </c>
      <c r="D123" s="72">
        <f t="shared" si="51"/>
        <v>-2.8774157841494299E-2</v>
      </c>
      <c r="E123" s="72">
        <f t="shared" si="51"/>
        <v>-1.7957484229928E-2</v>
      </c>
      <c r="G123" s="72">
        <f t="shared" si="50"/>
        <v>-0.63441923889190099</v>
      </c>
      <c r="H123" s="72">
        <f t="shared" si="50"/>
        <v>-2.1576725865703898</v>
      </c>
      <c r="I123" s="72">
        <f t="shared" si="49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 x14ac:dyDescent="0.25">
      <c r="A124" s="71">
        <f t="shared" si="46"/>
        <v>115</v>
      </c>
      <c r="B124">
        <v>4250</v>
      </c>
      <c r="C124" s="72">
        <f t="shared" si="51"/>
        <v>-8.1718476427886308E-3</v>
      </c>
      <c r="D124" s="72">
        <f t="shared" si="51"/>
        <v>-2.8640309790853202E-2</v>
      </c>
      <c r="E124" s="72">
        <f t="shared" si="51"/>
        <v>-1.7857727400823899E-2</v>
      </c>
      <c r="G124" s="72">
        <f t="shared" si="50"/>
        <v>-0.626247391249112</v>
      </c>
      <c r="H124" s="72">
        <f t="shared" si="50"/>
        <v>-2.1290322767795402</v>
      </c>
      <c r="I124" s="72">
        <f t="shared" si="49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 x14ac:dyDescent="0.25">
      <c r="A125" s="71">
        <f t="shared" si="46"/>
        <v>116</v>
      </c>
      <c r="B125">
        <v>4200</v>
      </c>
      <c r="C125" s="72">
        <f t="shared" si="51"/>
        <v>-8.1515794122287797E-3</v>
      </c>
      <c r="D125" s="72">
        <f t="shared" si="51"/>
        <v>-2.8508658595301301E-2</v>
      </c>
      <c r="E125" s="72">
        <f t="shared" si="51"/>
        <v>-1.7759875916667601E-2</v>
      </c>
      <c r="G125" s="72">
        <f t="shared" si="50"/>
        <v>-0.618095811836883</v>
      </c>
      <c r="H125" s="72">
        <f t="shared" si="50"/>
        <v>-2.1005236181842299</v>
      </c>
      <c r="I125" s="72">
        <f t="shared" si="49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 x14ac:dyDescent="0.25">
      <c r="A126" s="71">
        <f t="shared" si="46"/>
        <v>117</v>
      </c>
      <c r="B126">
        <v>4150</v>
      </c>
      <c r="C126" s="72">
        <f t="shared" si="51"/>
        <v>-8.1309119692605202E-3</v>
      </c>
      <c r="D126" s="72">
        <f t="shared" si="51"/>
        <v>-2.8379158580432801E-2</v>
      </c>
      <c r="E126" s="72">
        <f t="shared" si="51"/>
        <v>-1.7663886251411801E-2</v>
      </c>
      <c r="G126" s="72">
        <f t="shared" si="50"/>
        <v>-0.60996489986762303</v>
      </c>
      <c r="H126" s="72">
        <f t="shared" si="50"/>
        <v>-2.0721444596038001</v>
      </c>
      <c r="I126" s="72">
        <f t="shared" si="49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 x14ac:dyDescent="0.25">
      <c r="A127" s="71">
        <f t="shared" si="46"/>
        <v>118</v>
      </c>
      <c r="B127">
        <v>4100</v>
      </c>
      <c r="C127" s="72">
        <f t="shared" si="51"/>
        <v>-8.1098868698063504E-3</v>
      </c>
      <c r="D127" s="72">
        <f t="shared" si="51"/>
        <v>-2.8251767078404499E-2</v>
      </c>
      <c r="E127" s="72">
        <f t="shared" si="51"/>
        <v>-1.75697168765418E-2</v>
      </c>
      <c r="G127" s="72">
        <f t="shared" si="50"/>
        <v>-0.60185501299781596</v>
      </c>
      <c r="H127" s="72">
        <f t="shared" si="50"/>
        <v>-2.0438926925254002</v>
      </c>
      <c r="I127" s="72">
        <f t="shared" si="49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 x14ac:dyDescent="0.25">
      <c r="A128" s="71">
        <f t="shared" si="46"/>
        <v>119</v>
      </c>
      <c r="B128">
        <v>4050</v>
      </c>
      <c r="C128" s="72">
        <f t="shared" si="51"/>
        <v>-8.0885435837262706E-3</v>
      </c>
      <c r="D128" s="72">
        <f t="shared" si="51"/>
        <v>-2.8126444210142799E-2</v>
      </c>
      <c r="E128" s="72">
        <f t="shared" si="51"/>
        <v>-1.7477328198515302E-2</v>
      </c>
      <c r="G128" s="72">
        <f t="shared" si="50"/>
        <v>-0.59376646941408995</v>
      </c>
      <c r="H128" s="72">
        <f t="shared" si="50"/>
        <v>-2.0157662483152499</v>
      </c>
      <c r="I128" s="72">
        <f t="shared" si="49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 x14ac:dyDescent="0.25">
      <c r="A129" s="71">
        <f t="shared" si="46"/>
        <v>120</v>
      </c>
      <c r="B129">
        <v>4000</v>
      </c>
      <c r="C129" s="72">
        <f t="shared" si="51"/>
        <v>-8.0669195923110202E-3</v>
      </c>
      <c r="D129" s="72">
        <f t="shared" si="51"/>
        <v>-2.8003152656428901E-2</v>
      </c>
      <c r="E129" s="72">
        <f t="shared" si="51"/>
        <v>-1.7386682458713901E-2</v>
      </c>
      <c r="G129" s="72">
        <f t="shared" si="50"/>
        <v>-0.58569954982177896</v>
      </c>
      <c r="H129" s="72">
        <f t="shared" si="50"/>
        <v>-1.9877630956588199</v>
      </c>
      <c r="I129" s="72">
        <f t="shared" si="49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 x14ac:dyDescent="0.25">
      <c r="A130" s="71">
        <f t="shared" si="46"/>
        <v>121</v>
      </c>
      <c r="B130">
        <v>3950</v>
      </c>
      <c r="C130" s="72">
        <f t="shared" si="51"/>
        <v>-8.0450504903819796E-3</v>
      </c>
      <c r="D130" s="72">
        <f t="shared" si="51"/>
        <v>-2.7881857428924298E-2</v>
      </c>
      <c r="E130" s="72">
        <f t="shared" si="51"/>
        <v>-1.7297743597464402E-2</v>
      </c>
      <c r="G130" s="72">
        <f t="shared" ref="G130:H149" si="52">INDEX($K$236:$DF$435,$A130,G$9)</f>
        <v>-0.57765449933139701</v>
      </c>
      <c r="H130" s="72">
        <f t="shared" si="52"/>
        <v>-1.9598812382299</v>
      </c>
      <c r="I130" s="72">
        <f t="shared" si="49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 x14ac:dyDescent="0.25">
      <c r="A131" s="71">
        <f t="shared" si="46"/>
        <v>122</v>
      </c>
      <c r="B131">
        <v>3900</v>
      </c>
      <c r="C131" s="72">
        <f t="shared" ref="C131:E150" si="53">INDEX($K$13:$DF$212,$A131,C$9)</f>
        <v>-8.0229700944164494E-3</v>
      </c>
      <c r="D131" s="72">
        <f t="shared" si="53"/>
        <v>-2.7762525651109999E-2</v>
      </c>
      <c r="E131" s="72">
        <f t="shared" si="53"/>
        <v>-1.7210477094713399E-2</v>
      </c>
      <c r="G131" s="72">
        <f t="shared" si="52"/>
        <v>-0.56963152923698102</v>
      </c>
      <c r="H131" s="72">
        <f t="shared" si="52"/>
        <v>-1.93211871257879</v>
      </c>
      <c r="I131" s="72">
        <f t="shared" si="49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 x14ac:dyDescent="0.25">
      <c r="A132" s="71">
        <f t="shared" si="46"/>
        <v>123</v>
      </c>
      <c r="B132">
        <v>3850</v>
      </c>
      <c r="C132" s="72">
        <f t="shared" si="53"/>
        <v>-8.0007105555978293E-3</v>
      </c>
      <c r="D132" s="72">
        <f t="shared" si="53"/>
        <v>-2.76451263569924E-2</v>
      </c>
      <c r="E132" s="72">
        <f t="shared" si="53"/>
        <v>-1.7124849807796601E-2</v>
      </c>
      <c r="G132" s="72">
        <f t="shared" si="52"/>
        <v>-0.56163081868138298</v>
      </c>
      <c r="H132" s="72">
        <f t="shared" si="52"/>
        <v>-1.9044735862218001</v>
      </c>
      <c r="I132" s="72">
        <f t="shared" si="49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 x14ac:dyDescent="0.25">
      <c r="A133" s="71">
        <f t="shared" si="46"/>
        <v>124</v>
      </c>
      <c r="B133">
        <v>3800</v>
      </c>
      <c r="C133" s="72">
        <f t="shared" si="53"/>
        <v>-7.9783024745120196E-3</v>
      </c>
      <c r="D133" s="72">
        <f t="shared" si="53"/>
        <v>-2.75296303116465E-2</v>
      </c>
      <c r="E133" s="72">
        <f t="shared" si="53"/>
        <v>-1.7040829829206801E-2</v>
      </c>
      <c r="G133" s="72">
        <f t="shared" si="52"/>
        <v>-0.55365251620687095</v>
      </c>
      <c r="H133" s="72">
        <f t="shared" si="52"/>
        <v>-1.87694395591015</v>
      </c>
      <c r="I133" s="72">
        <f t="shared" si="49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 x14ac:dyDescent="0.25">
      <c r="A134" s="71">
        <f t="shared" si="46"/>
        <v>125</v>
      </c>
      <c r="B134">
        <v>3750</v>
      </c>
      <c r="C134" s="72">
        <f t="shared" si="53"/>
        <v>-7.9557750121011794E-3</v>
      </c>
      <c r="D134" s="72">
        <f t="shared" si="53"/>
        <v>-2.74160098558923E-2</v>
      </c>
      <c r="E134" s="72">
        <f t="shared" si="53"/>
        <v>-1.6958386383657799E-2</v>
      </c>
      <c r="G134" s="72">
        <f t="shared" si="52"/>
        <v>-0.54569674119476996</v>
      </c>
      <c r="H134" s="72">
        <f t="shared" si="52"/>
        <v>-1.84952794605426</v>
      </c>
      <c r="I134" s="72">
        <f t="shared" si="49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 x14ac:dyDescent="0.25">
      <c r="A135" s="71">
        <f t="shared" si="46"/>
        <v>126</v>
      </c>
      <c r="B135">
        <v>3700</v>
      </c>
      <c r="C135" s="72">
        <f t="shared" si="53"/>
        <v>-7.9331559911588502E-3</v>
      </c>
      <c r="D135" s="72">
        <f t="shared" si="53"/>
        <v>-2.7304238774449902E-2</v>
      </c>
      <c r="E135" s="72">
        <f t="shared" si="53"/>
        <v>-1.68774897747016E-2</v>
      </c>
      <c r="G135" s="72">
        <f t="shared" si="52"/>
        <v>-0.53776358520361101</v>
      </c>
      <c r="H135" s="72">
        <f t="shared" si="52"/>
        <v>-1.82222370727981</v>
      </c>
      <c r="I135" s="72">
        <f t="shared" si="49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 x14ac:dyDescent="0.25">
      <c r="A136" s="71">
        <f t="shared" si="46"/>
        <v>127</v>
      </c>
      <c r="B136">
        <v>3650</v>
      </c>
      <c r="C136" s="72">
        <f t="shared" si="53"/>
        <v>-7.9104719830229396E-3</v>
      </c>
      <c r="D136" s="72">
        <f t="shared" si="53"/>
        <v>-2.7194292186613799E-2</v>
      </c>
      <c r="E136" s="72">
        <f t="shared" si="53"/>
        <v>-1.6798111381108299E-2</v>
      </c>
      <c r="G136" s="72">
        <f t="shared" si="52"/>
        <v>-0.52985311322058803</v>
      </c>
      <c r="H136" s="72">
        <f t="shared" si="52"/>
        <v>-1.7950294150932</v>
      </c>
      <c r="I136" s="72">
        <f t="shared" si="49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 x14ac:dyDescent="0.25">
      <c r="A137" s="71">
        <f t="shared" si="46"/>
        <v>128</v>
      </c>
      <c r="B137">
        <v>3600</v>
      </c>
      <c r="C137" s="72">
        <f t="shared" si="53"/>
        <v>-7.8877483757833003E-3</v>
      </c>
      <c r="D137" s="72">
        <f t="shared" si="53"/>
        <v>-2.7086146457340799E-2</v>
      </c>
      <c r="E137" s="72">
        <f t="shared" si="53"/>
        <v>-1.67202236915318E-2</v>
      </c>
      <c r="G137" s="72">
        <f t="shared" si="52"/>
        <v>-0.52196536484480405</v>
      </c>
      <c r="H137" s="72">
        <f t="shared" si="52"/>
        <v>-1.7679432686358501</v>
      </c>
      <c r="I137" s="72">
        <f t="shared" si="49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 x14ac:dyDescent="0.25">
      <c r="A138" s="71">
        <f t="shared" si="46"/>
        <v>129</v>
      </c>
      <c r="B138">
        <v>3550</v>
      </c>
      <c r="C138" s="72">
        <f t="shared" si="53"/>
        <v>-7.8650094228714801E-3</v>
      </c>
      <c r="D138" s="72">
        <f t="shared" si="53"/>
        <v>-2.6979779127031998E-2</v>
      </c>
      <c r="E138" s="72">
        <f t="shared" si="53"/>
        <v>-1.6643800358961E-2</v>
      </c>
      <c r="G138" s="72">
        <f t="shared" si="52"/>
        <v>-0.514100355421933</v>
      </c>
      <c r="H138" s="72">
        <f t="shared" si="52"/>
        <v>-1.74096348950882</v>
      </c>
      <c r="I138" s="72">
        <f t="shared" ref="I138:I169" si="54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 x14ac:dyDescent="0.25">
      <c r="A139" s="71">
        <f t="shared" ref="A139:A202" si="55">ROW()-$A$9</f>
        <v>130</v>
      </c>
      <c r="B139">
        <v>3500</v>
      </c>
      <c r="C139" s="72">
        <f t="shared" si="53"/>
        <v>-7.8422782730876803E-3</v>
      </c>
      <c r="D139" s="72">
        <f t="shared" si="53"/>
        <v>-2.6875168857604801E-2</v>
      </c>
      <c r="E139" s="72">
        <f t="shared" si="53"/>
        <v>-1.6568816252870398E-2</v>
      </c>
      <c r="G139" s="72">
        <f t="shared" si="52"/>
        <v>-0.50625807714884496</v>
      </c>
      <c r="H139" s="72">
        <f t="shared" si="52"/>
        <v>-1.7140883206512201</v>
      </c>
      <c r="I139" s="72">
        <f t="shared" si="54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 x14ac:dyDescent="0.25">
      <c r="A140" s="71">
        <f t="shared" si="55"/>
        <v>131</v>
      </c>
      <c r="B140">
        <v>3450</v>
      </c>
      <c r="C140" s="72">
        <f t="shared" si="53"/>
        <v>-7.8195769857211401E-3</v>
      </c>
      <c r="D140" s="72">
        <f t="shared" si="53"/>
        <v>-2.67722953920792E-2</v>
      </c>
      <c r="E140" s="72">
        <f t="shared" si="53"/>
        <v>-1.6495247489738098E-2</v>
      </c>
      <c r="G140" s="72">
        <f t="shared" si="52"/>
        <v>-0.49843850016312402</v>
      </c>
      <c r="H140" s="72">
        <f t="shared" si="52"/>
        <v>-1.6873160252591399</v>
      </c>
      <c r="I140" s="72">
        <f t="shared" si="54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 x14ac:dyDescent="0.25">
      <c r="A141" s="71">
        <f t="shared" si="55"/>
        <v>132</v>
      </c>
      <c r="B141">
        <v>3400</v>
      </c>
      <c r="C141" s="72">
        <f t="shared" si="53"/>
        <v>-7.7969265360206897E-3</v>
      </c>
      <c r="D141" s="72">
        <f t="shared" si="53"/>
        <v>-2.6671139524273701E-2</v>
      </c>
      <c r="E141" s="72">
        <f t="shared" si="53"/>
        <v>-1.6423071428557701E-2</v>
      </c>
      <c r="G141" s="72">
        <f t="shared" si="52"/>
        <v>-0.49064157362710298</v>
      </c>
      <c r="H141" s="72">
        <f t="shared" si="52"/>
        <v>-1.6606448857348599</v>
      </c>
      <c r="I141" s="72">
        <f t="shared" si="54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 x14ac:dyDescent="0.25">
      <c r="A142" s="71">
        <f t="shared" si="55"/>
        <v>133</v>
      </c>
      <c r="B142">
        <v>3350</v>
      </c>
      <c r="C142" s="72">
        <f t="shared" si="53"/>
        <v>-7.7743468173639401E-3</v>
      </c>
      <c r="D142" s="72">
        <f t="shared" si="53"/>
        <v>-2.6571683073693699E-2</v>
      </c>
      <c r="E142" s="72">
        <f t="shared" si="53"/>
        <v>-1.6352266627459301E-2</v>
      </c>
      <c r="G142" s="72">
        <f t="shared" si="52"/>
        <v>-0.48286722680973898</v>
      </c>
      <c r="H142" s="72">
        <f t="shared" si="52"/>
        <v>-1.63407320266117</v>
      </c>
      <c r="I142" s="72">
        <f t="shared" si="54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 x14ac:dyDescent="0.25">
      <c r="A143" s="71">
        <f t="shared" si="55"/>
        <v>134</v>
      </c>
      <c r="B143">
        <v>3300</v>
      </c>
      <c r="C143" s="72">
        <f t="shared" si="53"/>
        <v>-7.7518566462003897E-3</v>
      </c>
      <c r="D143" s="72">
        <f t="shared" si="53"/>
        <v>-2.6473908860789298E-2</v>
      </c>
      <c r="E143" s="72">
        <f t="shared" si="53"/>
        <v>-1.6282812766617E-2</v>
      </c>
      <c r="G143" s="72">
        <f t="shared" si="52"/>
        <v>-0.475115370163539</v>
      </c>
      <c r="H143" s="72">
        <f t="shared" si="52"/>
        <v>-1.60759929380038</v>
      </c>
      <c r="I143" s="72">
        <f t="shared" si="54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 x14ac:dyDescent="0.25">
      <c r="A144" s="71">
        <f t="shared" si="55"/>
        <v>135</v>
      </c>
      <c r="B144">
        <v>3250</v>
      </c>
      <c r="C144" s="72">
        <f t="shared" si="53"/>
        <v>-7.7294737755028101E-3</v>
      </c>
      <c r="D144" s="72">
        <f t="shared" si="53"/>
        <v>-2.63778006775373E-2</v>
      </c>
      <c r="E144" s="72">
        <f t="shared" si="53"/>
        <v>-1.6214690550004799E-2</v>
      </c>
      <c r="G144" s="72">
        <f t="shared" si="52"/>
        <v>-0.46738589638803602</v>
      </c>
      <c r="H144" s="72">
        <f t="shared" si="52"/>
        <v>-1.5812214931228401</v>
      </c>
      <c r="I144" s="72">
        <f t="shared" si="54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 x14ac:dyDescent="0.25">
      <c r="A145" s="71">
        <f t="shared" si="55"/>
        <v>136</v>
      </c>
      <c r="B145">
        <v>3200</v>
      </c>
      <c r="C145" s="72">
        <f t="shared" si="53"/>
        <v>-7.7072149209152403E-3</v>
      </c>
      <c r="D145" s="72">
        <f t="shared" si="53"/>
        <v>-2.62833432493653E-2</v>
      </c>
      <c r="E145" s="72">
        <f t="shared" si="53"/>
        <v>-1.6147881601777901E-2</v>
      </c>
      <c r="G145" s="72">
        <f t="shared" si="52"/>
        <v>-0.45967868146712099</v>
      </c>
      <c r="H145" s="72">
        <f t="shared" si="52"/>
        <v>-1.55493814987348</v>
      </c>
      <c r="I145" s="72">
        <f t="shared" si="54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 x14ac:dyDescent="0.25">
      <c r="A146" s="71">
        <f t="shared" si="55"/>
        <v>137</v>
      </c>
      <c r="B146">
        <v>3150</v>
      </c>
      <c r="C146" s="72">
        <f t="shared" si="53"/>
        <v>-7.6850958021213896E-3</v>
      </c>
      <c r="D146" s="72">
        <f t="shared" si="53"/>
        <v>-2.6190522186439E-2</v>
      </c>
      <c r="E146" s="72">
        <f t="shared" si="53"/>
        <v>-1.6082368373354201E-2</v>
      </c>
      <c r="G146" s="72">
        <f t="shared" si="52"/>
        <v>-0.45199358566499998</v>
      </c>
      <c r="H146" s="72">
        <f t="shared" si="52"/>
        <v>-1.52874762768704</v>
      </c>
      <c r="I146" s="72">
        <f t="shared" si="54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 x14ac:dyDescent="0.25">
      <c r="A147" s="71">
        <f t="shared" si="55"/>
        <v>138</v>
      </c>
      <c r="B147">
        <v>3100</v>
      </c>
      <c r="C147" s="72">
        <f t="shared" si="53"/>
        <v>-7.6631311998517004E-3</v>
      </c>
      <c r="D147" s="72">
        <f t="shared" si="53"/>
        <v>-2.6099323924895501E-2</v>
      </c>
      <c r="E147" s="72">
        <f t="shared" si="53"/>
        <v>-1.60181340720464E-2</v>
      </c>
      <c r="G147" s="72">
        <f t="shared" si="52"/>
        <v>-0.44433045446514802</v>
      </c>
      <c r="H147" s="72">
        <f t="shared" si="52"/>
        <v>-1.5026483037621401</v>
      </c>
      <c r="I147" s="72">
        <f t="shared" si="54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 x14ac:dyDescent="0.25">
      <c r="A148" s="71">
        <f t="shared" si="55"/>
        <v>139</v>
      </c>
      <c r="B148">
        <v>3050</v>
      </c>
      <c r="C148" s="72">
        <f t="shared" si="53"/>
        <v>-7.6413350270331604E-3</v>
      </c>
      <c r="D148" s="72">
        <f t="shared" si="53"/>
        <v>-2.6009735661068501E-2</v>
      </c>
      <c r="E148" s="72">
        <f t="shared" si="53"/>
        <v>-1.5955162616551201E-2</v>
      </c>
      <c r="G148" s="72">
        <f t="shared" si="52"/>
        <v>-0.436689119438115</v>
      </c>
      <c r="H148" s="72">
        <f t="shared" si="52"/>
        <v>-1.4766385681010801</v>
      </c>
      <c r="I148" s="72">
        <f t="shared" si="54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 x14ac:dyDescent="0.25">
      <c r="A149" s="71">
        <f t="shared" si="55"/>
        <v>140</v>
      </c>
      <c r="B149">
        <v>3000</v>
      </c>
      <c r="C149" s="72">
        <f t="shared" si="53"/>
        <v>-7.61972041069384E-3</v>
      </c>
      <c r="D149" s="72">
        <f t="shared" si="53"/>
        <v>-2.5921745284281299E-2</v>
      </c>
      <c r="E149" s="72">
        <f t="shared" si="53"/>
        <v>-1.5893438616672001E-2</v>
      </c>
      <c r="G149" s="72">
        <f t="shared" si="52"/>
        <v>-0.42906939902742097</v>
      </c>
      <c r="H149" s="72">
        <f t="shared" si="52"/>
        <v>-1.4507168228167899</v>
      </c>
      <c r="I149" s="72">
        <f t="shared" si="54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 x14ac:dyDescent="0.25">
      <c r="A150" s="71">
        <f t="shared" si="55"/>
        <v>141</v>
      </c>
      <c r="B150">
        <v>2950</v>
      </c>
      <c r="C150" s="72">
        <f t="shared" si="53"/>
        <v>-7.5982997796791097E-3</v>
      </c>
      <c r="D150" s="72">
        <f t="shared" si="53"/>
        <v>-2.5835341314286699E-2</v>
      </c>
      <c r="E150" s="72">
        <f t="shared" si="53"/>
        <v>-1.5832947369158301E-2</v>
      </c>
      <c r="G150" s="72">
        <f t="shared" ref="G150:H169" si="56">INDEX($K$236:$DF$435,$A150,G$9)</f>
        <v>-0.42147109924774201</v>
      </c>
      <c r="H150" s="72">
        <f t="shared" si="56"/>
        <v>-1.4248814815025099</v>
      </c>
      <c r="I150" s="72">
        <f t="shared" si="54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 x14ac:dyDescent="0.25">
      <c r="A151" s="71">
        <f t="shared" si="55"/>
        <v>142</v>
      </c>
      <c r="B151">
        <v>2900</v>
      </c>
      <c r="C151" s="72">
        <f t="shared" ref="C151:E170" si="57">INDEX($K$13:$DF$212,$A151,C$9)</f>
        <v>-7.57708495226324E-3</v>
      </c>
      <c r="D151" s="72">
        <f t="shared" si="57"/>
        <v>-2.5750512849704098E-2</v>
      </c>
      <c r="E151" s="72">
        <f t="shared" si="57"/>
        <v>-1.5773674857805401E-2</v>
      </c>
      <c r="G151" s="72">
        <f t="shared" si="56"/>
        <v>-0.41389401429547801</v>
      </c>
      <c r="H151" s="72">
        <f t="shared" si="56"/>
        <v>-1.3991309686528</v>
      </c>
      <c r="I151" s="72">
        <f t="shared" si="54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 x14ac:dyDescent="0.25">
      <c r="A152" s="71">
        <f t="shared" si="55"/>
        <v>143</v>
      </c>
      <c r="B152">
        <v>2850</v>
      </c>
      <c r="C152" s="72">
        <f t="shared" si="57"/>
        <v>-7.5560872173855301E-3</v>
      </c>
      <c r="D152" s="72">
        <f t="shared" si="57"/>
        <v>-2.5667249532043499E-2</v>
      </c>
      <c r="E152" s="72">
        <f t="shared" si="57"/>
        <v>-1.5715607745541999E-2</v>
      </c>
      <c r="G152" s="72">
        <f t="shared" si="56"/>
        <v>-0.40633792707809302</v>
      </c>
      <c r="H152" s="72">
        <f t="shared" si="56"/>
        <v>-1.3734637191207599</v>
      </c>
      <c r="I152" s="72">
        <f t="shared" si="54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 x14ac:dyDescent="0.25">
      <c r="A153" s="71">
        <f t="shared" si="55"/>
        <v>144</v>
      </c>
      <c r="B153">
        <v>2800</v>
      </c>
      <c r="C153" s="72">
        <f t="shared" si="57"/>
        <v>-7.5353174035762997E-3</v>
      </c>
      <c r="D153" s="72">
        <f t="shared" si="57"/>
        <v>-2.5585541526647802E-2</v>
      </c>
      <c r="E153" s="72">
        <f t="shared" si="57"/>
        <v>-1.56587333494962E-2</v>
      </c>
      <c r="G153" s="72">
        <f t="shared" si="56"/>
        <v>-0.39880260967451697</v>
      </c>
      <c r="H153" s="72">
        <f t="shared" si="56"/>
        <v>-1.34787817759411</v>
      </c>
      <c r="I153" s="72">
        <f t="shared" si="54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 x14ac:dyDescent="0.25">
      <c r="A154" s="71">
        <f t="shared" si="55"/>
        <v>145</v>
      </c>
      <c r="B154">
        <v>2750</v>
      </c>
      <c r="C154" s="72">
        <f t="shared" si="57"/>
        <v>-7.5147859310436601E-3</v>
      </c>
      <c r="D154" s="72">
        <f t="shared" si="57"/>
        <v>-2.55053795194226E-2</v>
      </c>
      <c r="E154" s="72">
        <f t="shared" si="57"/>
        <v>-1.56030395940479E-2</v>
      </c>
      <c r="G154" s="72">
        <f t="shared" si="56"/>
        <v>-0.39128782374347298</v>
      </c>
      <c r="H154" s="72">
        <f t="shared" si="56"/>
        <v>-1.32237279807469</v>
      </c>
      <c r="I154" s="72">
        <f t="shared" si="54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 x14ac:dyDescent="0.25">
      <c r="A155" s="71">
        <f t="shared" si="55"/>
        <v>146</v>
      </c>
      <c r="B155">
        <v>2700</v>
      </c>
      <c r="C155" s="72">
        <f t="shared" si="57"/>
        <v>-7.4945028435104101E-3</v>
      </c>
      <c r="D155" s="72">
        <f t="shared" si="57"/>
        <v>-2.5426754724321599E-2</v>
      </c>
      <c r="E155" s="72">
        <f t="shared" si="57"/>
        <v>-1.55485149436572E-2</v>
      </c>
      <c r="G155" s="72">
        <f t="shared" si="56"/>
        <v>-0.38379332089996299</v>
      </c>
      <c r="H155" s="72">
        <f t="shared" si="56"/>
        <v>-1.2969460433503699</v>
      </c>
      <c r="I155" s="72">
        <f t="shared" si="54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 x14ac:dyDescent="0.25">
      <c r="A156" s="71">
        <f t="shared" si="55"/>
        <v>147</v>
      </c>
      <c r="B156">
        <v>2650</v>
      </c>
      <c r="C156" s="72">
        <f t="shared" si="57"/>
        <v>-7.4744778196600197E-3</v>
      </c>
      <c r="D156" s="72">
        <f t="shared" si="57"/>
        <v>-2.53496588948246E-2</v>
      </c>
      <c r="E156" s="72">
        <f t="shared" si="57"/>
        <v>-1.54951483218701E-2</v>
      </c>
      <c r="G156" s="72">
        <f t="shared" si="56"/>
        <v>-0.376318843080302</v>
      </c>
      <c r="H156" s="72">
        <f t="shared" si="56"/>
        <v>-1.27159638445554</v>
      </c>
      <c r="I156" s="72">
        <f t="shared" si="54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 x14ac:dyDescent="0.25">
      <c r="A157" s="71">
        <f t="shared" si="55"/>
        <v>148</v>
      </c>
      <c r="B157">
        <v>2600</v>
      </c>
      <c r="C157" s="72">
        <f t="shared" si="57"/>
        <v>-7.4547201652194403E-3</v>
      </c>
      <c r="D157" s="72">
        <f t="shared" si="57"/>
        <v>-2.5274084331349499E-2</v>
      </c>
      <c r="E157" s="72">
        <f t="shared" si="57"/>
        <v>-1.5442929027262801E-2</v>
      </c>
      <c r="G157" s="72">
        <f t="shared" si="56"/>
        <v>-0.36886412291508303</v>
      </c>
      <c r="H157" s="72">
        <f t="shared" si="56"/>
        <v>-1.2463223001241901</v>
      </c>
      <c r="I157" s="72">
        <f t="shared" si="54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 x14ac:dyDescent="0.25">
      <c r="A158" s="71">
        <f t="shared" si="55"/>
        <v>149</v>
      </c>
      <c r="B158">
        <v>2550</v>
      </c>
      <c r="C158" s="72">
        <f t="shared" si="57"/>
        <v>-7.4352387898170402E-3</v>
      </c>
      <c r="D158" s="72">
        <f t="shared" si="57"/>
        <v>-2.5200023877841801E-2</v>
      </c>
      <c r="E158" s="72">
        <f t="shared" si="57"/>
        <v>-1.53918466581671E-2</v>
      </c>
      <c r="G158" s="72">
        <f t="shared" si="56"/>
        <v>-0.36142888412526603</v>
      </c>
      <c r="H158" s="72">
        <f t="shared" si="56"/>
        <v>-1.2211222762463501</v>
      </c>
      <c r="I158" s="72">
        <f t="shared" si="54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 x14ac:dyDescent="0.25">
      <c r="A159" s="71">
        <f t="shared" si="55"/>
        <v>150</v>
      </c>
      <c r="B159">
        <v>2500</v>
      </c>
      <c r="C159" s="72">
        <f t="shared" si="57"/>
        <v>-7.4160421740907603E-3</v>
      </c>
      <c r="D159" s="72">
        <f t="shared" si="57"/>
        <v>-2.51274709022936E-2</v>
      </c>
      <c r="E159" s="72">
        <f t="shared" si="57"/>
        <v>-1.5341891056841601E-2</v>
      </c>
      <c r="G159" s="72">
        <f t="shared" si="56"/>
        <v>-0.35401284195117499</v>
      </c>
      <c r="H159" s="72">
        <f t="shared" si="56"/>
        <v>-1.1959948053440601</v>
      </c>
      <c r="I159" s="72">
        <f t="shared" si="54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 x14ac:dyDescent="0.25">
      <c r="A160" s="71">
        <f t="shared" si="55"/>
        <v>151</v>
      </c>
      <c r="B160">
        <v>2450</v>
      </c>
      <c r="C160" s="72">
        <f t="shared" si="57"/>
        <v>-7.3971383332491298E-3</v>
      </c>
      <c r="D160" s="72">
        <f t="shared" si="57"/>
        <v>-2.5056419259908501E-2</v>
      </c>
      <c r="E160" s="72">
        <f t="shared" si="57"/>
        <v>-1.52930522805127E-2</v>
      </c>
      <c r="G160" s="72">
        <f t="shared" si="56"/>
        <v>-0.34661570361792599</v>
      </c>
      <c r="H160" s="72">
        <f t="shared" si="56"/>
        <v>-1.17093838608415</v>
      </c>
      <c r="I160" s="72">
        <f t="shared" si="54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 x14ac:dyDescent="0.25">
      <c r="A161" s="71">
        <f t="shared" si="55"/>
        <v>152</v>
      </c>
      <c r="B161">
        <v>2400</v>
      </c>
      <c r="C161" s="72">
        <f t="shared" si="57"/>
        <v>-7.3785347837565501E-3</v>
      </c>
      <c r="D161" s="72">
        <f t="shared" si="57"/>
        <v>-2.49868632410516E-2</v>
      </c>
      <c r="E161" s="72">
        <f t="shared" si="57"/>
        <v>-1.52453206016753E-2</v>
      </c>
      <c r="G161" s="72">
        <f t="shared" si="56"/>
        <v>-0.33923716883416999</v>
      </c>
      <c r="H161" s="72">
        <f t="shared" si="56"/>
        <v>-1.1459515228431001</v>
      </c>
      <c r="I161" s="72">
        <f t="shared" si="54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 x14ac:dyDescent="0.25">
      <c r="A162" s="71">
        <f t="shared" si="55"/>
        <v>153</v>
      </c>
      <c r="B162">
        <v>2350</v>
      </c>
      <c r="C162" s="72">
        <f t="shared" si="57"/>
        <v>-7.36023851886784E-3</v>
      </c>
      <c r="D162" s="72">
        <f t="shared" si="57"/>
        <v>-2.4918797509189902E-2</v>
      </c>
      <c r="E162" s="72">
        <f t="shared" si="57"/>
        <v>-1.5198686534927199E-2</v>
      </c>
      <c r="G162" s="72">
        <f t="shared" si="56"/>
        <v>-0.33187693031530202</v>
      </c>
      <c r="H162" s="72">
        <f t="shared" si="56"/>
        <v>-1.1210327253339101</v>
      </c>
      <c r="I162" s="72">
        <f t="shared" si="54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 x14ac:dyDescent="0.25">
      <c r="A163" s="71">
        <f t="shared" si="55"/>
        <v>154</v>
      </c>
      <c r="B163">
        <v>2300</v>
      </c>
      <c r="C163" s="72">
        <f t="shared" si="57"/>
        <v>-7.3422559970049402E-3</v>
      </c>
      <c r="D163" s="72">
        <f t="shared" si="57"/>
        <v>-2.4852217036755001E-2</v>
      </c>
      <c r="E163" s="72">
        <f t="shared" si="57"/>
        <v>-1.5153140883107799E-2</v>
      </c>
      <c r="G163" s="72">
        <f t="shared" si="56"/>
        <v>-0.32453467431829702</v>
      </c>
      <c r="H163" s="72">
        <f t="shared" si="56"/>
        <v>-1.0961805082971501</v>
      </c>
      <c r="I163" s="72">
        <f t="shared" si="54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 x14ac:dyDescent="0.25">
      <c r="A164" s="71">
        <f t="shared" si="55"/>
        <v>155</v>
      </c>
      <c r="B164">
        <v>2250</v>
      </c>
      <c r="C164" s="72">
        <f t="shared" si="57"/>
        <v>-7.3245931456540304E-3</v>
      </c>
      <c r="D164" s="72">
        <f t="shared" si="57"/>
        <v>-2.4787117046903399E-2</v>
      </c>
      <c r="E164" s="72">
        <f t="shared" si="57"/>
        <v>-1.51086747921772E-2</v>
      </c>
      <c r="G164" s="72">
        <f t="shared" si="56"/>
        <v>-0.31721008117264299</v>
      </c>
      <c r="H164" s="72">
        <f t="shared" si="56"/>
        <v>-1.07139339125025</v>
      </c>
      <c r="I164" s="72">
        <f t="shared" si="54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 x14ac:dyDescent="0.25">
      <c r="A165" s="71">
        <f t="shared" si="55"/>
        <v>156</v>
      </c>
      <c r="B165">
        <v>2200</v>
      </c>
      <c r="C165" s="72">
        <f t="shared" si="57"/>
        <v>-7.3072553809015502E-3</v>
      </c>
      <c r="D165" s="72">
        <f t="shared" si="57"/>
        <v>-2.4723492968623698E-2</v>
      </c>
      <c r="E165" s="72">
        <f t="shared" si="57"/>
        <v>-1.5065279803252399E-2</v>
      </c>
      <c r="G165" s="72">
        <f t="shared" si="56"/>
        <v>-0.309902825791741</v>
      </c>
      <c r="H165" s="72">
        <f t="shared" si="56"/>
        <v>-1.04666989828163</v>
      </c>
      <c r="I165" s="72">
        <f t="shared" si="54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 x14ac:dyDescent="0.25">
      <c r="A166" s="71">
        <f t="shared" si="55"/>
        <v>157</v>
      </c>
      <c r="B166">
        <v>2150</v>
      </c>
      <c r="C166" s="72">
        <f t="shared" si="57"/>
        <v>-7.2902476414947103E-3</v>
      </c>
      <c r="D166" s="72">
        <f t="shared" si="57"/>
        <v>-2.4661340409611501E-2</v>
      </c>
      <c r="E166" s="72">
        <f t="shared" si="57"/>
        <v>-1.5022947890970501E-2</v>
      </c>
      <c r="G166" s="72">
        <f t="shared" si="56"/>
        <v>-0.302612578150246</v>
      </c>
      <c r="H166" s="72">
        <f t="shared" si="56"/>
        <v>-1.0220085578720099</v>
      </c>
      <c r="I166" s="72">
        <f t="shared" si="54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 x14ac:dyDescent="0.25">
      <c r="A167" s="71">
        <f t="shared" si="55"/>
        <v>158</v>
      </c>
      <c r="B167">
        <v>2100</v>
      </c>
      <c r="C167" s="72">
        <f t="shared" si="57"/>
        <v>-7.2735744348801697E-3</v>
      </c>
      <c r="D167" s="72">
        <f t="shared" si="57"/>
        <v>-2.4600655148083201E-2</v>
      </c>
      <c r="E167" s="72">
        <f t="shared" si="57"/>
        <v>-1.49816714802636E-2</v>
      </c>
      <c r="G167" s="72">
        <f t="shared" si="56"/>
        <v>-0.29533900371536598</v>
      </c>
      <c r="H167" s="72">
        <f t="shared" si="56"/>
        <v>-0.99740790272393498</v>
      </c>
      <c r="I167" s="72">
        <f t="shared" si="54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 x14ac:dyDescent="0.25">
      <c r="A168" s="71">
        <f t="shared" si="55"/>
        <v>159</v>
      </c>
      <c r="B168">
        <v>2050</v>
      </c>
      <c r="C168" s="72">
        <f t="shared" si="57"/>
        <v>-7.2572398919555697E-3</v>
      </c>
      <c r="D168" s="72">
        <f t="shared" si="57"/>
        <v>-2.4541433140247999E-2</v>
      </c>
      <c r="E168" s="72">
        <f t="shared" si="57"/>
        <v>-1.4941443437228299E-2</v>
      </c>
      <c r="G168" s="72">
        <f t="shared" si="56"/>
        <v>-0.288081763823411</v>
      </c>
      <c r="H168" s="72">
        <f t="shared" si="56"/>
        <v>-0.97286646958368705</v>
      </c>
      <c r="I168" s="72">
        <f t="shared" si="54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 x14ac:dyDescent="0.25">
      <c r="A169" s="71">
        <f t="shared" si="55"/>
        <v>160</v>
      </c>
      <c r="B169">
        <v>2000</v>
      </c>
      <c r="C169" s="72">
        <f t="shared" si="57"/>
        <v>-7.2412478276328296E-3</v>
      </c>
      <c r="D169" s="72">
        <f t="shared" si="57"/>
        <v>-2.4483670537670098E-2</v>
      </c>
      <c r="E169" s="72">
        <f t="shared" si="57"/>
        <v>-1.4902257034364E-2</v>
      </c>
      <c r="G169" s="72">
        <f t="shared" si="56"/>
        <v>-0.28084051599577797</v>
      </c>
      <c r="H169" s="72">
        <f t="shared" si="56"/>
        <v>-0.94838279904601697</v>
      </c>
      <c r="I169" s="72">
        <f t="shared" si="54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 x14ac:dyDescent="0.25">
      <c r="A170" s="71">
        <f t="shared" si="55"/>
        <v>161</v>
      </c>
      <c r="B170">
        <v>1950</v>
      </c>
      <c r="C170" s="72">
        <f t="shared" si="57"/>
        <v>-7.2256018041207404E-3</v>
      </c>
      <c r="D170" s="72">
        <f t="shared" si="57"/>
        <v>-2.4427363705563001E-2</v>
      </c>
      <c r="E170" s="72">
        <f t="shared" si="57"/>
        <v>-1.4864105894585001E-2</v>
      </c>
      <c r="G170" s="72">
        <f t="shared" ref="G170:H189" si="58">INDEX($K$236:$DF$435,$A170,G$9)</f>
        <v>-0.27361491419165701</v>
      </c>
      <c r="H170" s="72">
        <f t="shared" si="58"/>
        <v>-0.92395543534045399</v>
      </c>
      <c r="I170" s="72">
        <f t="shared" ref="I170:I201" si="59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 x14ac:dyDescent="0.25">
      <c r="A171" s="71">
        <f t="shared" si="55"/>
        <v>162</v>
      </c>
      <c r="B171">
        <v>1900</v>
      </c>
      <c r="C171" s="72">
        <f t="shared" ref="C171:E190" si="60">INDEX($K$13:$DF$212,$A171,C$9)</f>
        <v>-7.2103051950261898E-3</v>
      </c>
      <c r="D171" s="72">
        <f t="shared" si="60"/>
        <v>-2.4372509233326099E-2</v>
      </c>
      <c r="E171" s="72">
        <f t="shared" si="60"/>
        <v>-1.4826983921198E-2</v>
      </c>
      <c r="G171" s="72">
        <f t="shared" si="58"/>
        <v>-0.26640460899663099</v>
      </c>
      <c r="H171" s="72">
        <f t="shared" si="58"/>
        <v>-0.89958292610712698</v>
      </c>
      <c r="I171" s="72">
        <f t="shared" si="59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 x14ac:dyDescent="0.25">
      <c r="A172" s="71">
        <f t="shared" si="55"/>
        <v>163</v>
      </c>
      <c r="B172">
        <v>1850</v>
      </c>
      <c r="C172" s="72">
        <f t="shared" si="60"/>
        <v>-7.1953612487186498E-3</v>
      </c>
      <c r="D172" s="72">
        <f t="shared" si="60"/>
        <v>-2.4319103929797099E-2</v>
      </c>
      <c r="E172" s="72">
        <f t="shared" si="60"/>
        <v>-1.47908852235286E-2</v>
      </c>
      <c r="G172" s="72">
        <f t="shared" si="58"/>
        <v>-0.25920924774791199</v>
      </c>
      <c r="H172" s="72">
        <f t="shared" si="58"/>
        <v>-0.87526382217733001</v>
      </c>
      <c r="I172" s="72">
        <f t="shared" si="59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 x14ac:dyDescent="0.25">
      <c r="A173" s="71">
        <f t="shared" si="55"/>
        <v>164</v>
      </c>
      <c r="B173">
        <v>1800</v>
      </c>
      <c r="C173" s="72">
        <f t="shared" si="60"/>
        <v>-7.1807731493163298E-3</v>
      </c>
      <c r="D173" s="72">
        <f t="shared" si="60"/>
        <v>-2.42671447986549E-2</v>
      </c>
      <c r="E173" s="72">
        <f t="shared" si="60"/>
        <v>-1.47558040475314E-2</v>
      </c>
      <c r="G173" s="72">
        <f t="shared" si="58"/>
        <v>-0.25202847459859601</v>
      </c>
      <c r="H173" s="72">
        <f t="shared" si="58"/>
        <v>-0.85099667737867501</v>
      </c>
      <c r="I173" s="72">
        <f t="shared" si="59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 x14ac:dyDescent="0.25">
      <c r="A174" s="71">
        <f t="shared" si="55"/>
        <v>165</v>
      </c>
      <c r="B174">
        <v>1750</v>
      </c>
      <c r="C174" s="72">
        <f t="shared" si="60"/>
        <v>-7.1665440742299299E-3</v>
      </c>
      <c r="D174" s="72">
        <f t="shared" si="60"/>
        <v>-2.42166289938541E-2</v>
      </c>
      <c r="E174" s="72">
        <f t="shared" si="60"/>
        <v>-1.47217347199648E-2</v>
      </c>
      <c r="G174" s="72">
        <f t="shared" si="58"/>
        <v>-0.244861930524366</v>
      </c>
      <c r="H174" s="72">
        <f t="shared" si="58"/>
        <v>-0.826780048384821</v>
      </c>
      <c r="I174" s="72">
        <f t="shared" si="59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 x14ac:dyDescent="0.25">
      <c r="A175" s="71">
        <f t="shared" si="55"/>
        <v>166</v>
      </c>
      <c r="B175">
        <v>1700</v>
      </c>
      <c r="C175" s="72">
        <f t="shared" si="60"/>
        <v>-7.1526772460401801E-3</v>
      </c>
      <c r="D175" s="72">
        <f t="shared" si="60"/>
        <v>-2.4167553759202699E-2</v>
      </c>
      <c r="E175" s="72">
        <f t="shared" si="60"/>
        <v>-1.46886716122708E-2</v>
      </c>
      <c r="G175" s="72">
        <f t="shared" si="58"/>
        <v>-0.23770925327832601</v>
      </c>
      <c r="H175" s="72">
        <f t="shared" si="58"/>
        <v>-0.80261249462561801</v>
      </c>
      <c r="I175" s="72">
        <f t="shared" si="59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 x14ac:dyDescent="0.25">
      <c r="A176" s="71">
        <f t="shared" si="55"/>
        <v>167</v>
      </c>
      <c r="B176">
        <v>1650</v>
      </c>
      <c r="C176" s="72">
        <f t="shared" si="60"/>
        <v>-7.1391759756852403E-3</v>
      </c>
      <c r="D176" s="72">
        <f t="shared" si="60"/>
        <v>-2.4119916360550601E-2</v>
      </c>
      <c r="E176" s="72">
        <f t="shared" si="60"/>
        <v>-1.4656609126745899E-2</v>
      </c>
      <c r="G176" s="72">
        <f t="shared" si="58"/>
        <v>-0.23057007730264101</v>
      </c>
      <c r="H176" s="72">
        <f t="shared" si="58"/>
        <v>-0.77849257826506801</v>
      </c>
      <c r="I176" s="72">
        <f t="shared" si="59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 x14ac:dyDescent="0.25">
      <c r="A177" s="71">
        <f t="shared" si="55"/>
        <v>168</v>
      </c>
      <c r="B177">
        <v>1600</v>
      </c>
      <c r="C177" s="72">
        <f t="shared" si="60"/>
        <v>-7.12604369335622E-3</v>
      </c>
      <c r="D177" s="72">
        <f t="shared" si="60"/>
        <v>-2.40737140213786E-2</v>
      </c>
      <c r="E177" s="72">
        <f t="shared" si="60"/>
        <v>-1.4625541705231599E-2</v>
      </c>
      <c r="G177" s="72">
        <f t="shared" si="58"/>
        <v>-0.223444033609284</v>
      </c>
      <c r="H177" s="72">
        <f t="shared" si="58"/>
        <v>-0.75441886424368898</v>
      </c>
      <c r="I177" s="72">
        <f t="shared" si="59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 x14ac:dyDescent="0.25">
      <c r="A178" s="71">
        <f t="shared" si="55"/>
        <v>169</v>
      </c>
      <c r="B178">
        <v>1550</v>
      </c>
      <c r="C178" s="72">
        <f t="shared" si="60"/>
        <v>-7.11328396239423E-3</v>
      </c>
      <c r="D178" s="72">
        <f t="shared" si="60"/>
        <v>-2.4028943873636299E-2</v>
      </c>
      <c r="E178" s="72">
        <f t="shared" si="60"/>
        <v>-1.4595463856303399E-2</v>
      </c>
      <c r="G178" s="72">
        <f t="shared" si="58"/>
        <v>-0.21633074964689</v>
      </c>
      <c r="H178" s="72">
        <f t="shared" si="58"/>
        <v>-0.73038992037005301</v>
      </c>
      <c r="I178" s="72">
        <f t="shared" si="59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 x14ac:dyDescent="0.25">
      <c r="A179" s="71">
        <f t="shared" si="55"/>
        <v>170</v>
      </c>
      <c r="B179">
        <v>1500</v>
      </c>
      <c r="C179" s="72">
        <f t="shared" si="60"/>
        <v>-7.1009004716233899E-3</v>
      </c>
      <c r="D179" s="72">
        <f t="shared" si="60"/>
        <v>-2.3985602933748799E-2</v>
      </c>
      <c r="E179" s="72">
        <f t="shared" si="60"/>
        <v>-1.4566370195875601E-2</v>
      </c>
      <c r="G179" s="72">
        <f t="shared" si="58"/>
        <v>-0.20922984917526699</v>
      </c>
      <c r="H179" s="72">
        <f t="shared" si="58"/>
        <v>-0.70640431743630405</v>
      </c>
      <c r="I179" s="72">
        <f t="shared" si="59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 x14ac:dyDescent="0.25">
      <c r="A180" s="71">
        <f t="shared" si="55"/>
        <v>171</v>
      </c>
      <c r="B180">
        <v>1450</v>
      </c>
      <c r="C180" s="72">
        <f t="shared" si="60"/>
        <v>-7.0888970022497198E-3</v>
      </c>
      <c r="D180" s="72">
        <f t="shared" si="60"/>
        <v>-2.3943688110912201E-2</v>
      </c>
      <c r="E180" s="72">
        <f t="shared" si="60"/>
        <v>-1.4538255493694099E-2</v>
      </c>
      <c r="G180" s="72">
        <f t="shared" si="58"/>
        <v>-0.202140952173017</v>
      </c>
      <c r="H180" s="72">
        <f t="shared" si="58"/>
        <v>-0.68246062932539198</v>
      </c>
      <c r="I180" s="72">
        <f t="shared" si="59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 x14ac:dyDescent="0.25">
      <c r="A181" s="71">
        <f t="shared" si="55"/>
        <v>172</v>
      </c>
      <c r="B181">
        <v>1400</v>
      </c>
      <c r="C181" s="72">
        <f t="shared" si="60"/>
        <v>-7.07727736726155E-3</v>
      </c>
      <c r="D181" s="72">
        <f t="shared" si="60"/>
        <v>-2.3903196248620501E-2</v>
      </c>
      <c r="E181" s="72">
        <f t="shared" si="60"/>
        <v>-1.45111147191482E-2</v>
      </c>
      <c r="G181" s="72">
        <f t="shared" si="58"/>
        <v>-0.19506367480575501</v>
      </c>
      <c r="H181" s="72">
        <f t="shared" si="58"/>
        <v>-0.65855743307677095</v>
      </c>
      <c r="I181" s="72">
        <f t="shared" si="59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 x14ac:dyDescent="0.25">
      <c r="A182" s="71">
        <f t="shared" si="55"/>
        <v>173</v>
      </c>
      <c r="B182">
        <v>1350</v>
      </c>
      <c r="C182" s="72">
        <f t="shared" si="60"/>
        <v>-7.0660453239042896E-3</v>
      </c>
      <c r="D182" s="72">
        <f t="shared" si="60"/>
        <v>-2.3864124195602E-2</v>
      </c>
      <c r="E182" s="72">
        <f t="shared" si="60"/>
        <v>-1.4484943079760299E-2</v>
      </c>
      <c r="G182" s="72">
        <f t="shared" si="58"/>
        <v>-0.187997629481851</v>
      </c>
      <c r="H182" s="72">
        <f t="shared" si="58"/>
        <v>-0.63469330888116904</v>
      </c>
      <c r="I182" s="72">
        <f t="shared" si="59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 x14ac:dyDescent="0.25">
      <c r="A183" s="71">
        <f t="shared" si="55"/>
        <v>174</v>
      </c>
      <c r="B183">
        <v>1300</v>
      </c>
      <c r="C183" s="72">
        <f t="shared" si="60"/>
        <v>-7.0552044635041897E-3</v>
      </c>
      <c r="D183" s="72">
        <f t="shared" si="60"/>
        <v>-2.3826468895990702E-2</v>
      </c>
      <c r="E183" s="72">
        <f t="shared" si="60"/>
        <v>-1.44597360481702E-2</v>
      </c>
      <c r="G183" s="72">
        <f t="shared" si="58"/>
        <v>-0.18094242501834701</v>
      </c>
      <c r="H183" s="72">
        <f t="shared" si="58"/>
        <v>-0.61086683998517799</v>
      </c>
      <c r="I183" s="72">
        <f t="shared" si="59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 x14ac:dyDescent="0.25">
      <c r="A184" s="71">
        <f t="shared" si="55"/>
        <v>175</v>
      </c>
      <c r="B184">
        <v>1250</v>
      </c>
      <c r="C184" s="72">
        <f t="shared" si="60"/>
        <v>-7.0447580866039002E-3</v>
      </c>
      <c r="D184" s="72">
        <f t="shared" si="60"/>
        <v>-2.37902274847374E-2</v>
      </c>
      <c r="E184" s="72">
        <f t="shared" si="60"/>
        <v>-1.4435489375359699E-2</v>
      </c>
      <c r="G184" s="72">
        <f t="shared" si="58"/>
        <v>-0.17389766693174299</v>
      </c>
      <c r="H184" s="72">
        <f t="shared" si="58"/>
        <v>-0.58707661250044096</v>
      </c>
      <c r="I184" s="72">
        <f t="shared" si="59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 x14ac:dyDescent="0.25">
      <c r="A185" s="71">
        <f t="shared" si="55"/>
        <v>176</v>
      </c>
      <c r="B185">
        <v>1200</v>
      </c>
      <c r="C185" s="72">
        <f t="shared" si="60"/>
        <v>-7.0347090755012599E-3</v>
      </c>
      <c r="D185" s="72">
        <f t="shared" si="60"/>
        <v>-2.3755397371983199E-2</v>
      </c>
      <c r="E185" s="72">
        <f t="shared" si="60"/>
        <v>-1.4412199090515899E-2</v>
      </c>
      <c r="G185" s="72">
        <f t="shared" si="58"/>
        <v>-0.166862957856242</v>
      </c>
      <c r="H185" s="72">
        <f t="shared" si="58"/>
        <v>-0.56332121512845701</v>
      </c>
      <c r="I185" s="72">
        <f t="shared" si="59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 x14ac:dyDescent="0.25">
      <c r="A186" s="71">
        <f t="shared" si="55"/>
        <v>177</v>
      </c>
      <c r="B186">
        <v>1150</v>
      </c>
      <c r="C186" s="72">
        <f t="shared" si="60"/>
        <v>-7.0250597787344304E-3</v>
      </c>
      <c r="D186" s="72">
        <f t="shared" si="60"/>
        <v>-2.3721976301007999E-2</v>
      </c>
      <c r="E186" s="72">
        <f t="shared" si="60"/>
        <v>-1.43898614899899E-2</v>
      </c>
      <c r="G186" s="72">
        <f t="shared" si="58"/>
        <v>-0.15983789807750701</v>
      </c>
      <c r="H186" s="72">
        <f t="shared" si="58"/>
        <v>-0.53959923882744898</v>
      </c>
      <c r="I186" s="72">
        <f t="shared" si="59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 x14ac:dyDescent="0.25">
      <c r="A187" s="71">
        <f t="shared" si="55"/>
        <v>178</v>
      </c>
      <c r="B187">
        <v>1100</v>
      </c>
      <c r="C187" s="72">
        <f t="shared" si="60"/>
        <v>-7.0158119239295E-3</v>
      </c>
      <c r="D187" s="72">
        <f t="shared" si="60"/>
        <v>-2.3689962367484399E-2</v>
      </c>
      <c r="E187" s="72">
        <f t="shared" si="60"/>
        <v>-1.43684731193707E-2</v>
      </c>
      <c r="G187" s="72">
        <f t="shared" si="58"/>
        <v>-0.15282208615357801</v>
      </c>
      <c r="H187" s="72">
        <f t="shared" si="58"/>
        <v>-0.51590927645996498</v>
      </c>
      <c r="I187" s="72">
        <f t="shared" si="59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 x14ac:dyDescent="0.25">
      <c r="A188" s="71">
        <f t="shared" si="55"/>
        <v>179</v>
      </c>
      <c r="B188">
        <v>1050</v>
      </c>
      <c r="C188" s="72">
        <f t="shared" si="60"/>
        <v>-7.00696657471325E-3</v>
      </c>
      <c r="D188" s="72">
        <f t="shared" si="60"/>
        <v>-2.3659353993771198E-2</v>
      </c>
      <c r="E188" s="72">
        <f t="shared" si="60"/>
        <v>-1.4348030753690099E-2</v>
      </c>
      <c r="G188" s="72">
        <f t="shared" si="58"/>
        <v>-0.145815119578865</v>
      </c>
      <c r="H188" s="72">
        <f t="shared" si="58"/>
        <v>-0.49224992246619398</v>
      </c>
      <c r="I188" s="72">
        <f t="shared" si="59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 x14ac:dyDescent="0.25">
      <c r="A189" s="71">
        <f t="shared" si="55"/>
        <v>180</v>
      </c>
      <c r="B189">
        <v>1000</v>
      </c>
      <c r="C189" s="72">
        <f t="shared" si="60"/>
        <v>-6.9985241444419401E-3</v>
      </c>
      <c r="D189" s="72">
        <f t="shared" si="60"/>
        <v>-2.3630149859418401E-2</v>
      </c>
      <c r="E189" s="72">
        <f t="shared" si="60"/>
        <v>-1.43285313806336E-2</v>
      </c>
      <c r="G189" s="72">
        <f t="shared" si="58"/>
        <v>-0.13881659543442301</v>
      </c>
      <c r="H189" s="72">
        <f t="shared" si="58"/>
        <v>-0.46861977260677501</v>
      </c>
      <c r="I189" s="72">
        <f t="shared" si="59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 x14ac:dyDescent="0.25">
      <c r="A190" s="71">
        <f t="shared" si="55"/>
        <v>181</v>
      </c>
      <c r="B190">
        <v>950</v>
      </c>
      <c r="C190" s="72">
        <f t="shared" si="60"/>
        <v>-6.9904844737538902E-3</v>
      </c>
      <c r="D190" s="72">
        <f t="shared" si="60"/>
        <v>-2.3602348796539399E-2</v>
      </c>
      <c r="E190" s="72">
        <f t="shared" si="60"/>
        <v>-1.43099721904718E-2</v>
      </c>
      <c r="G190" s="72">
        <f t="shared" ref="G190:H209" si="61">INDEX($K$236:$DF$435,$A190,G$9)</f>
        <v>-0.13182611096066901</v>
      </c>
      <c r="H190" s="72">
        <f t="shared" si="61"/>
        <v>-0.44501742381023601</v>
      </c>
      <c r="I190" s="72">
        <f t="shared" si="59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 x14ac:dyDescent="0.25">
      <c r="A191" s="71">
        <f t="shared" si="55"/>
        <v>182</v>
      </c>
      <c r="B191">
        <v>900</v>
      </c>
      <c r="C191" s="72">
        <f t="shared" ref="C191:E209" si="62">INDEX($K$13:$DF$212,$A191,C$9)</f>
        <v>-6.9828469711910599E-3</v>
      </c>
      <c r="D191" s="72">
        <f t="shared" si="62"/>
        <v>-2.35759496657146E-2</v>
      </c>
      <c r="E191" s="72">
        <f t="shared" si="62"/>
        <v>-1.4292350575378801E-2</v>
      </c>
      <c r="G191" s="72">
        <f t="shared" si="61"/>
        <v>-0.124843263989478</v>
      </c>
      <c r="H191" s="72">
        <f t="shared" si="61"/>
        <v>-0.42144147414452099</v>
      </c>
      <c r="I191" s="72">
        <f t="shared" si="59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 x14ac:dyDescent="0.25">
      <c r="A192" s="71">
        <f t="shared" si="55"/>
        <v>183</v>
      </c>
      <c r="B192">
        <v>850</v>
      </c>
      <c r="C192" s="72">
        <f t="shared" si="62"/>
        <v>-6.9756108067258503E-3</v>
      </c>
      <c r="D192" s="72">
        <f t="shared" si="62"/>
        <v>-2.35509512326007E-2</v>
      </c>
      <c r="E192" s="72">
        <f t="shared" si="62"/>
        <v>-1.42756641382084E-2</v>
      </c>
      <c r="G192" s="72">
        <f t="shared" si="61"/>
        <v>-0.117867653182752</v>
      </c>
      <c r="H192" s="72">
        <f t="shared" si="61"/>
        <v>-0.39789052291192001</v>
      </c>
      <c r="I192" s="72">
        <f t="shared" si="59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 x14ac:dyDescent="0.25">
      <c r="A193" s="71">
        <f t="shared" si="55"/>
        <v>184</v>
      </c>
      <c r="B193">
        <v>800</v>
      </c>
      <c r="C193" s="72">
        <f t="shared" si="62"/>
        <v>-6.9687751378114601E-3</v>
      </c>
      <c r="D193" s="72">
        <f t="shared" si="62"/>
        <v>-2.3527352066639601E-2</v>
      </c>
      <c r="E193" s="72">
        <f t="shared" si="62"/>
        <v>-1.42599107096657E-2</v>
      </c>
      <c r="G193" s="72">
        <f t="shared" si="61"/>
        <v>-0.11089887804494</v>
      </c>
      <c r="H193" s="72">
        <f t="shared" si="61"/>
        <v>-0.37436317084528098</v>
      </c>
      <c r="I193" s="72">
        <f t="shared" si="59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 x14ac:dyDescent="0.25">
      <c r="A194" s="71">
        <f t="shared" si="55"/>
        <v>185</v>
      </c>
      <c r="B194">
        <v>750</v>
      </c>
      <c r="C194" s="72">
        <f t="shared" si="62"/>
        <v>-6.9623393392248501E-3</v>
      </c>
      <c r="D194" s="72">
        <f t="shared" si="62"/>
        <v>-2.3505150481514601E-2</v>
      </c>
      <c r="E194" s="72">
        <f t="shared" si="62"/>
        <v>-1.4245088370194E-2</v>
      </c>
      <c r="G194" s="72">
        <f t="shared" si="61"/>
        <v>-0.103936538705715</v>
      </c>
      <c r="H194" s="72">
        <f t="shared" si="61"/>
        <v>-0.35085802036376601</v>
      </c>
      <c r="I194" s="72">
        <f t="shared" si="59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 x14ac:dyDescent="0.25">
      <c r="A195" s="71">
        <f t="shared" si="55"/>
        <v>186</v>
      </c>
      <c r="B195">
        <v>700</v>
      </c>
      <c r="C195" s="72">
        <f t="shared" si="62"/>
        <v>-6.95630320153213E-3</v>
      </c>
      <c r="D195" s="72">
        <f t="shared" si="62"/>
        <v>-2.34843445305295E-2</v>
      </c>
      <c r="E195" s="72">
        <f t="shared" si="62"/>
        <v>-1.4231195472684701E-2</v>
      </c>
      <c r="G195" s="72">
        <f t="shared" si="61"/>
        <v>-9.6980235504183804E-2</v>
      </c>
      <c r="H195" s="72">
        <f t="shared" si="61"/>
        <v>-0.32737367583323701</v>
      </c>
      <c r="I195" s="72">
        <f t="shared" si="59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 x14ac:dyDescent="0.25">
      <c r="A196" s="71">
        <f t="shared" si="55"/>
        <v>187</v>
      </c>
      <c r="B196">
        <v>650</v>
      </c>
      <c r="C196" s="72">
        <f t="shared" si="62"/>
        <v>-6.95066706224679E-3</v>
      </c>
      <c r="D196" s="72">
        <f t="shared" si="62"/>
        <v>-2.3464932062206501E-2</v>
      </c>
      <c r="E196" s="72">
        <f t="shared" si="62"/>
        <v>-1.42182306609402E-2</v>
      </c>
      <c r="G196" s="72">
        <f t="shared" si="61"/>
        <v>-9.0029568441937005E-2</v>
      </c>
      <c r="H196" s="72">
        <f t="shared" si="61"/>
        <v>-0.30390874377103</v>
      </c>
      <c r="I196" s="72">
        <f t="shared" si="59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 x14ac:dyDescent="0.25">
      <c r="A197" s="71">
        <f t="shared" si="55"/>
        <v>188</v>
      </c>
      <c r="B197">
        <v>600</v>
      </c>
      <c r="C197" s="72">
        <f t="shared" si="62"/>
        <v>-6.9454318384305196E-3</v>
      </c>
      <c r="D197" s="72">
        <f t="shared" si="62"/>
        <v>-2.34469108310713E-2</v>
      </c>
      <c r="E197" s="72">
        <f t="shared" si="62"/>
        <v>-1.4206192879705599E-2</v>
      </c>
      <c r="G197" s="72">
        <f t="shared" si="61"/>
        <v>-8.3084136603506498E-2</v>
      </c>
      <c r="H197" s="72">
        <f t="shared" si="61"/>
        <v>-0.28046183293995902</v>
      </c>
      <c r="I197" s="72">
        <f t="shared" si="59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 x14ac:dyDescent="0.25">
      <c r="A198" s="71">
        <f t="shared" si="55"/>
        <v>189</v>
      </c>
      <c r="B198">
        <v>550</v>
      </c>
      <c r="C198" s="72">
        <f t="shared" si="62"/>
        <v>-6.9405989411552502E-3</v>
      </c>
      <c r="D198" s="72">
        <f t="shared" si="62"/>
        <v>-2.34302786486341E-2</v>
      </c>
      <c r="E198" s="72">
        <f t="shared" si="62"/>
        <v>-1.4195081372777099E-2</v>
      </c>
      <c r="G198" s="72">
        <f t="shared" si="61"/>
        <v>-7.6143537662351199E-2</v>
      </c>
      <c r="H198" s="72">
        <f t="shared" si="61"/>
        <v>-0.25703155429132402</v>
      </c>
      <c r="I198" s="72">
        <f t="shared" si="59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 x14ac:dyDescent="0.25">
      <c r="A199" s="71">
        <f t="shared" si="55"/>
        <v>190</v>
      </c>
      <c r="B199">
        <v>500</v>
      </c>
      <c r="C199" s="72">
        <f t="shared" si="62"/>
        <v>-6.9361700707622704E-3</v>
      </c>
      <c r="D199" s="72">
        <f t="shared" si="62"/>
        <v>-2.34150335519097E-2</v>
      </c>
      <c r="E199" s="72">
        <f t="shared" si="62"/>
        <v>-1.41848956673038E-2</v>
      </c>
      <c r="G199" s="72">
        <f t="shared" si="61"/>
        <v>-6.9207367591588895E-2</v>
      </c>
      <c r="H199" s="72">
        <f t="shared" si="61"/>
        <v>-0.233616520739415</v>
      </c>
      <c r="I199" s="72">
        <f t="shared" si="59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 x14ac:dyDescent="0.25">
      <c r="A200" s="71">
        <f t="shared" si="55"/>
        <v>191</v>
      </c>
      <c r="B200">
        <v>450</v>
      </c>
      <c r="C200" s="72">
        <f t="shared" si="62"/>
        <v>-6.9321469141686897E-3</v>
      </c>
      <c r="D200" s="72">
        <f t="shared" si="62"/>
        <v>-2.34011739620291E-2</v>
      </c>
      <c r="E200" s="72">
        <f t="shared" si="62"/>
        <v>-1.41756355441839E-2</v>
      </c>
      <c r="G200" s="72">
        <f t="shared" si="61"/>
        <v>-6.22752206774203E-2</v>
      </c>
      <c r="H200" s="72">
        <f t="shared" si="61"/>
        <v>-0.21021534677738599</v>
      </c>
      <c r="I200" s="72">
        <f t="shared" si="59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 x14ac:dyDescent="0.25">
      <c r="A201" s="71">
        <f t="shared" si="55"/>
        <v>192</v>
      </c>
      <c r="B201">
        <v>400</v>
      </c>
      <c r="C201" s="72">
        <f t="shared" si="62"/>
        <v>-6.9285307894097004E-3</v>
      </c>
      <c r="D201" s="72">
        <f t="shared" si="62"/>
        <v>-2.33886988055837E-2</v>
      </c>
      <c r="E201" s="72">
        <f t="shared" si="62"/>
        <v>-1.41673009964642E-2</v>
      </c>
      <c r="G201" s="72">
        <f t="shared" si="61"/>
        <v>-5.5346689888010503E-2</v>
      </c>
      <c r="H201" s="72">
        <f t="shared" si="61"/>
        <v>-0.18682664797180201</v>
      </c>
      <c r="I201" s="72">
        <f t="shared" si="59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 x14ac:dyDescent="0.25">
      <c r="A202" s="71">
        <f t="shared" si="55"/>
        <v>193</v>
      </c>
      <c r="B202">
        <v>350</v>
      </c>
      <c r="C202" s="72">
        <f t="shared" si="62"/>
        <v>-6.9253223026862496E-3</v>
      </c>
      <c r="D202" s="72">
        <f t="shared" si="62"/>
        <v>-2.3377607575985102E-2</v>
      </c>
      <c r="E202" s="72">
        <f t="shared" si="62"/>
        <v>-1.41598921785271E-2</v>
      </c>
      <c r="G202" s="72">
        <f t="shared" si="61"/>
        <v>-4.8421367585324303E-2</v>
      </c>
      <c r="H202" s="72">
        <f t="shared" si="61"/>
        <v>-0.16344904039581701</v>
      </c>
      <c r="I202" s="72">
        <f t="shared" ref="I202:I209" si="63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 x14ac:dyDescent="0.25">
      <c r="A203" s="71">
        <f t="shared" ref="A203:A209" si="64">ROW()-$A$9</f>
        <v>194</v>
      </c>
      <c r="B203">
        <v>300</v>
      </c>
      <c r="C203" s="72">
        <f t="shared" si="62"/>
        <v>-6.9225210939020997E-3</v>
      </c>
      <c r="D203" s="72">
        <f t="shared" si="62"/>
        <v>-2.3367900320931698E-2</v>
      </c>
      <c r="E203" s="72">
        <f t="shared" si="62"/>
        <v>-1.4153409350533301E-2</v>
      </c>
      <c r="G203" s="72">
        <f t="shared" si="61"/>
        <v>-4.14988464914222E-2</v>
      </c>
      <c r="H203" s="72">
        <f t="shared" si="61"/>
        <v>-0.14008114007488501</v>
      </c>
      <c r="I203" s="72">
        <f t="shared" si="63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 x14ac:dyDescent="0.25">
      <c r="A204" s="71">
        <f t="shared" si="64"/>
        <v>195</v>
      </c>
      <c r="B204">
        <v>250</v>
      </c>
      <c r="C204" s="72">
        <f t="shared" si="62"/>
        <v>-6.92012574361342E-3</v>
      </c>
      <c r="D204" s="72">
        <f t="shared" si="62"/>
        <v>-2.3359577554510898E-2</v>
      </c>
      <c r="E204" s="72">
        <f t="shared" si="62"/>
        <v>-1.4147852822652501E-2</v>
      </c>
      <c r="G204" s="72">
        <f t="shared" si="61"/>
        <v>-3.4578720747808801E-2</v>
      </c>
      <c r="H204" s="72">
        <f t="shared" si="61"/>
        <v>-0.11672156252037399</v>
      </c>
      <c r="I204" s="72">
        <f t="shared" si="63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 x14ac:dyDescent="0.25">
      <c r="A205" s="71">
        <f t="shared" si="64"/>
        <v>196</v>
      </c>
      <c r="B205">
        <v>200</v>
      </c>
      <c r="C205" s="72">
        <f t="shared" si="62"/>
        <v>-6.9181338928183296E-3</v>
      </c>
      <c r="D205" s="72">
        <f t="shared" si="62"/>
        <v>-2.3352640104699202E-2</v>
      </c>
      <c r="E205" s="72">
        <f t="shared" si="62"/>
        <v>-1.4143222903521701E-2</v>
      </c>
      <c r="G205" s="72">
        <f t="shared" si="61"/>
        <v>-2.7660586854990399E-2</v>
      </c>
      <c r="H205" s="72">
        <f t="shared" si="61"/>
        <v>-9.3368922415675099E-2</v>
      </c>
      <c r="I205" s="72">
        <f t="shared" si="63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 x14ac:dyDescent="0.25">
      <c r="A206" s="71">
        <f t="shared" si="64"/>
        <v>197</v>
      </c>
      <c r="B206">
        <v>150</v>
      </c>
      <c r="C206" s="72">
        <f t="shared" si="62"/>
        <v>-6.9165425892833803E-3</v>
      </c>
      <c r="D206" s="72">
        <f t="shared" si="62"/>
        <v>-2.3347088919158501E-2</v>
      </c>
      <c r="E206" s="72">
        <f t="shared" si="62"/>
        <v>-1.41395198566988E-2</v>
      </c>
      <c r="G206" s="72">
        <f t="shared" si="61"/>
        <v>-2.0744044265707001E-2</v>
      </c>
      <c r="H206" s="72">
        <f t="shared" si="61"/>
        <v>-7.00218334965165E-2</v>
      </c>
      <c r="I206" s="72">
        <f t="shared" si="63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 x14ac:dyDescent="0.25">
      <c r="A207" s="71">
        <f t="shared" si="64"/>
        <v>198</v>
      </c>
      <c r="B207">
        <v>100</v>
      </c>
      <c r="C207" s="72">
        <f t="shared" si="62"/>
        <v>-6.9153488219308203E-3</v>
      </c>
      <c r="D207" s="72">
        <f t="shared" si="62"/>
        <v>-2.33429248604488E-2</v>
      </c>
      <c r="E207" s="72">
        <f t="shared" si="62"/>
        <v>-1.41367438678435E-2</v>
      </c>
      <c r="G207" s="72">
        <f t="shared" si="61"/>
        <v>-1.38286954437762E-2</v>
      </c>
      <c r="H207" s="72">
        <f t="shared" si="61"/>
        <v>-4.6678908636067697E-2</v>
      </c>
      <c r="I207" s="72">
        <f t="shared" si="63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 x14ac:dyDescent="0.25">
      <c r="A208" s="71">
        <f t="shared" si="64"/>
        <v>199</v>
      </c>
      <c r="B208">
        <v>50</v>
      </c>
      <c r="C208" s="72">
        <f t="shared" si="62"/>
        <v>-6.9145501504954097E-3</v>
      </c>
      <c r="D208" s="72">
        <f t="shared" si="62"/>
        <v>-2.3340148524202901E-2</v>
      </c>
      <c r="E208" s="72">
        <f t="shared" si="62"/>
        <v>-1.4134895024071699E-2</v>
      </c>
      <c r="G208" s="72">
        <f t="shared" si="61"/>
        <v>-6.9141452932808501E-3</v>
      </c>
      <c r="H208" s="72">
        <f t="shared" si="61"/>
        <v>-2.3338760111864702E-2</v>
      </c>
      <c r="I208" s="72">
        <f t="shared" si="63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 x14ac:dyDescent="0.25">
      <c r="A209" s="71">
        <f t="shared" si="64"/>
        <v>200</v>
      </c>
      <c r="B209">
        <v>0</v>
      </c>
      <c r="C209" s="72">
        <f t="shared" si="62"/>
        <v>-6.9141452932808501E-3</v>
      </c>
      <c r="D209" s="72">
        <f t="shared" si="62"/>
        <v>-2.3338760111864702E-2</v>
      </c>
      <c r="E209" s="72">
        <f t="shared" si="62"/>
        <v>-1.41339733054473E-2</v>
      </c>
      <c r="G209" s="72">
        <f t="shared" si="61"/>
        <v>0</v>
      </c>
      <c r="H209" s="72">
        <f t="shared" si="61"/>
        <v>0</v>
      </c>
      <c r="I209" s="72">
        <f t="shared" si="63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 x14ac:dyDescent="0.25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 x14ac:dyDescent="0.25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 x14ac:dyDescent="0.25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 x14ac:dyDescent="0.25"/>
    <row r="214" spans="1:110" ht="1.1499999999999999" customHeight="1" x14ac:dyDescent="0.25"/>
    <row r="215" spans="1:110" ht="1.1499999999999999" customHeight="1" x14ac:dyDescent="0.25"/>
    <row r="216" spans="1:110" ht="1.1499999999999999" customHeight="1" x14ac:dyDescent="0.25"/>
    <row r="217" spans="1:110" ht="1.1499999999999999" customHeight="1" x14ac:dyDescent="0.25"/>
    <row r="218" spans="1:110" ht="1.1499999999999999" customHeight="1" x14ac:dyDescent="0.25"/>
    <row r="219" spans="1:110" ht="1.1499999999999999" customHeight="1" x14ac:dyDescent="0.25"/>
    <row r="220" spans="1:110" ht="1.1499999999999999" customHeight="1" x14ac:dyDescent="0.25"/>
    <row r="221" spans="1:110" ht="1.1499999999999999" customHeight="1" x14ac:dyDescent="0.25"/>
    <row r="222" spans="1:110" ht="1.1499999999999999" customHeight="1" x14ac:dyDescent="0.25"/>
    <row r="223" spans="1:110" ht="1.1499999999999999" customHeight="1" x14ac:dyDescent="0.25"/>
    <row r="224" spans="1:110" ht="1.1499999999999999" customHeight="1" x14ac:dyDescent="0.25"/>
    <row r="225" spans="11:110" ht="1.1499999999999999" customHeight="1" x14ac:dyDescent="0.25"/>
    <row r="226" spans="11:110" ht="1.1499999999999999" customHeight="1" x14ac:dyDescent="0.25"/>
    <row r="227" spans="11:110" ht="1.1499999999999999" customHeight="1" x14ac:dyDescent="0.25"/>
    <row r="228" spans="11:110" ht="1.1499999999999999" customHeight="1" x14ac:dyDescent="0.25"/>
    <row r="229" spans="11:110" ht="1.1499999999999999" customHeight="1" x14ac:dyDescent="0.25"/>
    <row r="230" spans="11:110" ht="1.1499999999999999" customHeight="1" x14ac:dyDescent="0.25"/>
    <row r="231" spans="11:110" ht="1.1499999999999999" customHeight="1" x14ac:dyDescent="0.25"/>
    <row r="232" spans="11:110" ht="1.1499999999999999" customHeight="1" x14ac:dyDescent="0.25"/>
    <row r="233" spans="11:110" ht="1.1499999999999999" customHeight="1" x14ac:dyDescent="0.25"/>
    <row r="234" spans="11:110" ht="1.1499999999999999" customHeight="1" x14ac:dyDescent="0.25"/>
    <row r="235" spans="11:110" ht="1.1499999999999999" customHeight="1" x14ac:dyDescent="0.25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 x14ac:dyDescent="0.25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 x14ac:dyDescent="0.25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 x14ac:dyDescent="0.25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 x14ac:dyDescent="0.25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 x14ac:dyDescent="0.25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 x14ac:dyDescent="0.25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 x14ac:dyDescent="0.25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 x14ac:dyDescent="0.25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 x14ac:dyDescent="0.25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 x14ac:dyDescent="0.25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 x14ac:dyDescent="0.25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 x14ac:dyDescent="0.25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 x14ac:dyDescent="0.25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 x14ac:dyDescent="0.25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 x14ac:dyDescent="0.25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 x14ac:dyDescent="0.25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 x14ac:dyDescent="0.25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 x14ac:dyDescent="0.25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 x14ac:dyDescent="0.25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 x14ac:dyDescent="0.25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 x14ac:dyDescent="0.25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 x14ac:dyDescent="0.25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 x14ac:dyDescent="0.25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 x14ac:dyDescent="0.25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 x14ac:dyDescent="0.25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 x14ac:dyDescent="0.25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 x14ac:dyDescent="0.25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 x14ac:dyDescent="0.25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 x14ac:dyDescent="0.25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 x14ac:dyDescent="0.25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 x14ac:dyDescent="0.25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 x14ac:dyDescent="0.25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 x14ac:dyDescent="0.25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 x14ac:dyDescent="0.25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 x14ac:dyDescent="0.25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 x14ac:dyDescent="0.25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 x14ac:dyDescent="0.25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 x14ac:dyDescent="0.25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 x14ac:dyDescent="0.25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 x14ac:dyDescent="0.25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 x14ac:dyDescent="0.25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 x14ac:dyDescent="0.25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 x14ac:dyDescent="0.25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 x14ac:dyDescent="0.25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 x14ac:dyDescent="0.25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 x14ac:dyDescent="0.25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 x14ac:dyDescent="0.25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 x14ac:dyDescent="0.25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 x14ac:dyDescent="0.25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 x14ac:dyDescent="0.25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 x14ac:dyDescent="0.25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 x14ac:dyDescent="0.25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 x14ac:dyDescent="0.25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 x14ac:dyDescent="0.25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 x14ac:dyDescent="0.25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 x14ac:dyDescent="0.25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 x14ac:dyDescent="0.25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 x14ac:dyDescent="0.25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 x14ac:dyDescent="0.25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 x14ac:dyDescent="0.25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 x14ac:dyDescent="0.25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 x14ac:dyDescent="0.25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 x14ac:dyDescent="0.25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 x14ac:dyDescent="0.25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 x14ac:dyDescent="0.25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 x14ac:dyDescent="0.25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 x14ac:dyDescent="0.25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 x14ac:dyDescent="0.25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 x14ac:dyDescent="0.25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 x14ac:dyDescent="0.25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 x14ac:dyDescent="0.25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 x14ac:dyDescent="0.25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 x14ac:dyDescent="0.25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 x14ac:dyDescent="0.25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 x14ac:dyDescent="0.25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 x14ac:dyDescent="0.25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 x14ac:dyDescent="0.25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 x14ac:dyDescent="0.25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 x14ac:dyDescent="0.25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 x14ac:dyDescent="0.25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 x14ac:dyDescent="0.25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 x14ac:dyDescent="0.25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 x14ac:dyDescent="0.25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 x14ac:dyDescent="0.25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 x14ac:dyDescent="0.25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 x14ac:dyDescent="0.25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 x14ac:dyDescent="0.25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 x14ac:dyDescent="0.25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 x14ac:dyDescent="0.25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 x14ac:dyDescent="0.25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 x14ac:dyDescent="0.25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 x14ac:dyDescent="0.25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 x14ac:dyDescent="0.25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 x14ac:dyDescent="0.25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 x14ac:dyDescent="0.25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 x14ac:dyDescent="0.25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 x14ac:dyDescent="0.25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 x14ac:dyDescent="0.25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 x14ac:dyDescent="0.25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 x14ac:dyDescent="0.25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 x14ac:dyDescent="0.25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 x14ac:dyDescent="0.25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 x14ac:dyDescent="0.25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 x14ac:dyDescent="0.25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 x14ac:dyDescent="0.25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 x14ac:dyDescent="0.25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 x14ac:dyDescent="0.25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 x14ac:dyDescent="0.25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 x14ac:dyDescent="0.25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 x14ac:dyDescent="0.25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 x14ac:dyDescent="0.25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 x14ac:dyDescent="0.25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 x14ac:dyDescent="0.25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 x14ac:dyDescent="0.25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 x14ac:dyDescent="0.25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 x14ac:dyDescent="0.25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 x14ac:dyDescent="0.25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 x14ac:dyDescent="0.25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 x14ac:dyDescent="0.25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 x14ac:dyDescent="0.25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 x14ac:dyDescent="0.25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 x14ac:dyDescent="0.25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 x14ac:dyDescent="0.25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 x14ac:dyDescent="0.25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 x14ac:dyDescent="0.25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 x14ac:dyDescent="0.25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 x14ac:dyDescent="0.25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 x14ac:dyDescent="0.25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 x14ac:dyDescent="0.25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 x14ac:dyDescent="0.25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 x14ac:dyDescent="0.25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 x14ac:dyDescent="0.25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 x14ac:dyDescent="0.25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 x14ac:dyDescent="0.25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 x14ac:dyDescent="0.25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 x14ac:dyDescent="0.25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 x14ac:dyDescent="0.25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 x14ac:dyDescent="0.25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 x14ac:dyDescent="0.25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 x14ac:dyDescent="0.25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 x14ac:dyDescent="0.25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 x14ac:dyDescent="0.25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 x14ac:dyDescent="0.25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 x14ac:dyDescent="0.25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 x14ac:dyDescent="0.25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 x14ac:dyDescent="0.25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 x14ac:dyDescent="0.25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 x14ac:dyDescent="0.25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 x14ac:dyDescent="0.25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 x14ac:dyDescent="0.25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 x14ac:dyDescent="0.25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 x14ac:dyDescent="0.25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 x14ac:dyDescent="0.25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 x14ac:dyDescent="0.25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 x14ac:dyDescent="0.25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 x14ac:dyDescent="0.25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 x14ac:dyDescent="0.25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 x14ac:dyDescent="0.25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 x14ac:dyDescent="0.25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 x14ac:dyDescent="0.25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 x14ac:dyDescent="0.25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 x14ac:dyDescent="0.25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 x14ac:dyDescent="0.25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 x14ac:dyDescent="0.25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 x14ac:dyDescent="0.25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 x14ac:dyDescent="0.25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 x14ac:dyDescent="0.25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 x14ac:dyDescent="0.25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 x14ac:dyDescent="0.25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 x14ac:dyDescent="0.25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 x14ac:dyDescent="0.25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 x14ac:dyDescent="0.25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 x14ac:dyDescent="0.25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 x14ac:dyDescent="0.25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 x14ac:dyDescent="0.25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 x14ac:dyDescent="0.25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 x14ac:dyDescent="0.25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 x14ac:dyDescent="0.25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 x14ac:dyDescent="0.25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 x14ac:dyDescent="0.25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 x14ac:dyDescent="0.25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 x14ac:dyDescent="0.25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 x14ac:dyDescent="0.25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 x14ac:dyDescent="0.25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 x14ac:dyDescent="0.25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 x14ac:dyDescent="0.25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 x14ac:dyDescent="0.25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 x14ac:dyDescent="0.25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 x14ac:dyDescent="0.25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 x14ac:dyDescent="0.25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 x14ac:dyDescent="0.25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 x14ac:dyDescent="0.25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 x14ac:dyDescent="0.25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 x14ac:dyDescent="0.25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 x14ac:dyDescent="0.25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 x14ac:dyDescent="0.25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 x14ac:dyDescent="0.25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 x14ac:dyDescent="0.25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 x14ac:dyDescent="0.25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 x14ac:dyDescent="0.25"/>
    <row r="436" spans="11:110" ht="1.1499999999999999" customHeight="1" x14ac:dyDescent="0.25"/>
    <row r="437" spans="11:110" ht="1.1499999999999999" customHeight="1" x14ac:dyDescent="0.25"/>
    <row r="438" spans="11:110" ht="1.1499999999999999" customHeight="1" x14ac:dyDescent="0.25"/>
    <row r="439" spans="11:110" ht="1.1499999999999999" customHeight="1" x14ac:dyDescent="0.25"/>
    <row r="440" spans="11:110" ht="1.1499999999999999" customHeight="1" x14ac:dyDescent="0.25"/>
    <row r="441" spans="11:110" ht="1.1499999999999999" customHeight="1" x14ac:dyDescent="0.25"/>
    <row r="442" spans="11:110" ht="1.1499999999999999" customHeight="1" x14ac:dyDescent="0.25"/>
    <row r="443" spans="11:110" ht="1.1499999999999999" customHeight="1" x14ac:dyDescent="0.25"/>
    <row r="444" spans="11:110" ht="1.1499999999999999" customHeight="1" x14ac:dyDescent="0.25"/>
    <row r="445" spans="11:110" ht="1.1499999999999999" customHeight="1" x14ac:dyDescent="0.25"/>
    <row r="446" spans="11:110" ht="1.1499999999999999" customHeight="1" x14ac:dyDescent="0.25"/>
    <row r="447" spans="11:110" ht="1.1499999999999999" customHeight="1" x14ac:dyDescent="0.25"/>
    <row r="448" spans="11:110" ht="1.1499999999999999" customHeight="1" x14ac:dyDescent="0.25"/>
    <row r="449" ht="1.1499999999999999" customHeight="1" x14ac:dyDescent="0.25"/>
    <row r="450" ht="1.1499999999999999" customHeight="1" x14ac:dyDescent="0.25"/>
    <row r="451" ht="1.1499999999999999" customHeight="1" x14ac:dyDescent="0.25"/>
    <row r="452" ht="1.1499999999999999" customHeight="1" x14ac:dyDescent="0.25"/>
    <row r="453" ht="1.1499999999999999" customHeight="1" x14ac:dyDescent="0.25"/>
    <row r="454" ht="1.1499999999999999" customHeight="1" x14ac:dyDescent="0.25"/>
    <row r="455" ht="1.1499999999999999" customHeight="1" x14ac:dyDescent="0.25"/>
    <row r="456" ht="1.1499999999999999" customHeight="1" x14ac:dyDescent="0.25"/>
    <row r="457" ht="1.1499999999999999" customHeight="1" x14ac:dyDescent="0.25"/>
    <row r="458" ht="1.1499999999999999" customHeight="1" x14ac:dyDescent="0.25"/>
    <row r="459" ht="1.1499999999999999" customHeight="1" x14ac:dyDescent="0.25"/>
    <row r="460" ht="1.1499999999999999" customHeight="1" x14ac:dyDescent="0.25"/>
    <row r="461" ht="1.1499999999999999" customHeight="1" x14ac:dyDescent="0.25"/>
    <row r="462" ht="1.1499999999999999" customHeight="1" x14ac:dyDescent="0.25"/>
    <row r="463" ht="1.1499999999999999" customHeight="1" x14ac:dyDescent="0.25"/>
    <row r="464" ht="1.1499999999999999" customHeight="1" x14ac:dyDescent="0.25"/>
    <row r="465" ht="1.1499999999999999" customHeight="1" x14ac:dyDescent="0.25"/>
    <row r="466" ht="1.1499999999999999" customHeight="1" x14ac:dyDescent="0.25"/>
    <row r="467" ht="1.1499999999999999" customHeight="1" x14ac:dyDescent="0.25"/>
    <row r="468" ht="1.1499999999999999" customHeight="1" x14ac:dyDescent="0.25"/>
    <row r="469" ht="1.1499999999999999" customHeight="1" x14ac:dyDescent="0.25"/>
    <row r="470" ht="1.1499999999999999" customHeight="1" x14ac:dyDescent="0.25"/>
    <row r="471" ht="1.1499999999999999" customHeight="1" x14ac:dyDescent="0.25"/>
    <row r="472" ht="1.1499999999999999" customHeight="1" x14ac:dyDescent="0.25"/>
    <row r="473" ht="1.1499999999999999" customHeight="1" x14ac:dyDescent="0.25"/>
    <row r="474" ht="1.1499999999999999" customHeight="1" x14ac:dyDescent="0.25"/>
    <row r="475" ht="1.1499999999999999" customHeight="1" x14ac:dyDescent="0.25"/>
    <row r="476" ht="1.1499999999999999" customHeight="1" x14ac:dyDescent="0.25"/>
    <row r="477" ht="1.1499999999999999" customHeight="1" x14ac:dyDescent="0.25"/>
    <row r="478" ht="1.1499999999999999" customHeight="1" x14ac:dyDescent="0.25"/>
    <row r="479" ht="1.1499999999999999" customHeight="1" x14ac:dyDescent="0.25"/>
    <row r="480" ht="1.1499999999999999" customHeight="1" x14ac:dyDescent="0.25"/>
    <row r="481" ht="1.1499999999999999" customHeight="1" x14ac:dyDescent="0.25"/>
    <row r="482" ht="1.1499999999999999" customHeight="1" x14ac:dyDescent="0.25"/>
    <row r="483" ht="1.1499999999999999" customHeight="1" x14ac:dyDescent="0.25"/>
    <row r="484" ht="1.1499999999999999" customHeight="1" x14ac:dyDescent="0.25"/>
    <row r="485" ht="1.1499999999999999" customHeight="1" x14ac:dyDescent="0.25"/>
    <row r="486" ht="1.1499999999999999" customHeight="1" x14ac:dyDescent="0.25"/>
    <row r="487" ht="1.1499999999999999" customHeight="1" x14ac:dyDescent="0.25"/>
    <row r="488" ht="1.1499999999999999" customHeight="1" x14ac:dyDescent="0.25"/>
    <row r="489" ht="1.1499999999999999" customHeight="1" x14ac:dyDescent="0.25"/>
    <row r="490" ht="1.1499999999999999" customHeight="1" x14ac:dyDescent="0.25"/>
    <row r="491" ht="1.1499999999999999" customHeight="1" x14ac:dyDescent="0.25"/>
    <row r="492" ht="1.1499999999999999" customHeight="1" x14ac:dyDescent="0.25"/>
    <row r="493" ht="1.1499999999999999" customHeight="1" x14ac:dyDescent="0.25"/>
    <row r="494" ht="1.1499999999999999" customHeight="1" x14ac:dyDescent="0.25"/>
    <row r="495" ht="1.1499999999999999" customHeight="1" x14ac:dyDescent="0.25"/>
    <row r="496" ht="1.1499999999999999" customHeight="1" x14ac:dyDescent="0.25"/>
    <row r="497" ht="1.1499999999999999" customHeight="1" x14ac:dyDescent="0.25"/>
    <row r="498" ht="1.1499999999999999" customHeight="1" x14ac:dyDescent="0.25"/>
    <row r="499" ht="1.1499999999999999" customHeight="1" x14ac:dyDescent="0.25"/>
    <row r="500" ht="1.1499999999999999" customHeight="1" x14ac:dyDescent="0.25"/>
    <row r="501" ht="1.1499999999999999" customHeight="1" x14ac:dyDescent="0.25"/>
    <row r="502" ht="1.1499999999999999" customHeight="1" x14ac:dyDescent="0.25"/>
    <row r="503" ht="1.1499999999999999" customHeight="1" x14ac:dyDescent="0.25"/>
    <row r="504" ht="1.1499999999999999" customHeight="1" x14ac:dyDescent="0.25"/>
    <row r="505" ht="1.1499999999999999" customHeight="1" x14ac:dyDescent="0.25"/>
    <row r="506" ht="1.1499999999999999" customHeight="1" x14ac:dyDescent="0.25"/>
    <row r="507" ht="1.1499999999999999" customHeight="1" x14ac:dyDescent="0.25"/>
    <row r="508" ht="1.1499999999999999" customHeight="1" x14ac:dyDescent="0.25"/>
    <row r="509" ht="1.1499999999999999" customHeight="1" x14ac:dyDescent="0.25"/>
    <row r="510" ht="1.1499999999999999" customHeight="1" x14ac:dyDescent="0.25"/>
    <row r="511" ht="1.1499999999999999" customHeight="1" x14ac:dyDescent="0.25"/>
    <row r="512" ht="1.1499999999999999" customHeight="1" x14ac:dyDescent="0.25"/>
    <row r="513" ht="1.1499999999999999" customHeight="1" x14ac:dyDescent="0.25"/>
    <row r="514" ht="1.1499999999999999" customHeight="1" x14ac:dyDescent="0.25"/>
    <row r="515" ht="1.1499999999999999" customHeight="1" x14ac:dyDescent="0.25"/>
    <row r="516" ht="1.1499999999999999" customHeight="1" x14ac:dyDescent="0.25"/>
    <row r="517" ht="1.1499999999999999" customHeight="1" x14ac:dyDescent="0.25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19" priority="52" operator="equal">
      <formula>$E$9</formula>
    </cfRule>
    <cfRule type="cellIs" dxfId="18" priority="53" operator="equal">
      <formula>$D$9</formula>
    </cfRule>
    <cfRule type="cellIs" dxfId="17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BC370"/>
  <sheetViews>
    <sheetView workbookViewId="0">
      <selection activeCell="AC5" sqref="AC5"/>
    </sheetView>
  </sheetViews>
  <sheetFormatPr defaultRowHeight="15" x14ac:dyDescent="0.25"/>
  <cols>
    <col min="1" max="1" width="2.5703125" customWidth="1"/>
    <col min="2" max="2" width="2.28515625" customWidth="1"/>
    <col min="3" max="3" width="0.5703125" customWidth="1"/>
    <col min="4" max="5" width="3.5703125" style="37" customWidth="1"/>
    <col min="6" max="6" width="6.85546875" style="79" customWidth="1"/>
    <col min="7" max="7" width="4.85546875" style="79" customWidth="1"/>
    <col min="8" max="8" width="2" style="79" customWidth="1"/>
    <col min="9" max="9" width="5.28515625" style="79" customWidth="1"/>
    <col min="10" max="10" width="2" style="79" customWidth="1"/>
    <col min="11" max="11" width="5.140625" style="79" customWidth="1"/>
    <col min="12" max="12" width="2.85546875" customWidth="1"/>
    <col min="13" max="13" width="5.28515625" customWidth="1"/>
    <col min="14" max="14" width="8.28515625" customWidth="1"/>
    <col min="15" max="15" width="7.7109375" customWidth="1"/>
    <col min="16" max="16" width="7.85546875" customWidth="1"/>
    <col min="17" max="20" width="7" customWidth="1"/>
    <col min="21" max="24" width="4.42578125" customWidth="1"/>
    <col min="25" max="25" width="9.140625" style="102"/>
    <col min="27" max="27" width="7.85546875" customWidth="1"/>
    <col min="28" max="28" width="8.140625" style="90" customWidth="1"/>
    <col min="29" max="29" width="4.42578125" customWidth="1"/>
    <col min="30" max="30" width="5.5703125" customWidth="1"/>
    <col min="31" max="32" width="2.85546875" customWidth="1"/>
    <col min="33" max="33" width="6.28515625" customWidth="1"/>
    <col min="34" max="34" width="4.5703125" customWidth="1"/>
    <col min="35" max="35" width="4.28515625" customWidth="1"/>
    <col min="36" max="48" width="3.7109375" customWidth="1"/>
    <col min="51" max="51" width="7.140625" customWidth="1"/>
    <col min="52" max="52" width="2.5703125" customWidth="1"/>
    <col min="53" max="53" width="6.140625" customWidth="1"/>
  </cols>
  <sheetData>
    <row r="1" spans="1:55" x14ac:dyDescent="0.25">
      <c r="A1" s="78" t="s">
        <v>0</v>
      </c>
      <c r="B1" s="77"/>
      <c r="C1" s="77"/>
      <c r="D1" s="130"/>
      <c r="E1" s="130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5"/>
      <c r="V1" s="42" t="s">
        <v>9</v>
      </c>
      <c r="W1" s="5"/>
      <c r="X1" s="5"/>
      <c r="Y1" s="103"/>
      <c r="Z1" s="5"/>
      <c r="AA1" s="5"/>
      <c r="AB1" s="91"/>
      <c r="AC1" s="5"/>
      <c r="AD1" s="5"/>
      <c r="AE1" s="5"/>
      <c r="AF1" s="5"/>
      <c r="AG1" s="5"/>
      <c r="AH1" s="5"/>
      <c r="AI1" s="5"/>
      <c r="AJ1" s="139"/>
      <c r="AK1" s="139" t="str">
        <f t="shared" ref="AK1:AK2" si="0">Q35</f>
        <v>GHB_2_6_10</v>
      </c>
      <c r="AL1" s="15"/>
      <c r="AM1" s="139">
        <f t="shared" ref="AM1:AM2" si="1">S35</f>
        <v>2</v>
      </c>
      <c r="AN1" s="15"/>
      <c r="AO1" s="15"/>
      <c r="AP1" s="15"/>
      <c r="AQ1" s="15"/>
      <c r="AR1" s="5"/>
      <c r="AS1" s="5"/>
      <c r="AT1" s="5"/>
      <c r="AU1" s="5"/>
      <c r="AV1" s="5"/>
      <c r="AW1" s="5"/>
      <c r="AX1" s="5"/>
      <c r="AY1" s="5"/>
      <c r="AZ1" s="5"/>
      <c r="BA1" s="5" t="s">
        <v>101</v>
      </c>
      <c r="BB1" s="5"/>
      <c r="BC1" s="5"/>
    </row>
    <row r="2" spans="1:55" x14ac:dyDescent="0.25">
      <c r="A2" s="111" t="s">
        <v>43</v>
      </c>
      <c r="B2" s="111"/>
      <c r="C2" s="77"/>
      <c r="D2" s="130"/>
      <c r="E2" s="130"/>
      <c r="F2" s="78" t="s">
        <v>105</v>
      </c>
      <c r="G2" s="77"/>
      <c r="H2" s="77"/>
      <c r="I2" s="77"/>
      <c r="J2" s="77"/>
      <c r="K2" s="77"/>
      <c r="L2" s="136" t="s">
        <v>107</v>
      </c>
      <c r="M2" s="135"/>
      <c r="N2" s="135"/>
      <c r="O2" s="135"/>
      <c r="P2" s="135"/>
      <c r="Q2" s="77"/>
      <c r="R2" s="77"/>
      <c r="S2" s="77"/>
      <c r="T2" s="77"/>
      <c r="U2" s="95" t="s">
        <v>82</v>
      </c>
      <c r="V2" s="95"/>
      <c r="W2" s="29"/>
      <c r="X2" s="29"/>
      <c r="Y2" s="104"/>
      <c r="Z2" s="29"/>
      <c r="AA2" s="29"/>
      <c r="AB2" s="29"/>
      <c r="AC2" s="97" t="s">
        <v>34</v>
      </c>
      <c r="AD2" s="45">
        <v>-1</v>
      </c>
      <c r="AE2" s="53"/>
      <c r="AF2" s="53"/>
      <c r="AG2" s="107">
        <v>1</v>
      </c>
      <c r="AH2" s="106" t="s">
        <v>2</v>
      </c>
      <c r="AI2" s="107">
        <v>10</v>
      </c>
      <c r="AJ2" s="139"/>
      <c r="AK2" s="139" t="str">
        <f t="shared" si="0"/>
        <v>GHB_3_6_10</v>
      </c>
      <c r="AL2" s="139"/>
      <c r="AM2" s="139">
        <f t="shared" si="1"/>
        <v>6</v>
      </c>
      <c r="AN2" s="141"/>
      <c r="AO2" s="139"/>
      <c r="AP2" s="141"/>
      <c r="AQ2" s="40">
        <f>AQ11</f>
        <v>-1</v>
      </c>
      <c r="AR2" s="5"/>
      <c r="AS2" s="5"/>
      <c r="AT2" s="5"/>
      <c r="AU2" s="5"/>
      <c r="AV2" s="5"/>
      <c r="AW2" s="5"/>
      <c r="AX2" s="5"/>
      <c r="AY2" s="5"/>
      <c r="AZ2" s="5"/>
      <c r="BA2" s="121">
        <f>MAX(BA4:BA123)</f>
        <v>10</v>
      </c>
      <c r="BB2" s="5"/>
      <c r="BC2" s="5"/>
    </row>
    <row r="3" spans="1:55" x14ac:dyDescent="0.25">
      <c r="A3" s="111"/>
      <c r="B3" s="111"/>
      <c r="C3" s="77"/>
      <c r="D3" s="130" t="s">
        <v>30</v>
      </c>
      <c r="E3" s="130">
        <f>3/100</f>
        <v>0.03</v>
      </c>
      <c r="F3" s="78">
        <f>COUNT($F$5:$F$369)</f>
        <v>365</v>
      </c>
      <c r="G3" s="93">
        <v>120</v>
      </c>
      <c r="H3" s="128"/>
      <c r="I3" s="128" t="s">
        <v>104</v>
      </c>
      <c r="J3" s="128"/>
      <c r="K3" s="128" t="s">
        <v>103</v>
      </c>
      <c r="L3" s="81"/>
      <c r="M3" s="83">
        <f>AVERAGE(M5:M365)</f>
        <v>-281.13501721304067</v>
      </c>
      <c r="N3" s="83">
        <f t="shared" ref="N3:P3" si="2">AVERAGE(N5:N365)</f>
        <v>-5980.1605650891934</v>
      </c>
      <c r="O3" s="83">
        <f t="shared" si="2"/>
        <v>-2671.8629231979121</v>
      </c>
      <c r="P3" s="83">
        <f t="shared" si="2"/>
        <v>-70383.649389373531</v>
      </c>
      <c r="Q3" s="123"/>
      <c r="R3" s="123"/>
      <c r="S3" s="123"/>
      <c r="T3" s="123"/>
      <c r="U3" s="30"/>
      <c r="V3" s="42" t="s">
        <v>15</v>
      </c>
      <c r="W3" s="30" t="s">
        <v>10</v>
      </c>
      <c r="X3" s="30" t="s">
        <v>7</v>
      </c>
      <c r="Y3" s="30" t="s">
        <v>61</v>
      </c>
      <c r="Z3" s="30" t="s">
        <v>62</v>
      </c>
      <c r="AA3" s="30" t="s">
        <v>63</v>
      </c>
      <c r="AB3" s="30" t="s">
        <v>64</v>
      </c>
      <c r="AC3" s="30"/>
      <c r="AD3" s="45">
        <f>(AD25-AD5)/(AD4+AD2)</f>
        <v>5.2631578947369166E-3</v>
      </c>
      <c r="AE3" s="53"/>
      <c r="AF3" s="53"/>
      <c r="AG3" s="107">
        <v>0</v>
      </c>
      <c r="AH3" s="106" t="s">
        <v>3</v>
      </c>
      <c r="AI3" s="107">
        <v>15</v>
      </c>
      <c r="AJ3" s="139"/>
      <c r="AK3" s="139" t="str">
        <f>Q37</f>
        <v>ESTUARY2</v>
      </c>
      <c r="AL3" s="139"/>
      <c r="AM3" s="139" t="str">
        <f>S37</f>
        <v>L2</v>
      </c>
      <c r="AN3" s="141"/>
      <c r="AO3" s="139"/>
      <c r="AP3" s="141"/>
      <c r="AQ3" s="139"/>
      <c r="AR3" s="5"/>
      <c r="AS3" s="5"/>
      <c r="AT3" s="5"/>
      <c r="AU3" s="5"/>
      <c r="AV3" s="5"/>
      <c r="AW3" s="5"/>
      <c r="AX3" s="5"/>
      <c r="AY3" s="5"/>
      <c r="AZ3" s="5"/>
      <c r="BA3" s="5">
        <f>COUNT(BA4:BA123)</f>
        <v>120</v>
      </c>
      <c r="BB3" s="5"/>
      <c r="BC3" s="5"/>
    </row>
    <row r="4" spans="1:55" x14ac:dyDescent="0.25">
      <c r="A4" s="110" t="s">
        <v>66</v>
      </c>
      <c r="B4" s="110"/>
      <c r="C4" s="96"/>
      <c r="D4" s="115"/>
      <c r="E4" s="115"/>
      <c r="F4" s="96"/>
      <c r="G4" s="132">
        <f>MAX($F$5:$F$369)</f>
        <v>31.0259999999999</v>
      </c>
      <c r="H4" s="128" t="s">
        <v>38</v>
      </c>
      <c r="I4" s="128" t="s">
        <v>102</v>
      </c>
      <c r="J4" s="128"/>
      <c r="K4" s="128"/>
      <c r="L4" s="81" t="s">
        <v>38</v>
      </c>
      <c r="M4" s="81" t="s">
        <v>39</v>
      </c>
      <c r="N4" s="81" t="s">
        <v>40</v>
      </c>
      <c r="O4" s="81" t="s">
        <v>41</v>
      </c>
      <c r="P4" s="81" t="s">
        <v>42</v>
      </c>
      <c r="Q4" s="124" t="s">
        <v>81</v>
      </c>
      <c r="R4" s="124"/>
      <c r="S4" s="124"/>
      <c r="T4" s="124"/>
      <c r="U4" s="30"/>
      <c r="V4" s="105" t="s">
        <v>52</v>
      </c>
      <c r="W4" s="105" t="s">
        <v>53</v>
      </c>
      <c r="X4" s="105" t="s">
        <v>54</v>
      </c>
      <c r="Y4" s="105" t="s">
        <v>55</v>
      </c>
      <c r="Z4" s="105" t="s">
        <v>56</v>
      </c>
      <c r="AA4" s="105" t="s">
        <v>57</v>
      </c>
      <c r="AB4" s="105" t="s">
        <v>58</v>
      </c>
      <c r="AC4" s="30" t="s">
        <v>60</v>
      </c>
      <c r="AD4" s="45">
        <f>COUNT(X5:X24)</f>
        <v>20</v>
      </c>
      <c r="AE4" s="53"/>
      <c r="AF4" s="53"/>
      <c r="AG4" s="107">
        <f>AI2*AI3</f>
        <v>150</v>
      </c>
      <c r="AH4" s="122" t="s">
        <v>1</v>
      </c>
      <c r="AI4" s="122">
        <v>3</v>
      </c>
      <c r="AJ4" s="139"/>
      <c r="AK4" s="139" t="str">
        <f>Q38</f>
        <v>ESTUARY3</v>
      </c>
      <c r="AL4" s="139"/>
      <c r="AM4" s="139" t="str">
        <f>S38</f>
        <v>L3</v>
      </c>
      <c r="AN4" s="115" t="s">
        <v>86</v>
      </c>
      <c r="AO4" s="120"/>
      <c r="AP4" s="120"/>
      <c r="AQ4" s="120" t="s">
        <v>85</v>
      </c>
      <c r="AR4" s="5"/>
      <c r="AS4" s="5"/>
      <c r="AT4" s="5"/>
      <c r="AU4" s="5"/>
      <c r="AV4" s="5"/>
      <c r="AW4" s="5"/>
      <c r="AX4" s="5"/>
      <c r="AY4" s="5"/>
      <c r="AZ4" s="5"/>
      <c r="BA4" s="73">
        <v>1</v>
      </c>
      <c r="BB4" s="5"/>
      <c r="BC4" s="5"/>
    </row>
    <row r="5" spans="1:55" ht="12" customHeight="1" x14ac:dyDescent="0.25">
      <c r="A5" s="77"/>
      <c r="B5" s="77">
        <v>0</v>
      </c>
      <c r="C5" s="77">
        <v>-2.5</v>
      </c>
      <c r="D5" s="131">
        <v>1</v>
      </c>
      <c r="E5" s="131">
        <f>IF(D5&lt;=$G$3,F5,"")</f>
        <v>0</v>
      </c>
      <c r="F5" s="118">
        <v>0</v>
      </c>
      <c r="G5" s="118">
        <v>-2.5</v>
      </c>
      <c r="H5" s="129">
        <v>1</v>
      </c>
      <c r="I5" s="129">
        <v>18.815294679595201</v>
      </c>
      <c r="J5" s="129">
        <v>1</v>
      </c>
      <c r="K5" s="129">
        <v>285.26079680536401</v>
      </c>
      <c r="L5" s="81">
        <v>1</v>
      </c>
      <c r="M5" s="82">
        <v>-280.85853284485103</v>
      </c>
      <c r="N5" s="82">
        <v>-6008.9499979607899</v>
      </c>
      <c r="O5" s="82">
        <v>-2664.52663210317</v>
      </c>
      <c r="P5" s="82">
        <v>-70514.393117567699</v>
      </c>
      <c r="Q5" s="78">
        <v>0</v>
      </c>
      <c r="R5" s="78">
        <v>0</v>
      </c>
      <c r="S5" s="78">
        <v>0</v>
      </c>
      <c r="T5" s="78">
        <v>0</v>
      </c>
      <c r="U5" s="84">
        <v>0</v>
      </c>
      <c r="V5" s="85">
        <v>0</v>
      </c>
      <c r="W5" s="86">
        <v>2</v>
      </c>
      <c r="X5" s="86">
        <v>0</v>
      </c>
      <c r="Y5" s="100" t="s">
        <v>44</v>
      </c>
      <c r="Z5" s="87">
        <v>1001</v>
      </c>
      <c r="AA5" s="88">
        <v>35.9</v>
      </c>
      <c r="AB5" s="92"/>
      <c r="AC5" s="9" t="str">
        <f>_xlfn.CONCAT(X5,",",W5)</f>
        <v>0,2</v>
      </c>
      <c r="AD5" s="93">
        <f>AA5</f>
        <v>35.9</v>
      </c>
      <c r="AE5" s="53"/>
      <c r="AF5" s="53"/>
      <c r="AG5" s="108"/>
      <c r="AH5" s="103">
        <v>1</v>
      </c>
      <c r="AI5" s="103">
        <f t="shared" ref="AI5:AV5" si="3">AH5+1</f>
        <v>2</v>
      </c>
      <c r="AJ5" s="103">
        <f t="shared" si="3"/>
        <v>3</v>
      </c>
      <c r="AK5" s="103">
        <f t="shared" si="3"/>
        <v>4</v>
      </c>
      <c r="AL5" s="103">
        <f t="shared" si="3"/>
        <v>5</v>
      </c>
      <c r="AM5" s="103">
        <f t="shared" si="3"/>
        <v>6</v>
      </c>
      <c r="AN5" s="103">
        <f t="shared" si="3"/>
        <v>7</v>
      </c>
      <c r="AO5" s="103">
        <f t="shared" si="3"/>
        <v>8</v>
      </c>
      <c r="AP5" s="103">
        <f t="shared" si="3"/>
        <v>9</v>
      </c>
      <c r="AQ5" s="103">
        <f t="shared" si="3"/>
        <v>10</v>
      </c>
      <c r="AR5" s="103">
        <f t="shared" si="3"/>
        <v>11</v>
      </c>
      <c r="AS5" s="103">
        <f t="shared" si="3"/>
        <v>12</v>
      </c>
      <c r="AT5" s="103">
        <f t="shared" si="3"/>
        <v>13</v>
      </c>
      <c r="AU5" s="103">
        <f t="shared" si="3"/>
        <v>14</v>
      </c>
      <c r="AV5" s="103">
        <f t="shared" si="3"/>
        <v>15</v>
      </c>
      <c r="AW5" s="5"/>
      <c r="AX5" s="5"/>
      <c r="AY5" s="5"/>
      <c r="AZ5" s="5"/>
      <c r="BA5" s="73">
        <v>1.0756302521008401</v>
      </c>
      <c r="BB5" s="5"/>
      <c r="BC5" s="5"/>
    </row>
    <row r="6" spans="1:55" ht="12" customHeight="1" x14ac:dyDescent="0.25">
      <c r="A6" s="77"/>
      <c r="B6" s="77">
        <v>0.05</v>
      </c>
      <c r="C6" s="77">
        <v>-2.1</v>
      </c>
      <c r="D6" s="131">
        <f>D5+1</f>
        <v>2</v>
      </c>
      <c r="E6" s="131">
        <f t="shared" ref="E6:E69" si="4">IF(D6&lt;=$G$3,F6,"")</f>
        <v>0.05</v>
      </c>
      <c r="F6" s="118">
        <v>0.05</v>
      </c>
      <c r="G6" s="118">
        <v>-2.1</v>
      </c>
      <c r="H6" s="129">
        <v>1.083333333333</v>
      </c>
      <c r="I6" s="129">
        <v>18.5604408105776</v>
      </c>
      <c r="J6" s="129">
        <v>1.083333333333</v>
      </c>
      <c r="K6" s="129">
        <v>285.57840049587298</v>
      </c>
      <c r="L6" s="81">
        <v>1.083333333333</v>
      </c>
      <c r="M6" s="82">
        <v>-305.19342008326902</v>
      </c>
      <c r="N6" s="82">
        <v>-6965.0719586809801</v>
      </c>
      <c r="O6" s="82">
        <v>-3030.3383108927301</v>
      </c>
      <c r="P6" s="82">
        <v>-84902.528346943698</v>
      </c>
      <c r="Q6" s="78">
        <v>1</v>
      </c>
      <c r="R6" s="78">
        <v>-200</v>
      </c>
      <c r="S6" s="78">
        <v>0</v>
      </c>
      <c r="T6" s="78">
        <v>-100</v>
      </c>
      <c r="U6" s="84">
        <v>1</v>
      </c>
      <c r="V6" s="85">
        <v>0</v>
      </c>
      <c r="W6" s="86">
        <v>3</v>
      </c>
      <c r="X6" s="86">
        <v>1</v>
      </c>
      <c r="Y6" s="100" t="s">
        <v>44</v>
      </c>
      <c r="Z6" s="87">
        <v>1002</v>
      </c>
      <c r="AA6" s="88">
        <v>35.799999999999997</v>
      </c>
      <c r="AB6" s="92"/>
      <c r="AC6" s="9" t="str">
        <f t="shared" ref="AC6:AC12" si="5">_xlfn.CONCAT(X6+1,",",W6+1)</f>
        <v>2,4</v>
      </c>
      <c r="AD6" s="45">
        <f>AD5+AD$3</f>
        <v>35.905263157894737</v>
      </c>
      <c r="AE6" s="53"/>
      <c r="AF6" s="53"/>
      <c r="AG6" s="103">
        <v>1</v>
      </c>
      <c r="AH6" s="40">
        <f t="shared" ref="AH6:AV6" si="6">IF(AH23="","",IF(ISNUMBER(MATCH(AH23,$AE$28:$AE$37,0)),$Y$27,IF(ISNUMBER(MATCH(AH23,$AC$5:$AC$24,0)),$AG$2,IF(ISNUMBER(MATCH(AH23,$V$35:$V$38,0)),$V$32,IF(ISNUMBER(MATCH(AH23,$Y$41:$Y$70,0)),$Y$40,$AG$3)))))</f>
        <v>0</v>
      </c>
      <c r="AI6" s="40">
        <f t="shared" si="6"/>
        <v>0</v>
      </c>
      <c r="AJ6" s="40">
        <f t="shared" si="6"/>
        <v>0</v>
      </c>
      <c r="AK6" s="40">
        <f t="shared" si="6"/>
        <v>0</v>
      </c>
      <c r="AL6" s="40">
        <f t="shared" si="6"/>
        <v>0</v>
      </c>
      <c r="AM6" s="40">
        <f t="shared" si="6"/>
        <v>0</v>
      </c>
      <c r="AN6" s="40">
        <f t="shared" si="6"/>
        <v>0</v>
      </c>
      <c r="AO6" s="40">
        <f t="shared" si="6"/>
        <v>0</v>
      </c>
      <c r="AP6" s="40">
        <f t="shared" si="6"/>
        <v>0</v>
      </c>
      <c r="AQ6" s="40">
        <f t="shared" si="6"/>
        <v>-2</v>
      </c>
      <c r="AR6" s="40" t="str">
        <f t="shared" si="6"/>
        <v/>
      </c>
      <c r="AS6" s="40" t="str">
        <f t="shared" si="6"/>
        <v/>
      </c>
      <c r="AT6" s="40" t="str">
        <f t="shared" si="6"/>
        <v/>
      </c>
      <c r="AU6" s="40" t="str">
        <f t="shared" si="6"/>
        <v/>
      </c>
      <c r="AV6" s="40" t="str">
        <f t="shared" si="6"/>
        <v/>
      </c>
      <c r="AW6" s="5"/>
      <c r="AX6" s="5"/>
      <c r="AY6" s="5"/>
      <c r="AZ6" s="5"/>
      <c r="BA6" s="73">
        <v>1.1512605042016799</v>
      </c>
      <c r="BB6" s="5"/>
      <c r="BC6" s="5"/>
    </row>
    <row r="7" spans="1:55" ht="12" customHeight="1" x14ac:dyDescent="0.25">
      <c r="A7" s="77"/>
      <c r="B7" s="77">
        <v>0.20599999999999999</v>
      </c>
      <c r="C7" s="77">
        <v>2.1</v>
      </c>
      <c r="D7" s="131">
        <f t="shared" ref="D7:D70" si="7">D6+1</f>
        <v>3</v>
      </c>
      <c r="E7" s="131">
        <f t="shared" si="4"/>
        <v>0.20599999999999899</v>
      </c>
      <c r="F7" s="118">
        <v>0.20599999999999899</v>
      </c>
      <c r="G7" s="118">
        <v>2.1</v>
      </c>
      <c r="H7" s="129">
        <v>1.166666666667</v>
      </c>
      <c r="I7" s="129">
        <v>18.512683318123798</v>
      </c>
      <c r="J7" s="129">
        <v>1.166666666667</v>
      </c>
      <c r="K7" s="129">
        <v>285.94384322376402</v>
      </c>
      <c r="L7" s="81">
        <v>1.166666666667</v>
      </c>
      <c r="M7" s="82">
        <v>-286.04348400677799</v>
      </c>
      <c r="N7" s="82">
        <v>-5917.9389025838</v>
      </c>
      <c r="O7" s="82">
        <v>-2743.0832509674701</v>
      </c>
      <c r="P7" s="82">
        <v>-69229.233074456701</v>
      </c>
      <c r="Q7" s="78">
        <v>11</v>
      </c>
      <c r="R7" s="78">
        <v>-1800</v>
      </c>
      <c r="S7" s="78">
        <v>-500</v>
      </c>
      <c r="T7" s="78">
        <v>-200</v>
      </c>
      <c r="U7" s="84">
        <v>2</v>
      </c>
      <c r="V7" s="85">
        <v>0</v>
      </c>
      <c r="W7" s="86">
        <v>4</v>
      </c>
      <c r="X7" s="86">
        <v>2</v>
      </c>
      <c r="Y7" s="100" t="s">
        <v>44</v>
      </c>
      <c r="Z7" s="87">
        <v>1003</v>
      </c>
      <c r="AA7" s="88">
        <v>35.699999999999903</v>
      </c>
      <c r="AB7" s="92"/>
      <c r="AC7" s="9" t="str">
        <f t="shared" si="5"/>
        <v>3,5</v>
      </c>
      <c r="AD7" s="45">
        <f t="shared" ref="AD7:AD24" si="8">AD6+AD$3</f>
        <v>35.910526315789475</v>
      </c>
      <c r="AE7" s="53"/>
      <c r="AF7" s="53"/>
      <c r="AG7" s="103">
        <f t="shared" ref="AG7:AG20" si="9">AG6+1</f>
        <v>2</v>
      </c>
      <c r="AH7" s="40">
        <f t="shared" ref="AH7:AV7" si="10">IF(AH24="","",IF(ISNUMBER(MATCH(AH24,$AE$28:$AE$37,0)),$Y$27,IF(ISNUMBER(MATCH(AH24,$AC$5:$AC$24,0)),$AG$2,IF(ISNUMBER(MATCH(AH24,$V$35:$V$38,0)),$V$32,IF(ISNUMBER(MATCH(AH24,$Y$41:$Y$70,0)),$Y$40,$AG$3)))))</f>
        <v>0</v>
      </c>
      <c r="AI7" s="40">
        <f t="shared" si="10"/>
        <v>0</v>
      </c>
      <c r="AJ7" s="40">
        <f t="shared" si="10"/>
        <v>0</v>
      </c>
      <c r="AK7" s="40">
        <f t="shared" si="10"/>
        <v>0</v>
      </c>
      <c r="AL7" s="40">
        <f t="shared" si="10"/>
        <v>0</v>
      </c>
      <c r="AM7" s="40">
        <f t="shared" si="10"/>
        <v>0</v>
      </c>
      <c r="AN7" s="40">
        <f t="shared" si="10"/>
        <v>0</v>
      </c>
      <c r="AO7" s="40">
        <f t="shared" si="10"/>
        <v>0</v>
      </c>
      <c r="AP7" s="40">
        <f t="shared" si="10"/>
        <v>0</v>
      </c>
      <c r="AQ7" s="40">
        <f t="shared" si="10"/>
        <v>-2</v>
      </c>
      <c r="AR7" s="40" t="str">
        <f t="shared" si="10"/>
        <v/>
      </c>
      <c r="AS7" s="40" t="str">
        <f t="shared" si="10"/>
        <v/>
      </c>
      <c r="AT7" s="40" t="str">
        <f t="shared" si="10"/>
        <v/>
      </c>
      <c r="AU7" s="40" t="str">
        <f t="shared" si="10"/>
        <v/>
      </c>
      <c r="AV7" s="40" t="str">
        <f t="shared" si="10"/>
        <v/>
      </c>
      <c r="AW7" s="5"/>
      <c r="AX7" s="5"/>
      <c r="AY7" s="5"/>
      <c r="AZ7" s="5"/>
      <c r="BA7" s="73">
        <v>1.22689075630252</v>
      </c>
      <c r="BB7" s="5"/>
      <c r="BC7" s="5"/>
    </row>
    <row r="8" spans="1:55" ht="12" customHeight="1" x14ac:dyDescent="0.25">
      <c r="A8" s="77"/>
      <c r="B8" s="77">
        <v>0.25600000000000001</v>
      </c>
      <c r="C8" s="77">
        <v>2.5</v>
      </c>
      <c r="D8" s="131">
        <f t="shared" si="7"/>
        <v>4</v>
      </c>
      <c r="E8" s="131">
        <f t="shared" si="4"/>
        <v>0.25600000000000001</v>
      </c>
      <c r="F8" s="118">
        <v>0.25600000000000001</v>
      </c>
      <c r="G8" s="118">
        <v>2.5</v>
      </c>
      <c r="H8" s="129">
        <v>1.25</v>
      </c>
      <c r="I8" s="129">
        <v>18.756030530639801</v>
      </c>
      <c r="J8" s="129">
        <v>1.25</v>
      </c>
      <c r="K8" s="129">
        <v>286.35694414270603</v>
      </c>
      <c r="L8" s="81">
        <v>1.25</v>
      </c>
      <c r="M8" s="82">
        <v>-264.37260218136601</v>
      </c>
      <c r="N8" s="82">
        <v>-5193.5166050339803</v>
      </c>
      <c r="O8" s="82">
        <v>-2417.4529898431301</v>
      </c>
      <c r="P8" s="82">
        <v>-58377.367553513999</v>
      </c>
      <c r="Q8" s="78">
        <v>21</v>
      </c>
      <c r="R8" s="78">
        <v>-200</v>
      </c>
      <c r="S8" s="78">
        <v>-400</v>
      </c>
      <c r="T8" s="78">
        <v>-300</v>
      </c>
      <c r="U8" s="84">
        <v>3</v>
      </c>
      <c r="V8" s="85">
        <v>0</v>
      </c>
      <c r="W8" s="86">
        <v>4</v>
      </c>
      <c r="X8" s="86">
        <v>3</v>
      </c>
      <c r="Y8" s="100" t="s">
        <v>44</v>
      </c>
      <c r="Z8" s="87">
        <v>1004</v>
      </c>
      <c r="AA8" s="88">
        <v>35.6</v>
      </c>
      <c r="AB8" s="92"/>
      <c r="AC8" s="9" t="str">
        <f t="shared" si="5"/>
        <v>4,5</v>
      </c>
      <c r="AD8" s="45">
        <f t="shared" si="8"/>
        <v>35.915789473684214</v>
      </c>
      <c r="AE8" s="53"/>
      <c r="AF8" s="53"/>
      <c r="AG8" s="103">
        <f t="shared" si="9"/>
        <v>3</v>
      </c>
      <c r="AH8" s="40">
        <f t="shared" ref="AH8:AV8" si="11">IF(AH25="","",IF(ISNUMBER(MATCH(AH25,$AE$28:$AE$37,0)),$Y$27,IF(ISNUMBER(MATCH(AH25,$AC$5:$AC$24,0)),$AG$2,IF(ISNUMBER(MATCH(AH25,$V$35:$V$38,0)),$V$32,IF(ISNUMBER(MATCH(AH25,$Y$41:$Y$70,0)),$Y$40,$AG$3)))))</f>
        <v>0</v>
      </c>
      <c r="AI8" s="40">
        <f t="shared" si="11"/>
        <v>0</v>
      </c>
      <c r="AJ8" s="40">
        <f t="shared" si="11"/>
        <v>0</v>
      </c>
      <c r="AK8" s="40">
        <f t="shared" si="11"/>
        <v>0</v>
      </c>
      <c r="AL8" s="40" t="str">
        <f t="shared" si="11"/>
        <v>W</v>
      </c>
      <c r="AM8" s="40">
        <f t="shared" si="11"/>
        <v>0</v>
      </c>
      <c r="AN8" s="40">
        <f t="shared" si="11"/>
        <v>0</v>
      </c>
      <c r="AO8" s="40">
        <f t="shared" si="11"/>
        <v>0</v>
      </c>
      <c r="AP8" s="40">
        <f t="shared" si="11"/>
        <v>0</v>
      </c>
      <c r="AQ8" s="40">
        <f t="shared" si="11"/>
        <v>-2</v>
      </c>
      <c r="AR8" s="40" t="str">
        <f t="shared" si="11"/>
        <v/>
      </c>
      <c r="AS8" s="40" t="str">
        <f t="shared" si="11"/>
        <v/>
      </c>
      <c r="AT8" s="40" t="str">
        <f t="shared" si="11"/>
        <v/>
      </c>
      <c r="AU8" s="40" t="str">
        <f t="shared" si="11"/>
        <v/>
      </c>
      <c r="AV8" s="40" t="str">
        <f t="shared" si="11"/>
        <v/>
      </c>
      <c r="AW8" s="5"/>
      <c r="AX8" s="5"/>
      <c r="AY8" s="5"/>
      <c r="AZ8" s="5"/>
      <c r="BA8" s="73">
        <v>1.30252100840336</v>
      </c>
      <c r="BB8" s="5"/>
      <c r="BC8" s="5"/>
    </row>
    <row r="9" spans="1:55" ht="12" customHeight="1" x14ac:dyDescent="0.25">
      <c r="A9" s="77"/>
      <c r="B9" s="77">
        <v>0.30599999999999999</v>
      </c>
      <c r="C9" s="77">
        <v>2</v>
      </c>
      <c r="D9" s="131">
        <f t="shared" si="7"/>
        <v>5</v>
      </c>
      <c r="E9" s="131">
        <f t="shared" si="4"/>
        <v>0.305999999999999</v>
      </c>
      <c r="F9" s="118">
        <v>0.305999999999999</v>
      </c>
      <c r="G9" s="118">
        <v>2</v>
      </c>
      <c r="H9" s="129">
        <v>1.333333333333</v>
      </c>
      <c r="I9" s="129">
        <v>19.057546537176599</v>
      </c>
      <c r="J9" s="129">
        <v>1.333333333333</v>
      </c>
      <c r="K9" s="129">
        <v>286.81753264747999</v>
      </c>
      <c r="L9" s="81">
        <v>1.333333333333</v>
      </c>
      <c r="M9" s="82">
        <v>-258.825373074982</v>
      </c>
      <c r="N9" s="82">
        <v>-5264.4887088745199</v>
      </c>
      <c r="O9" s="82">
        <v>-2333.83480204444</v>
      </c>
      <c r="P9" s="82">
        <v>-59447.252113850598</v>
      </c>
      <c r="Q9" s="78">
        <v>31</v>
      </c>
      <c r="R9" s="78">
        <v>0</v>
      </c>
      <c r="S9" s="78">
        <v>-600</v>
      </c>
      <c r="T9" s="78">
        <v>-400</v>
      </c>
      <c r="U9" s="84">
        <v>4</v>
      </c>
      <c r="V9" s="85">
        <v>0</v>
      </c>
      <c r="W9" s="86">
        <v>5</v>
      </c>
      <c r="X9" s="86">
        <v>4</v>
      </c>
      <c r="Y9" s="100" t="s">
        <v>44</v>
      </c>
      <c r="Z9" s="87">
        <v>1005</v>
      </c>
      <c r="AA9" s="88">
        <v>35.5</v>
      </c>
      <c r="AB9" s="92"/>
      <c r="AC9" s="9" t="str">
        <f t="shared" si="5"/>
        <v>5,6</v>
      </c>
      <c r="AD9" s="45">
        <f t="shared" si="8"/>
        <v>35.921052631578952</v>
      </c>
      <c r="AE9" s="53"/>
      <c r="AF9" s="53"/>
      <c r="AG9" s="103">
        <f t="shared" si="9"/>
        <v>4</v>
      </c>
      <c r="AH9" s="40">
        <f t="shared" ref="AH9:AV9" si="12">IF(AH26="","",IF(ISNUMBER(MATCH(AH26,$AE$28:$AE$37,0)),$Y$27,IF(ISNUMBER(MATCH(AH26,$AC$5:$AC$24,0)),$AG$2,IF(ISNUMBER(MATCH(AH26,$V$35:$V$38,0)),$V$32,IF(ISNUMBER(MATCH(AH26,$Y$41:$Y$70,0)),$Y$40,$AG$3)))))</f>
        <v>0</v>
      </c>
      <c r="AI9" s="40">
        <f t="shared" si="12"/>
        <v>1</v>
      </c>
      <c r="AJ9" s="40" t="str">
        <f t="shared" si="12"/>
        <v>W</v>
      </c>
      <c r="AK9" s="40">
        <f t="shared" si="12"/>
        <v>0</v>
      </c>
      <c r="AL9" s="40">
        <f t="shared" si="12"/>
        <v>0</v>
      </c>
      <c r="AM9" s="40">
        <f t="shared" si="12"/>
        <v>0</v>
      </c>
      <c r="AN9" s="40">
        <f t="shared" si="12"/>
        <v>0</v>
      </c>
      <c r="AO9" s="40">
        <f t="shared" si="12"/>
        <v>0</v>
      </c>
      <c r="AP9" s="40">
        <f t="shared" si="12"/>
        <v>0</v>
      </c>
      <c r="AQ9" s="40">
        <f t="shared" si="12"/>
        <v>-2</v>
      </c>
      <c r="AR9" s="40" t="str">
        <f t="shared" si="12"/>
        <v/>
      </c>
      <c r="AS9" s="40" t="str">
        <f t="shared" si="12"/>
        <v/>
      </c>
      <c r="AT9" s="40" t="str">
        <f t="shared" si="12"/>
        <v/>
      </c>
      <c r="AU9" s="40" t="str">
        <f t="shared" si="12"/>
        <v/>
      </c>
      <c r="AV9" s="40" t="str">
        <f t="shared" si="12"/>
        <v/>
      </c>
      <c r="AW9" s="5"/>
      <c r="AX9" s="5"/>
      <c r="AY9" s="5"/>
      <c r="AZ9" s="5"/>
      <c r="BA9" s="73">
        <v>1.3781512605041999</v>
      </c>
      <c r="BB9" s="5"/>
      <c r="BC9" s="5"/>
    </row>
    <row r="10" spans="1:55" ht="12" customHeight="1" x14ac:dyDescent="0.25">
      <c r="A10" s="77"/>
      <c r="B10" s="77">
        <v>0.46200000000000002</v>
      </c>
      <c r="C10" s="77">
        <v>-2.4</v>
      </c>
      <c r="D10" s="131">
        <f t="shared" si="7"/>
        <v>6</v>
      </c>
      <c r="E10" s="131">
        <f t="shared" si="4"/>
        <v>0.46200000000000002</v>
      </c>
      <c r="F10" s="118">
        <v>0.46200000000000002</v>
      </c>
      <c r="G10" s="118">
        <v>-2.3999999999999901</v>
      </c>
      <c r="H10" s="129">
        <v>1.416666666667</v>
      </c>
      <c r="I10" s="129">
        <v>19.102172346097401</v>
      </c>
      <c r="J10" s="129">
        <v>1.416666666667</v>
      </c>
      <c r="K10" s="129">
        <v>287.32539990376102</v>
      </c>
      <c r="L10" s="81">
        <v>1.416666666667</v>
      </c>
      <c r="M10" s="82">
        <v>-276.67842971136599</v>
      </c>
      <c r="N10" s="82">
        <v>-6130.5110305344397</v>
      </c>
      <c r="O10" s="82">
        <v>-2601.9231360127601</v>
      </c>
      <c r="P10" s="82">
        <v>-72442.896743359001</v>
      </c>
      <c r="Q10" s="80"/>
      <c r="R10" s="80"/>
      <c r="S10" s="80"/>
      <c r="T10" s="80"/>
      <c r="U10" s="84">
        <v>5</v>
      </c>
      <c r="V10" s="85">
        <v>0</v>
      </c>
      <c r="W10" s="86">
        <v>5</v>
      </c>
      <c r="X10" s="86">
        <v>5</v>
      </c>
      <c r="Y10" s="100" t="s">
        <v>44</v>
      </c>
      <c r="Z10" s="87">
        <v>1006</v>
      </c>
      <c r="AA10" s="88">
        <v>35.4</v>
      </c>
      <c r="AB10" s="92" t="s">
        <v>45</v>
      </c>
      <c r="AC10" s="9" t="str">
        <f t="shared" si="5"/>
        <v>6,6</v>
      </c>
      <c r="AD10" s="45">
        <f t="shared" si="8"/>
        <v>35.926315789473691</v>
      </c>
      <c r="AE10" s="53"/>
      <c r="AF10" s="53"/>
      <c r="AG10" s="103">
        <f t="shared" si="9"/>
        <v>5</v>
      </c>
      <c r="AH10" s="40">
        <f t="shared" ref="AH10:AV10" si="13">IF(AH27="","",IF(ISNUMBER(MATCH(AH27,$AE$28:$AE$37,0)),$Y$27,IF(ISNUMBER(MATCH(AH27,$AC$5:$AC$24,0)),$AG$2,IF(ISNUMBER(MATCH(AH27,$V$35:$V$38,0)),$V$32,IF(ISNUMBER(MATCH(AH27,$Y$41:$Y$70,0)),$Y$40,$AG$3)))))</f>
        <v>0</v>
      </c>
      <c r="AI10" s="40">
        <f t="shared" si="13"/>
        <v>0</v>
      </c>
      <c r="AJ10" s="40">
        <f t="shared" si="13"/>
        <v>1</v>
      </c>
      <c r="AK10" s="40">
        <f t="shared" si="13"/>
        <v>1</v>
      </c>
      <c r="AL10" s="40">
        <f t="shared" si="13"/>
        <v>0</v>
      </c>
      <c r="AM10" s="40">
        <f t="shared" si="13"/>
        <v>0</v>
      </c>
      <c r="AN10" s="40">
        <f t="shared" si="13"/>
        <v>0</v>
      </c>
      <c r="AO10" s="40" t="str">
        <f t="shared" si="13"/>
        <v>W</v>
      </c>
      <c r="AP10" s="40">
        <f t="shared" si="13"/>
        <v>1</v>
      </c>
      <c r="AQ10" s="40">
        <f t="shared" si="13"/>
        <v>1</v>
      </c>
      <c r="AR10" s="40" t="str">
        <f t="shared" si="13"/>
        <v/>
      </c>
      <c r="AS10" s="40" t="str">
        <f t="shared" si="13"/>
        <v/>
      </c>
      <c r="AT10" s="40" t="str">
        <f t="shared" si="13"/>
        <v/>
      </c>
      <c r="AU10" s="40" t="str">
        <f t="shared" si="13"/>
        <v/>
      </c>
      <c r="AV10" s="40" t="str">
        <f t="shared" si="13"/>
        <v/>
      </c>
      <c r="AW10" s="5"/>
      <c r="AX10" s="5"/>
      <c r="AY10" s="5"/>
      <c r="AZ10" s="5"/>
      <c r="BA10" s="73">
        <v>1.45378151260504</v>
      </c>
      <c r="BB10" s="5"/>
      <c r="BC10" s="5"/>
    </row>
    <row r="11" spans="1:55" ht="12" customHeight="1" x14ac:dyDescent="0.25">
      <c r="A11" s="77"/>
      <c r="B11" s="77">
        <v>0.51200000000000001</v>
      </c>
      <c r="C11" s="77">
        <v>-2.8</v>
      </c>
      <c r="D11" s="131">
        <f t="shared" si="7"/>
        <v>7</v>
      </c>
      <c r="E11" s="131">
        <f t="shared" si="4"/>
        <v>0.51200000000000001</v>
      </c>
      <c r="F11" s="118">
        <v>0.51200000000000001</v>
      </c>
      <c r="G11" s="118">
        <v>-2.7999999999999901</v>
      </c>
      <c r="H11" s="129">
        <v>1.5</v>
      </c>
      <c r="I11" s="129">
        <v>18.836910079386701</v>
      </c>
      <c r="J11" s="129">
        <v>1.5</v>
      </c>
      <c r="K11" s="129">
        <v>287.880299642571</v>
      </c>
      <c r="L11" s="81">
        <v>1.5</v>
      </c>
      <c r="M11" s="82">
        <v>-299.43807220044499</v>
      </c>
      <c r="N11" s="82">
        <v>-6879.3186435461803</v>
      </c>
      <c r="O11" s="82">
        <v>-2944.0835508907098</v>
      </c>
      <c r="P11" s="82">
        <v>-83682.250912328498</v>
      </c>
      <c r="Q11" s="80"/>
      <c r="R11" s="80"/>
      <c r="S11" s="80"/>
      <c r="T11" s="80"/>
      <c r="U11" s="84">
        <v>6</v>
      </c>
      <c r="V11" s="85">
        <v>0</v>
      </c>
      <c r="W11" s="86">
        <v>5</v>
      </c>
      <c r="X11" s="86">
        <v>6</v>
      </c>
      <c r="Y11" s="100" t="s">
        <v>44</v>
      </c>
      <c r="Z11" s="87">
        <v>1007</v>
      </c>
      <c r="AA11" s="88">
        <v>35.299999999999997</v>
      </c>
      <c r="AB11" s="92" t="s">
        <v>46</v>
      </c>
      <c r="AC11" s="9" t="str">
        <f t="shared" si="5"/>
        <v>7,6</v>
      </c>
      <c r="AD11" s="45">
        <f t="shared" si="8"/>
        <v>35.931578947368429</v>
      </c>
      <c r="AE11" s="53"/>
      <c r="AF11" s="53"/>
      <c r="AG11" s="103">
        <f t="shared" si="9"/>
        <v>6</v>
      </c>
      <c r="AH11" s="40">
        <f t="shared" ref="AH11:AV11" si="14">IF(AH28="","",IF(ISNUMBER(MATCH(AH28,$AE$28:$AE$37,0)),$Y$27,IF(ISNUMBER(MATCH(AH28,$AC$5:$AC$24,0)),$AG$2,IF(ISNUMBER(MATCH(AH28,$V$35:$V$38,0)),$V$32,IF(ISNUMBER(MATCH(AH28,$Y$41:$Y$70,0)),$Y$40,$AG$3)))))</f>
        <v>0</v>
      </c>
      <c r="AI11" s="40">
        <f t="shared" si="14"/>
        <v>0</v>
      </c>
      <c r="AJ11" s="40">
        <f t="shared" si="14"/>
        <v>0</v>
      </c>
      <c r="AK11" s="40">
        <f t="shared" si="14"/>
        <v>0</v>
      </c>
      <c r="AL11" s="40">
        <f t="shared" si="14"/>
        <v>1</v>
      </c>
      <c r="AM11" s="40">
        <f t="shared" si="14"/>
        <v>1</v>
      </c>
      <c r="AN11" s="40">
        <f t="shared" si="14"/>
        <v>1</v>
      </c>
      <c r="AO11" s="40">
        <f t="shared" si="14"/>
        <v>0</v>
      </c>
      <c r="AP11" s="40">
        <f t="shared" si="14"/>
        <v>0</v>
      </c>
      <c r="AQ11" s="40">
        <f t="shared" si="14"/>
        <v>-1</v>
      </c>
      <c r="AR11" s="40" t="str">
        <f t="shared" si="14"/>
        <v/>
      </c>
      <c r="AS11" s="40" t="str">
        <f t="shared" si="14"/>
        <v/>
      </c>
      <c r="AT11" s="40" t="str">
        <f t="shared" si="14"/>
        <v/>
      </c>
      <c r="AU11" s="40" t="str">
        <f t="shared" si="14"/>
        <v/>
      </c>
      <c r="AV11" s="40" t="str">
        <f t="shared" si="14"/>
        <v/>
      </c>
      <c r="AW11" s="5"/>
      <c r="AX11" s="5"/>
      <c r="AY11" s="5"/>
      <c r="AZ11" s="5"/>
      <c r="BA11" s="73">
        <v>1.52941176470588</v>
      </c>
      <c r="BB11" s="5"/>
      <c r="BC11" s="5"/>
    </row>
    <row r="12" spans="1:55" ht="12" customHeight="1" x14ac:dyDescent="0.25">
      <c r="A12" s="77"/>
      <c r="B12" s="77">
        <v>0.56200000000000006</v>
      </c>
      <c r="C12" s="77">
        <v>-2.4</v>
      </c>
      <c r="D12" s="131">
        <f t="shared" si="7"/>
        <v>8</v>
      </c>
      <c r="E12" s="131">
        <f t="shared" si="4"/>
        <v>0.56200000000000006</v>
      </c>
      <c r="F12" s="118">
        <v>0.56200000000000006</v>
      </c>
      <c r="G12" s="118">
        <v>-2.3999999999999901</v>
      </c>
      <c r="H12" s="129">
        <v>1.583333333333</v>
      </c>
      <c r="I12" s="129">
        <v>18.493987106292</v>
      </c>
      <c r="J12" s="129">
        <v>1.583333333333</v>
      </c>
      <c r="K12" s="129">
        <v>288.48199176224301</v>
      </c>
      <c r="L12" s="81">
        <v>1.583333333333</v>
      </c>
      <c r="M12" s="82">
        <v>-307.065718840557</v>
      </c>
      <c r="N12" s="82">
        <v>-6870.0020785259803</v>
      </c>
      <c r="O12" s="82">
        <v>-3059.0816559192999</v>
      </c>
      <c r="P12" s="82">
        <v>-83548.306122289301</v>
      </c>
      <c r="Q12" s="110" t="s">
        <v>83</v>
      </c>
      <c r="R12" s="110"/>
      <c r="S12" s="110"/>
      <c r="T12" s="110"/>
      <c r="U12" s="84">
        <v>7</v>
      </c>
      <c r="V12" s="85">
        <v>0</v>
      </c>
      <c r="W12" s="86">
        <v>4</v>
      </c>
      <c r="X12" s="86">
        <v>7</v>
      </c>
      <c r="Y12" s="100" t="s">
        <v>44</v>
      </c>
      <c r="Z12" s="87">
        <v>1008</v>
      </c>
      <c r="AA12" s="88">
        <v>35.200000000000003</v>
      </c>
      <c r="AB12" s="92"/>
      <c r="AC12" s="9" t="str">
        <f t="shared" si="5"/>
        <v>8,5</v>
      </c>
      <c r="AD12" s="45">
        <f t="shared" si="8"/>
        <v>35.936842105263167</v>
      </c>
      <c r="AE12" s="53"/>
      <c r="AF12" s="53"/>
      <c r="AG12" s="103">
        <f t="shared" si="9"/>
        <v>7</v>
      </c>
      <c r="AH12" s="40">
        <f t="shared" ref="AH12:AV12" si="15">IF(AH29="","",IF(ISNUMBER(MATCH(AH29,$AE$28:$AE$37,0)),$Y$27,IF(ISNUMBER(MATCH(AH29,$AC$5:$AC$24,0)),$AG$2,IF(ISNUMBER(MATCH(AH29,$V$35:$V$38,0)),$V$32,IF(ISNUMBER(MATCH(AH29,$Y$41:$Y$70,0)),$Y$40,$AG$3)))))</f>
        <v>0</v>
      </c>
      <c r="AI12" s="40">
        <f t="shared" si="15"/>
        <v>0</v>
      </c>
      <c r="AJ12" s="40">
        <f t="shared" si="15"/>
        <v>0</v>
      </c>
      <c r="AK12" s="40">
        <f t="shared" si="15"/>
        <v>1</v>
      </c>
      <c r="AL12" s="40">
        <f t="shared" si="15"/>
        <v>1</v>
      </c>
      <c r="AM12" s="40">
        <f t="shared" si="15"/>
        <v>0</v>
      </c>
      <c r="AN12" s="40">
        <f t="shared" si="15"/>
        <v>0</v>
      </c>
      <c r="AO12" s="40">
        <f t="shared" si="15"/>
        <v>1</v>
      </c>
      <c r="AP12" s="40">
        <f t="shared" si="15"/>
        <v>1</v>
      </c>
      <c r="AQ12" s="40">
        <f t="shared" si="15"/>
        <v>1</v>
      </c>
      <c r="AR12" s="40" t="str">
        <f t="shared" si="15"/>
        <v/>
      </c>
      <c r="AS12" s="40" t="str">
        <f t="shared" si="15"/>
        <v/>
      </c>
      <c r="AT12" s="40" t="str">
        <f t="shared" si="15"/>
        <v/>
      </c>
      <c r="AU12" s="40" t="str">
        <f t="shared" si="15"/>
        <v/>
      </c>
      <c r="AV12" s="40" t="str">
        <f t="shared" si="15"/>
        <v/>
      </c>
      <c r="AW12" s="5"/>
      <c r="AX12" s="5"/>
      <c r="AY12" s="5"/>
      <c r="AZ12" s="5"/>
      <c r="BA12" s="73">
        <v>1.6050420168067201</v>
      </c>
      <c r="BB12" s="5"/>
      <c r="BC12" s="5"/>
    </row>
    <row r="13" spans="1:55" ht="12" customHeight="1" x14ac:dyDescent="0.25">
      <c r="A13" s="77"/>
      <c r="B13" s="77">
        <v>0.71799999999999997</v>
      </c>
      <c r="C13" s="77">
        <v>2.4</v>
      </c>
      <c r="D13" s="131">
        <f t="shared" si="7"/>
        <v>9</v>
      </c>
      <c r="E13" s="131">
        <f t="shared" si="4"/>
        <v>0.71799999999999897</v>
      </c>
      <c r="F13" s="118">
        <v>0.71799999999999897</v>
      </c>
      <c r="G13" s="118">
        <v>2.3999999999999901</v>
      </c>
      <c r="H13" s="129">
        <v>1.666666666667</v>
      </c>
      <c r="I13" s="129">
        <v>18.404497312466098</v>
      </c>
      <c r="J13" s="129">
        <v>1.666666666667</v>
      </c>
      <c r="K13" s="129">
        <v>289.13028795990601</v>
      </c>
      <c r="L13" s="81">
        <v>1.666666666667</v>
      </c>
      <c r="M13" s="82">
        <v>-290.16731733352498</v>
      </c>
      <c r="N13" s="82">
        <v>-6009.4272902171997</v>
      </c>
      <c r="O13" s="82">
        <v>-2805.4465225851</v>
      </c>
      <c r="P13" s="82">
        <v>-70639.722721527301</v>
      </c>
      <c r="Q13" s="78">
        <v>0</v>
      </c>
      <c r="R13" s="78">
        <v>40</v>
      </c>
      <c r="S13" s="78">
        <v>41</v>
      </c>
      <c r="T13" s="78"/>
      <c r="U13" s="84">
        <v>8</v>
      </c>
      <c r="V13" s="85">
        <v>0</v>
      </c>
      <c r="W13" s="86">
        <v>4</v>
      </c>
      <c r="X13" s="86">
        <v>8</v>
      </c>
      <c r="Y13" s="100" t="s">
        <v>44</v>
      </c>
      <c r="Z13" s="87">
        <v>1009</v>
      </c>
      <c r="AA13" s="88">
        <v>35.1</v>
      </c>
      <c r="AB13" s="92"/>
      <c r="AC13" s="9" t="str">
        <f t="shared" ref="AC13:AC24" si="16">_xlfn.CONCAT(X13+1,",",W13+1)</f>
        <v>9,5</v>
      </c>
      <c r="AD13" s="45">
        <f t="shared" si="8"/>
        <v>35.942105263157906</v>
      </c>
      <c r="AE13" s="45"/>
      <c r="AF13" s="45"/>
      <c r="AG13" s="103">
        <f t="shared" si="9"/>
        <v>8</v>
      </c>
      <c r="AH13" s="40">
        <f t="shared" ref="AH13:AV13" si="17">IF(AH30="","",IF(ISNUMBER(MATCH(AH30,$AE$28:$AE$37,0)),$Y$27,IF(ISNUMBER(MATCH(AH30,$AC$5:$AC$24,0)),$AG$2,IF(ISNUMBER(MATCH(AH30,$V$35:$V$38,0)),$V$32,IF(ISNUMBER(MATCH(AH30,$Y$41:$Y$70,0)),$Y$40,$AG$3)))))</f>
        <v>0</v>
      </c>
      <c r="AI13" s="40">
        <f t="shared" si="17"/>
        <v>0</v>
      </c>
      <c r="AJ13" s="40">
        <f t="shared" si="17"/>
        <v>1</v>
      </c>
      <c r="AK13" s="40">
        <f t="shared" si="17"/>
        <v>0</v>
      </c>
      <c r="AL13" s="40">
        <f t="shared" si="17"/>
        <v>0</v>
      </c>
      <c r="AM13" s="40">
        <f t="shared" si="17"/>
        <v>0</v>
      </c>
      <c r="AN13" s="40">
        <f t="shared" si="17"/>
        <v>0</v>
      </c>
      <c r="AO13" s="40">
        <f t="shared" si="17"/>
        <v>0</v>
      </c>
      <c r="AP13" s="40">
        <f t="shared" si="17"/>
        <v>0</v>
      </c>
      <c r="AQ13" s="40">
        <f t="shared" si="17"/>
        <v>-2</v>
      </c>
      <c r="AR13" s="40" t="str">
        <f t="shared" si="17"/>
        <v/>
      </c>
      <c r="AS13" s="40" t="str">
        <f t="shared" si="17"/>
        <v/>
      </c>
      <c r="AT13" s="40" t="str">
        <f t="shared" si="17"/>
        <v/>
      </c>
      <c r="AU13" s="40" t="str">
        <f t="shared" si="17"/>
        <v/>
      </c>
      <c r="AV13" s="40" t="str">
        <f t="shared" si="17"/>
        <v/>
      </c>
      <c r="AW13" s="5"/>
      <c r="AX13" s="5"/>
      <c r="AY13" s="5"/>
      <c r="AZ13" s="5"/>
      <c r="BA13" s="73">
        <v>1.6806722689075599</v>
      </c>
      <c r="BB13" s="5"/>
      <c r="BC13" s="5"/>
    </row>
    <row r="14" spans="1:55" ht="12" customHeight="1" x14ac:dyDescent="0.25">
      <c r="A14" s="77"/>
      <c r="B14" s="77">
        <v>0.76800000000000002</v>
      </c>
      <c r="C14" s="77">
        <v>2.8</v>
      </c>
      <c r="D14" s="131">
        <f t="shared" si="7"/>
        <v>10</v>
      </c>
      <c r="E14" s="131">
        <f t="shared" si="4"/>
        <v>0.76800000000000002</v>
      </c>
      <c r="F14" s="118">
        <v>0.76800000000000002</v>
      </c>
      <c r="G14" s="118">
        <v>2.7999999999999901</v>
      </c>
      <c r="H14" s="129">
        <v>1.75</v>
      </c>
      <c r="I14" s="129">
        <v>18.663170441805899</v>
      </c>
      <c r="J14" s="129">
        <v>1.75</v>
      </c>
      <c r="K14" s="129">
        <v>289.82505129133602</v>
      </c>
      <c r="L14" s="81">
        <v>1.75</v>
      </c>
      <c r="M14" s="82">
        <v>-264.80502692990598</v>
      </c>
      <c r="N14" s="82">
        <v>-5135.1693883943699</v>
      </c>
      <c r="O14" s="82">
        <v>-2424.2688979416498</v>
      </c>
      <c r="P14" s="82">
        <v>-57520.320791105703</v>
      </c>
      <c r="Q14" s="78">
        <v>1</v>
      </c>
      <c r="R14" s="78">
        <v>41</v>
      </c>
      <c r="S14" s="78">
        <v>41.5</v>
      </c>
      <c r="T14" s="78"/>
      <c r="U14" s="84">
        <v>9</v>
      </c>
      <c r="V14" s="85">
        <v>0</v>
      </c>
      <c r="W14" s="86">
        <v>4</v>
      </c>
      <c r="X14" s="86">
        <v>9</v>
      </c>
      <c r="Y14" s="100" t="s">
        <v>44</v>
      </c>
      <c r="Z14" s="87">
        <v>1010</v>
      </c>
      <c r="AA14" s="88">
        <v>35</v>
      </c>
      <c r="AB14" s="92"/>
      <c r="AC14" s="9" t="str">
        <f t="shared" si="16"/>
        <v>10,5</v>
      </c>
      <c r="AD14" s="45">
        <f t="shared" si="8"/>
        <v>35.947368421052644</v>
      </c>
      <c r="AE14" s="45"/>
      <c r="AF14" s="45"/>
      <c r="AG14" s="103">
        <f t="shared" si="9"/>
        <v>9</v>
      </c>
      <c r="AH14" s="40">
        <f t="shared" ref="AH14:AV14" si="18">IF(AH31="","",IF(ISNUMBER(MATCH(AH31,$AE$28:$AE$37,0)),$Y$27,IF(ISNUMBER(MATCH(AH31,$AC$5:$AC$24,0)),$AG$2,IF(ISNUMBER(MATCH(AH31,$V$35:$V$38,0)),$V$32,IF(ISNUMBER(MATCH(AH31,$Y$41:$Y$70,0)),$Y$40,$AG$3)))))</f>
        <v>0</v>
      </c>
      <c r="AI14" s="40">
        <f t="shared" si="18"/>
        <v>1</v>
      </c>
      <c r="AJ14" s="40">
        <f t="shared" si="18"/>
        <v>0</v>
      </c>
      <c r="AK14" s="40">
        <f t="shared" si="18"/>
        <v>0</v>
      </c>
      <c r="AL14" s="40">
        <f t="shared" si="18"/>
        <v>0</v>
      </c>
      <c r="AM14" s="40">
        <f t="shared" si="18"/>
        <v>0</v>
      </c>
      <c r="AN14" s="40">
        <f t="shared" si="18"/>
        <v>0</v>
      </c>
      <c r="AO14" s="40">
        <f t="shared" si="18"/>
        <v>0</v>
      </c>
      <c r="AP14" s="40">
        <f t="shared" si="18"/>
        <v>0</v>
      </c>
      <c r="AQ14" s="40">
        <f t="shared" si="18"/>
        <v>-2</v>
      </c>
      <c r="AR14" s="40" t="str">
        <f t="shared" si="18"/>
        <v/>
      </c>
      <c r="AS14" s="40" t="str">
        <f t="shared" si="18"/>
        <v/>
      </c>
      <c r="AT14" s="40" t="str">
        <f t="shared" si="18"/>
        <v/>
      </c>
      <c r="AU14" s="40" t="str">
        <f t="shared" si="18"/>
        <v/>
      </c>
      <c r="AV14" s="40" t="str">
        <f t="shared" si="18"/>
        <v/>
      </c>
      <c r="AW14" s="5"/>
      <c r="AX14" s="5"/>
      <c r="AY14" s="5"/>
      <c r="AZ14" s="5"/>
      <c r="BA14" s="73">
        <v>1.7563025210084</v>
      </c>
      <c r="BB14" s="5"/>
      <c r="BC14" s="5"/>
    </row>
    <row r="15" spans="1:55" ht="12" customHeight="1" x14ac:dyDescent="0.25">
      <c r="A15" s="77"/>
      <c r="B15" s="77">
        <v>0.81799999999999995</v>
      </c>
      <c r="C15" s="77">
        <v>2.4</v>
      </c>
      <c r="D15" s="131">
        <f t="shared" si="7"/>
        <v>11</v>
      </c>
      <c r="E15" s="131">
        <f t="shared" si="4"/>
        <v>0.81799999999999895</v>
      </c>
      <c r="F15" s="118">
        <v>0.81799999999999895</v>
      </c>
      <c r="G15" s="118">
        <v>2.3999999999999901</v>
      </c>
      <c r="H15" s="129">
        <v>1.833333333333</v>
      </c>
      <c r="I15" s="129">
        <v>19.0342276712339</v>
      </c>
      <c r="J15" s="129">
        <v>1.833333333333</v>
      </c>
      <c r="K15" s="129">
        <v>290.56614807140301</v>
      </c>
      <c r="L15" s="81">
        <v>1.833333333333</v>
      </c>
      <c r="M15" s="82">
        <v>-254.854240462722</v>
      </c>
      <c r="N15" s="82">
        <v>-5074.8787968487404</v>
      </c>
      <c r="O15" s="82">
        <v>-2274.3988723625398</v>
      </c>
      <c r="P15" s="82">
        <v>-56609.849543285804</v>
      </c>
      <c r="Q15" s="78">
        <v>2</v>
      </c>
      <c r="R15" s="78">
        <v>43</v>
      </c>
      <c r="S15" s="78">
        <v>42</v>
      </c>
      <c r="T15" s="78"/>
      <c r="U15" s="84">
        <v>10</v>
      </c>
      <c r="V15" s="85">
        <v>0</v>
      </c>
      <c r="W15" s="86">
        <v>9</v>
      </c>
      <c r="X15" s="86">
        <v>0</v>
      </c>
      <c r="Y15" s="100" t="s">
        <v>47</v>
      </c>
      <c r="Z15" s="87">
        <v>1001</v>
      </c>
      <c r="AA15" s="88">
        <v>36.9</v>
      </c>
      <c r="AB15" s="92" t="s">
        <v>48</v>
      </c>
      <c r="AC15" s="9" t="str">
        <f t="shared" si="16"/>
        <v>1,10</v>
      </c>
      <c r="AD15" s="45">
        <f t="shared" si="8"/>
        <v>35.952631578947383</v>
      </c>
      <c r="AE15" s="45"/>
      <c r="AF15" s="45"/>
      <c r="AG15" s="103">
        <f t="shared" si="9"/>
        <v>10</v>
      </c>
      <c r="AH15" s="40">
        <f t="shared" ref="AH15:AV15" si="19">IF(AH32="","",IF(ISNUMBER(MATCH(AH32,$AE$28:$AE$37,0)),$Y$27,IF(ISNUMBER(MATCH(AH32,$AC$5:$AC$24,0)),$AG$2,IF(ISNUMBER(MATCH(AH32,$V$35:$V$38,0)),$V$32,IF(ISNUMBER(MATCH(AH32,$Y$41:$Y$70,0)),$Y$40,$AG$3)))))</f>
        <v>1</v>
      </c>
      <c r="AI15" s="40">
        <f t="shared" si="19"/>
        <v>0</v>
      </c>
      <c r="AJ15" s="40">
        <f t="shared" si="19"/>
        <v>0</v>
      </c>
      <c r="AK15" s="40">
        <f t="shared" si="19"/>
        <v>0</v>
      </c>
      <c r="AL15" s="40">
        <f t="shared" si="19"/>
        <v>0</v>
      </c>
      <c r="AM15" s="40">
        <f t="shared" si="19"/>
        <v>0</v>
      </c>
      <c r="AN15" s="40">
        <f t="shared" si="19"/>
        <v>0</v>
      </c>
      <c r="AO15" s="40">
        <f t="shared" si="19"/>
        <v>0</v>
      </c>
      <c r="AP15" s="40">
        <f t="shared" si="19"/>
        <v>0</v>
      </c>
      <c r="AQ15" s="40">
        <f t="shared" si="19"/>
        <v>-2</v>
      </c>
      <c r="AR15" s="40" t="str">
        <f t="shared" si="19"/>
        <v/>
      </c>
      <c r="AS15" s="40" t="str">
        <f t="shared" si="19"/>
        <v/>
      </c>
      <c r="AT15" s="40" t="str">
        <f t="shared" si="19"/>
        <v/>
      </c>
      <c r="AU15" s="40" t="str">
        <f t="shared" si="19"/>
        <v/>
      </c>
      <c r="AV15" s="40" t="str">
        <f t="shared" si="19"/>
        <v/>
      </c>
      <c r="AW15" s="5"/>
      <c r="AX15" s="5"/>
      <c r="AY15" s="5"/>
      <c r="AZ15" s="5"/>
      <c r="BA15" s="73">
        <v>1.8319327731092401</v>
      </c>
      <c r="BB15" s="5"/>
      <c r="BC15" s="5"/>
    </row>
    <row r="16" spans="1:55" ht="12" customHeight="1" x14ac:dyDescent="0.25">
      <c r="A16" s="77"/>
      <c r="B16" s="77">
        <v>0.97399999999999998</v>
      </c>
      <c r="C16" s="77">
        <v>-2.1</v>
      </c>
      <c r="D16" s="131">
        <f t="shared" si="7"/>
        <v>12</v>
      </c>
      <c r="E16" s="131">
        <f t="shared" si="4"/>
        <v>0.97399999999999898</v>
      </c>
      <c r="F16" s="118">
        <v>0.97399999999999898</v>
      </c>
      <c r="G16" s="118">
        <v>-2.1</v>
      </c>
      <c r="H16" s="129">
        <v>1.916666666667</v>
      </c>
      <c r="I16" s="129">
        <v>19.173897790317099</v>
      </c>
      <c r="J16" s="129">
        <v>1.916666666667</v>
      </c>
      <c r="K16" s="129">
        <v>291.353397341304</v>
      </c>
      <c r="L16" s="81">
        <v>1.916666666667</v>
      </c>
      <c r="M16" s="82">
        <v>-269.629759235488</v>
      </c>
      <c r="N16" s="82">
        <v>-5885.3044285347496</v>
      </c>
      <c r="O16" s="82">
        <v>-2496.1538614733199</v>
      </c>
      <c r="P16" s="82">
        <v>-68764.806431520003</v>
      </c>
      <c r="Q16" s="78">
        <v>3</v>
      </c>
      <c r="R16" s="78">
        <v>45</v>
      </c>
      <c r="S16" s="78">
        <v>42.799999999999898</v>
      </c>
      <c r="T16" s="78"/>
      <c r="U16" s="84">
        <v>11</v>
      </c>
      <c r="V16" s="85">
        <v>0</v>
      </c>
      <c r="W16" s="86">
        <v>8</v>
      </c>
      <c r="X16" s="86">
        <v>1</v>
      </c>
      <c r="Y16" s="100" t="s">
        <v>47</v>
      </c>
      <c r="Z16" s="87">
        <v>1002</v>
      </c>
      <c r="AA16" s="88">
        <v>36.799999999999997</v>
      </c>
      <c r="AB16" s="92" t="s">
        <v>48</v>
      </c>
      <c r="AC16" s="9" t="str">
        <f t="shared" si="16"/>
        <v>2,9</v>
      </c>
      <c r="AD16" s="45">
        <f t="shared" si="8"/>
        <v>35.957894736842121</v>
      </c>
      <c r="AE16" s="45"/>
      <c r="AF16" s="45"/>
      <c r="AG16" s="103">
        <f t="shared" si="9"/>
        <v>11</v>
      </c>
      <c r="AH16" s="40">
        <f t="shared" ref="AH16:AV16" si="20">IF(AH33="","",IF(ISNUMBER(MATCH(AH33,$AE$28:$AE$37,0)),$Y$27,IF(ISNUMBER(MATCH(AH33,$AC$5:$AC$24,0)),$AG$2,IF(ISNUMBER(MATCH(AH33,$V$35:$V$38,0)),$V$32,IF(ISNUMBER(MATCH(AH33,$Y$41:$Y$70,0)),$Y$40,$AG$3)))))</f>
        <v>0</v>
      </c>
      <c r="AI16" s="40">
        <f t="shared" si="20"/>
        <v>0</v>
      </c>
      <c r="AJ16" s="40">
        <f t="shared" si="20"/>
        <v>0</v>
      </c>
      <c r="AK16" s="40">
        <f t="shared" si="20"/>
        <v>0</v>
      </c>
      <c r="AL16" s="40">
        <f t="shared" si="20"/>
        <v>0</v>
      </c>
      <c r="AM16" s="40">
        <f t="shared" si="20"/>
        <v>0</v>
      </c>
      <c r="AN16" s="40">
        <f t="shared" si="20"/>
        <v>0</v>
      </c>
      <c r="AO16" s="40">
        <f t="shared" si="20"/>
        <v>0</v>
      </c>
      <c r="AP16" s="40">
        <f t="shared" si="20"/>
        <v>0</v>
      </c>
      <c r="AQ16" s="40">
        <f t="shared" si="20"/>
        <v>-2</v>
      </c>
      <c r="AR16" s="40" t="str">
        <f t="shared" si="20"/>
        <v/>
      </c>
      <c r="AS16" s="40" t="str">
        <f t="shared" si="20"/>
        <v/>
      </c>
      <c r="AT16" s="40" t="str">
        <f t="shared" si="20"/>
        <v/>
      </c>
      <c r="AU16" s="40" t="str">
        <f t="shared" si="20"/>
        <v/>
      </c>
      <c r="AV16" s="40" t="str">
        <f t="shared" si="20"/>
        <v/>
      </c>
      <c r="AW16" s="5"/>
      <c r="AX16" s="5"/>
      <c r="AY16" s="5"/>
      <c r="AZ16" s="5"/>
      <c r="BA16" s="73">
        <v>1.9075630252100799</v>
      </c>
      <c r="BB16" s="5"/>
      <c r="BC16" s="5"/>
    </row>
    <row r="17" spans="1:55" ht="12" customHeight="1" x14ac:dyDescent="0.25">
      <c r="A17" s="77"/>
      <c r="B17" s="77">
        <v>1.024</v>
      </c>
      <c r="C17" s="77">
        <v>-2.5</v>
      </c>
      <c r="D17" s="131">
        <f t="shared" si="7"/>
        <v>13</v>
      </c>
      <c r="E17" s="131">
        <f t="shared" si="4"/>
        <v>1.024</v>
      </c>
      <c r="F17" s="118">
        <v>1.024</v>
      </c>
      <c r="G17" s="118">
        <v>-2.5</v>
      </c>
      <c r="H17" s="129">
        <v>2</v>
      </c>
      <c r="I17" s="129">
        <v>18.970352412262201</v>
      </c>
      <c r="J17" s="129">
        <v>2</v>
      </c>
      <c r="K17" s="129">
        <v>292.18656777487502</v>
      </c>
      <c r="L17" s="81">
        <v>2</v>
      </c>
      <c r="M17" s="82">
        <v>-293.68873440758802</v>
      </c>
      <c r="N17" s="82">
        <v>-6744.7165933549204</v>
      </c>
      <c r="O17" s="82">
        <v>-2857.7629054387498</v>
      </c>
      <c r="P17" s="82">
        <v>-81659.649951495405</v>
      </c>
      <c r="Q17" s="78">
        <v>4</v>
      </c>
      <c r="R17" s="78">
        <v>44</v>
      </c>
      <c r="S17" s="78">
        <v>43</v>
      </c>
      <c r="T17" s="78"/>
      <c r="U17" s="84">
        <v>12</v>
      </c>
      <c r="V17" s="85">
        <v>0</v>
      </c>
      <c r="W17" s="86">
        <v>7</v>
      </c>
      <c r="X17" s="86">
        <v>2</v>
      </c>
      <c r="Y17" s="100" t="s">
        <v>47</v>
      </c>
      <c r="Z17" s="87">
        <v>1003</v>
      </c>
      <c r="AA17" s="88">
        <v>36.699999999999903</v>
      </c>
      <c r="AB17" s="92" t="s">
        <v>48</v>
      </c>
      <c r="AC17" s="9" t="str">
        <f t="shared" si="16"/>
        <v>3,8</v>
      </c>
      <c r="AD17" s="45">
        <f t="shared" si="8"/>
        <v>35.96315789473686</v>
      </c>
      <c r="AE17" s="45"/>
      <c r="AF17" s="45"/>
      <c r="AG17" s="103">
        <f t="shared" si="9"/>
        <v>12</v>
      </c>
      <c r="AH17" s="40">
        <f t="shared" ref="AH17:AV17" si="21">IF(AH34="","",IF(ISNUMBER(MATCH(AH34,$AE$28:$AE$37,0)),$Y$27,IF(ISNUMBER(MATCH(AH34,$AC$5:$AC$24,0)),$AG$2,IF(ISNUMBER(MATCH(AH34,$V$35:$V$38,0)),$V$32,IF(ISNUMBER(MATCH(AH34,$Y$41:$Y$70,0)),$Y$40,$AG$3)))))</f>
        <v>0</v>
      </c>
      <c r="AI17" s="40">
        <f t="shared" si="21"/>
        <v>0</v>
      </c>
      <c r="AJ17" s="40" t="str">
        <f t="shared" si="21"/>
        <v>W</v>
      </c>
      <c r="AK17" s="40">
        <f t="shared" si="21"/>
        <v>0</v>
      </c>
      <c r="AL17" s="40">
        <f t="shared" si="21"/>
        <v>0</v>
      </c>
      <c r="AM17" s="40">
        <f t="shared" si="21"/>
        <v>0</v>
      </c>
      <c r="AN17" s="40">
        <f t="shared" si="21"/>
        <v>0</v>
      </c>
      <c r="AO17" s="40">
        <f t="shared" si="21"/>
        <v>0</v>
      </c>
      <c r="AP17" s="40">
        <f t="shared" si="21"/>
        <v>0</v>
      </c>
      <c r="AQ17" s="40">
        <f t="shared" si="21"/>
        <v>-2</v>
      </c>
      <c r="AR17" s="40" t="str">
        <f t="shared" si="21"/>
        <v/>
      </c>
      <c r="AS17" s="40" t="str">
        <f t="shared" si="21"/>
        <v/>
      </c>
      <c r="AT17" s="40" t="str">
        <f t="shared" si="21"/>
        <v/>
      </c>
      <c r="AU17" s="40" t="str">
        <f t="shared" si="21"/>
        <v/>
      </c>
      <c r="AV17" s="40" t="str">
        <f t="shared" si="21"/>
        <v/>
      </c>
      <c r="AW17" s="5"/>
      <c r="AX17" s="5"/>
      <c r="AY17" s="5"/>
      <c r="AZ17" s="5"/>
      <c r="BA17" s="73">
        <v>1.98319327731092</v>
      </c>
      <c r="BB17" s="5"/>
      <c r="BC17" s="5"/>
    </row>
    <row r="18" spans="1:55" ht="12" customHeight="1" x14ac:dyDescent="0.25">
      <c r="A18" s="77"/>
      <c r="B18" s="77">
        <v>1.0740000000000001</v>
      </c>
      <c r="C18" s="77">
        <v>-2.1</v>
      </c>
      <c r="D18" s="131">
        <f t="shared" si="7"/>
        <v>14</v>
      </c>
      <c r="E18" s="131">
        <f t="shared" si="4"/>
        <v>1.0740000000000001</v>
      </c>
      <c r="F18" s="118">
        <v>1.0740000000000001</v>
      </c>
      <c r="G18" s="118">
        <v>-2.1</v>
      </c>
      <c r="H18" s="129">
        <v>2.083333333333</v>
      </c>
      <c r="I18" s="129">
        <v>18.627382035743</v>
      </c>
      <c r="J18" s="129">
        <v>2.083333333333</v>
      </c>
      <c r="K18" s="129">
        <v>293.21286523719101</v>
      </c>
      <c r="L18" s="81">
        <v>2.083333333333</v>
      </c>
      <c r="M18" s="82">
        <v>-304.92573524125203</v>
      </c>
      <c r="N18" s="82">
        <v>-6884.5064608431503</v>
      </c>
      <c r="O18" s="82">
        <v>-3026.9894520087</v>
      </c>
      <c r="P18" s="82">
        <v>-83760.842158709202</v>
      </c>
      <c r="Q18" s="78">
        <v>6</v>
      </c>
      <c r="R18" s="78">
        <v>43</v>
      </c>
      <c r="S18" s="78">
        <v>43.1</v>
      </c>
      <c r="T18" s="78"/>
      <c r="U18" s="84">
        <v>13</v>
      </c>
      <c r="V18" s="85">
        <v>0</v>
      </c>
      <c r="W18" s="86">
        <v>6</v>
      </c>
      <c r="X18" s="86">
        <v>3</v>
      </c>
      <c r="Y18" s="100" t="s">
        <v>47</v>
      </c>
      <c r="Z18" s="87">
        <v>1004</v>
      </c>
      <c r="AA18" s="88">
        <v>36.6</v>
      </c>
      <c r="AB18" s="92"/>
      <c r="AC18" s="9" t="str">
        <f t="shared" si="16"/>
        <v>4,7</v>
      </c>
      <c r="AD18" s="45">
        <f t="shared" si="8"/>
        <v>35.968421052631598</v>
      </c>
      <c r="AE18" s="45"/>
      <c r="AF18" s="45"/>
      <c r="AG18" s="103">
        <f t="shared" si="9"/>
        <v>13</v>
      </c>
      <c r="AH18" s="40">
        <f t="shared" ref="AH18:AV18" si="22">IF(AH35="","",IF(ISNUMBER(MATCH(AH35,$AE$28:$AE$37,0)),$Y$27,IF(ISNUMBER(MATCH(AH35,$AC$5:$AC$24,0)),$AG$2,IF(ISNUMBER(MATCH(AH35,$V$35:$V$38,0)),$V$32,IF(ISNUMBER(MATCH(AH35,$Y$41:$Y$70,0)),$Y$40,$AG$3)))))</f>
        <v>0</v>
      </c>
      <c r="AI18" s="40">
        <f t="shared" si="22"/>
        <v>0</v>
      </c>
      <c r="AJ18" s="40">
        <f t="shared" si="22"/>
        <v>0</v>
      </c>
      <c r="AK18" s="40">
        <f t="shared" si="22"/>
        <v>0</v>
      </c>
      <c r="AL18" s="40">
        <f t="shared" si="22"/>
        <v>0</v>
      </c>
      <c r="AM18" s="40">
        <f t="shared" si="22"/>
        <v>0</v>
      </c>
      <c r="AN18" s="40">
        <f t="shared" si="22"/>
        <v>0</v>
      </c>
      <c r="AO18" s="40">
        <f t="shared" si="22"/>
        <v>0</v>
      </c>
      <c r="AP18" s="40">
        <f t="shared" si="22"/>
        <v>0</v>
      </c>
      <c r="AQ18" s="40">
        <f t="shared" si="22"/>
        <v>-2</v>
      </c>
      <c r="AR18" s="40" t="str">
        <f t="shared" si="22"/>
        <v/>
      </c>
      <c r="AS18" s="40" t="str">
        <f t="shared" si="22"/>
        <v/>
      </c>
      <c r="AT18" s="40" t="str">
        <f t="shared" si="22"/>
        <v/>
      </c>
      <c r="AU18" s="40" t="str">
        <f t="shared" si="22"/>
        <v/>
      </c>
      <c r="AV18" s="40" t="str">
        <f t="shared" si="22"/>
        <v/>
      </c>
      <c r="AW18" s="5"/>
      <c r="AX18" s="5"/>
      <c r="AY18" s="5"/>
      <c r="AZ18" s="5"/>
      <c r="BA18" s="73">
        <v>2.0588235294117601</v>
      </c>
      <c r="BB18" s="5"/>
      <c r="BC18" s="5"/>
    </row>
    <row r="19" spans="1:55" ht="12" customHeight="1" x14ac:dyDescent="0.25">
      <c r="A19" s="77"/>
      <c r="B19" s="77">
        <v>1.23</v>
      </c>
      <c r="C19" s="77">
        <v>2.1</v>
      </c>
      <c r="D19" s="131">
        <f t="shared" si="7"/>
        <v>15</v>
      </c>
      <c r="E19" s="131">
        <f t="shared" si="4"/>
        <v>1.22999999999999</v>
      </c>
      <c r="F19" s="118">
        <v>1.22999999999999</v>
      </c>
      <c r="G19" s="118">
        <v>2.1</v>
      </c>
      <c r="H19" s="129">
        <v>2.166666666667</v>
      </c>
      <c r="I19" s="129">
        <v>18.479409876592499</v>
      </c>
      <c r="J19" s="129">
        <v>2.166666666667</v>
      </c>
      <c r="K19" s="129">
        <v>294.28401593606998</v>
      </c>
      <c r="L19" s="81">
        <v>2.166666666667</v>
      </c>
      <c r="M19" s="82">
        <v>-292.331949884886</v>
      </c>
      <c r="N19" s="82">
        <v>-6156.1182554610295</v>
      </c>
      <c r="O19" s="82">
        <v>-2838.0870161438002</v>
      </c>
      <c r="P19" s="82">
        <v>-72834.909105171799</v>
      </c>
      <c r="Q19" s="78">
        <v>9</v>
      </c>
      <c r="R19" s="78">
        <v>42</v>
      </c>
      <c r="S19" s="78">
        <v>42.399999999999899</v>
      </c>
      <c r="T19" s="78"/>
      <c r="U19" s="84">
        <v>14</v>
      </c>
      <c r="V19" s="85">
        <v>0</v>
      </c>
      <c r="W19" s="86">
        <v>6</v>
      </c>
      <c r="X19" s="86">
        <v>4</v>
      </c>
      <c r="Y19" s="100" t="s">
        <v>47</v>
      </c>
      <c r="Z19" s="87">
        <v>1005</v>
      </c>
      <c r="AA19" s="88">
        <v>36.5</v>
      </c>
      <c r="AB19" s="92"/>
      <c r="AC19" s="9" t="str">
        <f t="shared" si="16"/>
        <v>5,7</v>
      </c>
      <c r="AD19" s="45">
        <f t="shared" si="8"/>
        <v>35.973684210526336</v>
      </c>
      <c r="AE19" s="45"/>
      <c r="AF19" s="45"/>
      <c r="AG19" s="103">
        <f t="shared" si="9"/>
        <v>14</v>
      </c>
      <c r="AH19" s="40">
        <f t="shared" ref="AH19:AV19" si="23">IF(AH36="","",IF(ISNUMBER(MATCH(AH36,$AE$28:$AE$37,0)),$Y$27,IF(ISNUMBER(MATCH(AH36,$AC$5:$AC$24,0)),$AG$2,IF(ISNUMBER(MATCH(AH36,$V$35:$V$38,0)),$V$32,IF(ISNUMBER(MATCH(AH36,$Y$41:$Y$70,0)),$Y$40,$AG$3)))))</f>
        <v>0</v>
      </c>
      <c r="AI19" s="40">
        <f t="shared" si="23"/>
        <v>0</v>
      </c>
      <c r="AJ19" s="40">
        <f t="shared" si="23"/>
        <v>0</v>
      </c>
      <c r="AK19" s="40">
        <f t="shared" si="23"/>
        <v>0</v>
      </c>
      <c r="AL19" s="40">
        <f t="shared" si="23"/>
        <v>0</v>
      </c>
      <c r="AM19" s="40" t="str">
        <f t="shared" si="23"/>
        <v>W</v>
      </c>
      <c r="AN19" s="40">
        <f t="shared" si="23"/>
        <v>0</v>
      </c>
      <c r="AO19" s="40">
        <f t="shared" si="23"/>
        <v>0</v>
      </c>
      <c r="AP19" s="40">
        <f t="shared" si="23"/>
        <v>0</v>
      </c>
      <c r="AQ19" s="40">
        <f t="shared" si="23"/>
        <v>-2</v>
      </c>
      <c r="AR19" s="40" t="str">
        <f t="shared" si="23"/>
        <v/>
      </c>
      <c r="AS19" s="40" t="str">
        <f t="shared" si="23"/>
        <v/>
      </c>
      <c r="AT19" s="40" t="str">
        <f t="shared" si="23"/>
        <v/>
      </c>
      <c r="AU19" s="40" t="str">
        <f t="shared" si="23"/>
        <v/>
      </c>
      <c r="AV19" s="40" t="str">
        <f t="shared" si="23"/>
        <v/>
      </c>
      <c r="AW19" s="5"/>
      <c r="AX19" s="5"/>
      <c r="AY19" s="5"/>
      <c r="AZ19" s="5"/>
      <c r="BA19" s="73">
        <v>2.1344537815126001</v>
      </c>
      <c r="BB19" s="5"/>
      <c r="BC19" s="5"/>
    </row>
    <row r="20" spans="1:55" ht="12" customHeight="1" x14ac:dyDescent="0.25">
      <c r="A20" s="77"/>
      <c r="B20" s="77">
        <v>1.28</v>
      </c>
      <c r="C20" s="77">
        <v>2.5</v>
      </c>
      <c r="D20" s="131">
        <f t="shared" si="7"/>
        <v>16</v>
      </c>
      <c r="E20" s="131">
        <f t="shared" si="4"/>
        <v>1.28</v>
      </c>
      <c r="F20" s="118">
        <v>1.28</v>
      </c>
      <c r="G20" s="118">
        <v>2.5</v>
      </c>
      <c r="H20" s="129">
        <v>2.25</v>
      </c>
      <c r="I20" s="129">
        <v>18.652715336272301</v>
      </c>
      <c r="J20" s="129">
        <v>2.25</v>
      </c>
      <c r="K20" s="129">
        <v>295.399887286161</v>
      </c>
      <c r="L20" s="81">
        <v>2.25</v>
      </c>
      <c r="M20" s="82">
        <v>-269.82760911594403</v>
      </c>
      <c r="N20" s="82">
        <v>-5332.5747544211899</v>
      </c>
      <c r="O20" s="82">
        <v>-2499.9375739898101</v>
      </c>
      <c r="P20" s="82">
        <v>-60476.540417288699</v>
      </c>
      <c r="Q20" s="78">
        <v>11</v>
      </c>
      <c r="R20" s="78">
        <v>41</v>
      </c>
      <c r="S20" s="78">
        <v>41.5</v>
      </c>
      <c r="T20" s="78"/>
      <c r="U20" s="84">
        <v>15</v>
      </c>
      <c r="V20" s="85">
        <v>0</v>
      </c>
      <c r="W20" s="86">
        <v>5</v>
      </c>
      <c r="X20" s="86">
        <v>5</v>
      </c>
      <c r="Y20" s="100" t="s">
        <v>47</v>
      </c>
      <c r="Z20" s="87">
        <v>1006</v>
      </c>
      <c r="AA20" s="88">
        <v>36.4</v>
      </c>
      <c r="AB20" s="92" t="s">
        <v>49</v>
      </c>
      <c r="AC20" s="9" t="str">
        <f t="shared" si="16"/>
        <v>6,6</v>
      </c>
      <c r="AD20" s="45">
        <f t="shared" si="8"/>
        <v>35.978947368421075</v>
      </c>
      <c r="AE20" s="45"/>
      <c r="AF20" s="45"/>
      <c r="AG20" s="103">
        <f t="shared" si="9"/>
        <v>15</v>
      </c>
      <c r="AH20" s="40">
        <f t="shared" ref="AH20:AV20" si="24">IF(AH37="","",IF(ISNUMBER(MATCH(AH37,$AE$28:$AE$37,0)),$Y$27,IF(ISNUMBER(MATCH(AH37,$AC$5:$AC$24,0)),$AG$2,IF(ISNUMBER(MATCH(AH37,$V$35:$V$38,0)),$V$32,IF(ISNUMBER(MATCH(AH37,$Y$41:$Y$70,0)),$Y$40,$AG$3)))))</f>
        <v>0</v>
      </c>
      <c r="AI20" s="40">
        <f t="shared" si="24"/>
        <v>0</v>
      </c>
      <c r="AJ20" s="40">
        <f t="shared" si="24"/>
        <v>0</v>
      </c>
      <c r="AK20" s="40">
        <f t="shared" si="24"/>
        <v>0</v>
      </c>
      <c r="AL20" s="40">
        <f t="shared" si="24"/>
        <v>0</v>
      </c>
      <c r="AM20" s="40">
        <f t="shared" si="24"/>
        <v>0</v>
      </c>
      <c r="AN20" s="40">
        <f t="shared" si="24"/>
        <v>0</v>
      </c>
      <c r="AO20" s="40">
        <f t="shared" si="24"/>
        <v>0</v>
      </c>
      <c r="AP20" s="40">
        <f t="shared" si="24"/>
        <v>0</v>
      </c>
      <c r="AQ20" s="40">
        <f t="shared" si="24"/>
        <v>-2</v>
      </c>
      <c r="AR20" s="40" t="str">
        <f t="shared" si="24"/>
        <v/>
      </c>
      <c r="AS20" s="40" t="str">
        <f t="shared" si="24"/>
        <v/>
      </c>
      <c r="AT20" s="40" t="str">
        <f t="shared" si="24"/>
        <v/>
      </c>
      <c r="AU20" s="40" t="str">
        <f t="shared" si="24"/>
        <v/>
      </c>
      <c r="AV20" s="40" t="str">
        <f t="shared" si="24"/>
        <v/>
      </c>
      <c r="AW20" s="5"/>
      <c r="AX20" s="5"/>
      <c r="AY20" s="5"/>
      <c r="AZ20" s="5"/>
      <c r="BA20" s="73">
        <v>2.2100840336134402</v>
      </c>
      <c r="BB20" s="5"/>
      <c r="BC20" s="5"/>
    </row>
    <row r="21" spans="1:55" ht="12" customHeight="1" x14ac:dyDescent="0.25">
      <c r="A21" s="77"/>
      <c r="B21" s="77">
        <v>1.33</v>
      </c>
      <c r="C21" s="77">
        <v>2</v>
      </c>
      <c r="D21" s="131">
        <f t="shared" si="7"/>
        <v>17</v>
      </c>
      <c r="E21" s="131">
        <f t="shared" si="4"/>
        <v>1.33</v>
      </c>
      <c r="F21" s="118">
        <v>1.33</v>
      </c>
      <c r="G21" s="118">
        <v>2</v>
      </c>
      <c r="H21" s="129">
        <v>2.333333333333</v>
      </c>
      <c r="I21" s="129">
        <v>18.9785379400994</v>
      </c>
      <c r="J21" s="129">
        <v>2.333333333333</v>
      </c>
      <c r="K21" s="129">
        <v>296.56035969091198</v>
      </c>
      <c r="L21" s="81">
        <v>2.333333333333</v>
      </c>
      <c r="M21" s="82">
        <v>-257.67378109867798</v>
      </c>
      <c r="N21" s="82">
        <v>-5130.4952244859096</v>
      </c>
      <c r="O21" s="82">
        <v>-2317.0461954625798</v>
      </c>
      <c r="P21" s="82">
        <v>-57438.842447966999</v>
      </c>
      <c r="Q21" s="78">
        <v>31</v>
      </c>
      <c r="R21" s="78">
        <v>40</v>
      </c>
      <c r="S21" s="78">
        <v>41</v>
      </c>
      <c r="T21" s="78"/>
      <c r="U21" s="84">
        <v>16</v>
      </c>
      <c r="V21" s="85">
        <v>0</v>
      </c>
      <c r="W21" s="86">
        <v>5</v>
      </c>
      <c r="X21" s="86">
        <v>6</v>
      </c>
      <c r="Y21" s="100" t="s">
        <v>47</v>
      </c>
      <c r="Z21" s="87">
        <v>1007</v>
      </c>
      <c r="AA21" s="88">
        <v>36.299999999999997</v>
      </c>
      <c r="AB21" s="92" t="s">
        <v>50</v>
      </c>
      <c r="AC21" s="9" t="str">
        <f t="shared" si="16"/>
        <v>7,6</v>
      </c>
      <c r="AD21" s="45">
        <f t="shared" si="8"/>
        <v>35.984210526315813</v>
      </c>
      <c r="AE21" s="45"/>
      <c r="AF21" s="45"/>
      <c r="AG21" s="103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73">
        <v>2.2857142857142798</v>
      </c>
      <c r="BB21" s="5"/>
      <c r="BC21" s="5"/>
    </row>
    <row r="22" spans="1:55" ht="12" customHeight="1" x14ac:dyDescent="0.25">
      <c r="A22" s="77"/>
      <c r="B22" s="77">
        <v>1.486</v>
      </c>
      <c r="C22" s="77">
        <v>-2.4</v>
      </c>
      <c r="D22" s="131">
        <f t="shared" si="7"/>
        <v>18</v>
      </c>
      <c r="E22" s="131">
        <f t="shared" si="4"/>
        <v>1.48599999999999</v>
      </c>
      <c r="F22" s="118">
        <v>1.48599999999999</v>
      </c>
      <c r="G22" s="118">
        <v>-2.3999999999999901</v>
      </c>
      <c r="H22" s="129">
        <v>2.416666666667</v>
      </c>
      <c r="I22" s="129">
        <v>19.121009496099902</v>
      </c>
      <c r="J22" s="129">
        <v>2.416666666667</v>
      </c>
      <c r="K22" s="129">
        <v>297.76527402154397</v>
      </c>
      <c r="L22" s="81">
        <v>2.416666666667</v>
      </c>
      <c r="M22" s="82">
        <v>-269.90711241872998</v>
      </c>
      <c r="N22" s="82">
        <v>-5846.5376792468996</v>
      </c>
      <c r="O22" s="82">
        <v>-2500.6154293395898</v>
      </c>
      <c r="P22" s="82">
        <v>-68177.039614756097</v>
      </c>
      <c r="Q22" s="80"/>
      <c r="R22" s="80"/>
      <c r="S22" s="80"/>
      <c r="T22" s="80"/>
      <c r="U22" s="84">
        <v>17</v>
      </c>
      <c r="V22" s="85">
        <v>0</v>
      </c>
      <c r="W22" s="86">
        <v>6</v>
      </c>
      <c r="X22" s="86">
        <v>7</v>
      </c>
      <c r="Y22" s="100" t="s">
        <v>47</v>
      </c>
      <c r="Z22" s="87">
        <v>1008</v>
      </c>
      <c r="AA22" s="88">
        <v>36.200000000000003</v>
      </c>
      <c r="AB22" s="92"/>
      <c r="AC22" s="9" t="str">
        <f t="shared" si="16"/>
        <v>8,7</v>
      </c>
      <c r="AD22" s="45">
        <f t="shared" si="8"/>
        <v>35.989473684210552</v>
      </c>
      <c r="AE22" s="45"/>
      <c r="AF22" s="45"/>
      <c r="AG22" s="109"/>
      <c r="AH22" s="11">
        <f>ROW()</f>
        <v>22</v>
      </c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5"/>
      <c r="AS22" s="5"/>
      <c r="AT22" s="5"/>
      <c r="AU22" s="5"/>
      <c r="AV22" s="5"/>
      <c r="AW22" s="5"/>
      <c r="AX22" s="5"/>
      <c r="AY22" s="5"/>
      <c r="AZ22" s="5"/>
      <c r="BA22" s="73">
        <v>2.3613445378151199</v>
      </c>
      <c r="BB22" s="5"/>
      <c r="BC22" s="5"/>
    </row>
    <row r="23" spans="1:55" ht="12" customHeight="1" x14ac:dyDescent="0.25">
      <c r="A23" s="77"/>
      <c r="B23" s="77">
        <v>1.536</v>
      </c>
      <c r="C23" s="77">
        <v>-2.8</v>
      </c>
      <c r="D23" s="131">
        <f t="shared" si="7"/>
        <v>19</v>
      </c>
      <c r="E23" s="131">
        <f t="shared" si="4"/>
        <v>1.536</v>
      </c>
      <c r="F23" s="118">
        <v>1.536</v>
      </c>
      <c r="G23" s="118">
        <v>-2.7999999999999901</v>
      </c>
      <c r="H23" s="129">
        <v>2.5</v>
      </c>
      <c r="I23" s="129">
        <v>18.936400784912301</v>
      </c>
      <c r="J23" s="129">
        <v>2.5</v>
      </c>
      <c r="K23" s="129">
        <v>299.01442063044601</v>
      </c>
      <c r="L23" s="81">
        <v>2.5</v>
      </c>
      <c r="M23" s="82">
        <v>-293.33117099006603</v>
      </c>
      <c r="N23" s="82">
        <v>-6710.3824992032896</v>
      </c>
      <c r="O23" s="82">
        <v>-2852.6645159177901</v>
      </c>
      <c r="P23" s="82">
        <v>-81137.360908814197</v>
      </c>
      <c r="Q23" s="80"/>
      <c r="R23" s="80"/>
      <c r="S23" s="80"/>
      <c r="T23" s="80"/>
      <c r="U23" s="84">
        <v>18</v>
      </c>
      <c r="V23" s="85">
        <v>0</v>
      </c>
      <c r="W23" s="86">
        <v>6</v>
      </c>
      <c r="X23" s="86">
        <v>8</v>
      </c>
      <c r="Y23" s="100" t="s">
        <v>47</v>
      </c>
      <c r="Z23" s="87">
        <v>1009</v>
      </c>
      <c r="AA23" s="88">
        <v>36.1</v>
      </c>
      <c r="AB23" s="92"/>
      <c r="AC23" s="9" t="str">
        <f t="shared" si="16"/>
        <v>9,7</v>
      </c>
      <c r="AD23" s="45">
        <f t="shared" si="8"/>
        <v>35.99473684210529</v>
      </c>
      <c r="AE23" s="45"/>
      <c r="AF23" s="45"/>
      <c r="AG23" s="11">
        <f>COLUMN()</f>
        <v>33</v>
      </c>
      <c r="AH23" s="10" t="str">
        <f t="shared" ref="AH23:AQ30" si="25">_xlfn.CONCAT(COLUMN()-$AG23,",",ROW()-AH$22)</f>
        <v>1,1</v>
      </c>
      <c r="AI23" s="10" t="str">
        <f t="shared" si="25"/>
        <v>2,1</v>
      </c>
      <c r="AJ23" s="10" t="str">
        <f t="shared" si="25"/>
        <v>3,1</v>
      </c>
      <c r="AK23" s="10" t="str">
        <f t="shared" si="25"/>
        <v>4,1</v>
      </c>
      <c r="AL23" s="10" t="str">
        <f t="shared" si="25"/>
        <v>5,1</v>
      </c>
      <c r="AM23" s="10" t="str">
        <f t="shared" si="25"/>
        <v>6,1</v>
      </c>
      <c r="AN23" s="10" t="str">
        <f t="shared" si="25"/>
        <v>7,1</v>
      </c>
      <c r="AO23" s="10" t="str">
        <f t="shared" si="25"/>
        <v>8,1</v>
      </c>
      <c r="AP23" s="10" t="str">
        <f t="shared" si="25"/>
        <v>9,1</v>
      </c>
      <c r="AQ23" s="10" t="str">
        <f t="shared" si="25"/>
        <v>10,1</v>
      </c>
      <c r="AR23" s="5"/>
      <c r="AS23" s="5"/>
      <c r="AT23" s="5"/>
      <c r="AU23" s="5"/>
      <c r="AV23" s="5"/>
      <c r="AW23" s="5"/>
      <c r="AX23" s="5"/>
      <c r="AY23" s="5"/>
      <c r="AZ23" s="5"/>
      <c r="BA23" s="73">
        <v>2.4369747899159599</v>
      </c>
      <c r="BB23" s="5"/>
      <c r="BC23" s="5"/>
    </row>
    <row r="24" spans="1:55" ht="12" customHeight="1" x14ac:dyDescent="0.25">
      <c r="A24" s="77"/>
      <c r="B24" s="77">
        <v>1.5860000000000001</v>
      </c>
      <c r="C24" s="77">
        <v>-2.4</v>
      </c>
      <c r="D24" s="131">
        <f t="shared" si="7"/>
        <v>20</v>
      </c>
      <c r="E24" s="131">
        <f t="shared" si="4"/>
        <v>1.5860000000000001</v>
      </c>
      <c r="F24" s="118">
        <v>1.5860000000000001</v>
      </c>
      <c r="G24" s="118">
        <v>-2.3999999999999901</v>
      </c>
      <c r="H24" s="129">
        <v>2.583333333333</v>
      </c>
      <c r="I24" s="129">
        <v>18.5786749535811</v>
      </c>
      <c r="J24" s="129">
        <v>2.583333333333</v>
      </c>
      <c r="K24" s="129">
        <v>300.30757676688501</v>
      </c>
      <c r="L24" s="81">
        <v>2.583333333333</v>
      </c>
      <c r="M24" s="82">
        <v>-307.57491512700102</v>
      </c>
      <c r="N24" s="82">
        <v>-6985.1656996784504</v>
      </c>
      <c r="O24" s="82">
        <v>-3067.05615744139</v>
      </c>
      <c r="P24" s="82">
        <v>-85263.243620523805</v>
      </c>
      <c r="Q24" s="110" t="s">
        <v>84</v>
      </c>
      <c r="R24" s="110"/>
      <c r="S24" s="110"/>
      <c r="T24" s="122" t="s">
        <v>89</v>
      </c>
      <c r="U24" s="84">
        <v>19</v>
      </c>
      <c r="V24" s="85">
        <v>0</v>
      </c>
      <c r="W24" s="86">
        <v>6</v>
      </c>
      <c r="X24" s="86">
        <v>9</v>
      </c>
      <c r="Y24" s="100" t="s">
        <v>47</v>
      </c>
      <c r="Z24" s="87">
        <v>1010</v>
      </c>
      <c r="AA24" s="99">
        <v>36</v>
      </c>
      <c r="AB24" s="92"/>
      <c r="AC24" s="9" t="str">
        <f t="shared" si="16"/>
        <v>10,7</v>
      </c>
      <c r="AD24" s="98">
        <f t="shared" si="8"/>
        <v>36.000000000000028</v>
      </c>
      <c r="AE24" s="45"/>
      <c r="AF24" s="45"/>
      <c r="AG24" s="11">
        <f>COLUMN()</f>
        <v>33</v>
      </c>
      <c r="AH24" s="10" t="str">
        <f t="shared" si="25"/>
        <v>1,2</v>
      </c>
      <c r="AI24" s="10" t="str">
        <f t="shared" si="25"/>
        <v>2,2</v>
      </c>
      <c r="AJ24" s="10" t="str">
        <f t="shared" si="25"/>
        <v>3,2</v>
      </c>
      <c r="AK24" s="10" t="str">
        <f t="shared" si="25"/>
        <v>4,2</v>
      </c>
      <c r="AL24" s="10" t="str">
        <f t="shared" si="25"/>
        <v>5,2</v>
      </c>
      <c r="AM24" s="10" t="str">
        <f t="shared" si="25"/>
        <v>6,2</v>
      </c>
      <c r="AN24" s="10" t="str">
        <f t="shared" si="25"/>
        <v>7,2</v>
      </c>
      <c r="AO24" s="10" t="str">
        <f t="shared" si="25"/>
        <v>8,2</v>
      </c>
      <c r="AP24" s="10" t="str">
        <f t="shared" si="25"/>
        <v>9,2</v>
      </c>
      <c r="AQ24" s="10" t="str">
        <f t="shared" si="25"/>
        <v>10,2</v>
      </c>
      <c r="AR24" s="5"/>
      <c r="AS24" s="5"/>
      <c r="AT24" s="5"/>
      <c r="AU24" s="5"/>
      <c r="AV24" s="5"/>
      <c r="AW24" s="5"/>
      <c r="AX24" s="5"/>
      <c r="AY24" s="5"/>
      <c r="AZ24" s="5"/>
      <c r="BA24" s="73">
        <v>2.5126050420168</v>
      </c>
      <c r="BB24" s="5"/>
      <c r="BC24" s="5"/>
    </row>
    <row r="25" spans="1:55" ht="12" customHeight="1" x14ac:dyDescent="0.25">
      <c r="A25" s="77"/>
      <c r="B25" s="77">
        <v>1.742</v>
      </c>
      <c r="C25" s="77">
        <v>2.4</v>
      </c>
      <c r="D25" s="131">
        <f t="shared" si="7"/>
        <v>21</v>
      </c>
      <c r="E25" s="131">
        <f t="shared" si="4"/>
        <v>1.74199999999999</v>
      </c>
      <c r="F25" s="118">
        <v>1.74199999999999</v>
      </c>
      <c r="G25" s="118">
        <v>2.3999999999999901</v>
      </c>
      <c r="H25" s="129">
        <v>2.666666666667</v>
      </c>
      <c r="I25" s="129">
        <v>18.389154362583898</v>
      </c>
      <c r="J25" s="129">
        <v>2.666666666667</v>
      </c>
      <c r="K25" s="129">
        <v>301.64456138682999</v>
      </c>
      <c r="L25" s="81">
        <v>2.666666666667</v>
      </c>
      <c r="M25" s="82">
        <v>-297.12087684925302</v>
      </c>
      <c r="N25" s="82">
        <v>-6311.4617665247497</v>
      </c>
      <c r="O25" s="82">
        <v>-2910.3442886095299</v>
      </c>
      <c r="P25" s="82">
        <v>-75157.793016621203</v>
      </c>
      <c r="Q25" s="78">
        <v>0</v>
      </c>
      <c r="R25" s="78">
        <v>1.5E-3</v>
      </c>
      <c r="S25" s="119">
        <v>1.6000000000000001E-3</v>
      </c>
      <c r="T25" s="119">
        <v>1.6999999999999999E-3</v>
      </c>
      <c r="U25" s="53"/>
      <c r="V25" s="53"/>
      <c r="W25" s="53"/>
      <c r="X25" s="53"/>
      <c r="Y25" s="101"/>
      <c r="Z25" s="53"/>
      <c r="AA25" s="53"/>
      <c r="AB25" s="53"/>
      <c r="AC25" s="53"/>
      <c r="AD25" s="94">
        <f>AA24</f>
        <v>36</v>
      </c>
      <c r="AE25" s="45"/>
      <c r="AF25" s="45"/>
      <c r="AG25" s="11">
        <f>COLUMN()</f>
        <v>33</v>
      </c>
      <c r="AH25" s="10" t="str">
        <f t="shared" si="25"/>
        <v>1,3</v>
      </c>
      <c r="AI25" s="10" t="str">
        <f t="shared" si="25"/>
        <v>2,3</v>
      </c>
      <c r="AJ25" s="10" t="str">
        <f t="shared" si="25"/>
        <v>3,3</v>
      </c>
      <c r="AK25" s="10" t="str">
        <f t="shared" si="25"/>
        <v>4,3</v>
      </c>
      <c r="AL25" s="10" t="str">
        <f t="shared" si="25"/>
        <v>5,3</v>
      </c>
      <c r="AM25" s="10" t="str">
        <f t="shared" si="25"/>
        <v>6,3</v>
      </c>
      <c r="AN25" s="10" t="str">
        <f t="shared" si="25"/>
        <v>7,3</v>
      </c>
      <c r="AO25" s="10" t="str">
        <f t="shared" si="25"/>
        <v>8,3</v>
      </c>
      <c r="AP25" s="10" t="str">
        <f t="shared" si="25"/>
        <v>9,3</v>
      </c>
      <c r="AQ25" s="10" t="str">
        <f t="shared" si="25"/>
        <v>10,3</v>
      </c>
      <c r="AR25" s="5"/>
      <c r="AS25" s="5"/>
      <c r="AT25" s="5"/>
      <c r="AU25" s="5"/>
      <c r="AV25" s="5"/>
      <c r="AW25" s="5"/>
      <c r="AX25" s="5"/>
      <c r="AY25" s="5"/>
      <c r="AZ25" s="5"/>
      <c r="BA25" s="73">
        <v>2.5882352941176401</v>
      </c>
      <c r="BB25" s="5"/>
      <c r="BC25" s="5"/>
    </row>
    <row r="26" spans="1:55" ht="12" customHeight="1" x14ac:dyDescent="0.25">
      <c r="A26" s="77"/>
      <c r="B26" s="77">
        <v>1.792</v>
      </c>
      <c r="C26" s="77">
        <v>2.8</v>
      </c>
      <c r="D26" s="131">
        <f t="shared" si="7"/>
        <v>22</v>
      </c>
      <c r="E26" s="131">
        <f t="shared" si="4"/>
        <v>1.792</v>
      </c>
      <c r="F26" s="118">
        <v>1.792</v>
      </c>
      <c r="G26" s="118">
        <v>2.7999999999999901</v>
      </c>
      <c r="H26" s="129">
        <v>2.75</v>
      </c>
      <c r="I26" s="129">
        <v>18.556609459577299</v>
      </c>
      <c r="J26" s="129">
        <v>2.75</v>
      </c>
      <c r="K26" s="129">
        <v>303.02525285288499</v>
      </c>
      <c r="L26" s="81">
        <v>2.75</v>
      </c>
      <c r="M26" s="82">
        <v>-271.68904055658902</v>
      </c>
      <c r="N26" s="82">
        <v>-5337.9766148958797</v>
      </c>
      <c r="O26" s="82">
        <v>-2528.2575005948402</v>
      </c>
      <c r="P26" s="82">
        <v>-60549.806295814298</v>
      </c>
      <c r="Q26" s="78">
        <v>1</v>
      </c>
      <c r="R26" s="78">
        <v>1E-3</v>
      </c>
      <c r="S26" s="119">
        <v>1.8E-3</v>
      </c>
      <c r="T26" s="119">
        <v>2E-3</v>
      </c>
      <c r="U26" s="53"/>
      <c r="V26" s="53"/>
      <c r="W26" s="53"/>
      <c r="X26" s="53"/>
      <c r="Y26" s="95" t="s">
        <v>98</v>
      </c>
      <c r="Z26" s="95"/>
      <c r="AA26" s="95"/>
      <c r="AB26" s="95"/>
      <c r="AC26" s="95"/>
      <c r="AD26" s="95"/>
      <c r="AE26" s="95"/>
      <c r="AF26" s="101"/>
      <c r="AG26" s="11">
        <f>COLUMN()</f>
        <v>33</v>
      </c>
      <c r="AH26" s="10" t="str">
        <f t="shared" si="25"/>
        <v>1,4</v>
      </c>
      <c r="AI26" s="10" t="str">
        <f t="shared" si="25"/>
        <v>2,4</v>
      </c>
      <c r="AJ26" s="10" t="str">
        <f t="shared" si="25"/>
        <v>3,4</v>
      </c>
      <c r="AK26" s="10" t="str">
        <f t="shared" si="25"/>
        <v>4,4</v>
      </c>
      <c r="AL26" s="10" t="str">
        <f t="shared" si="25"/>
        <v>5,4</v>
      </c>
      <c r="AM26" s="10" t="str">
        <f t="shared" si="25"/>
        <v>6,4</v>
      </c>
      <c r="AN26" s="10" t="str">
        <f t="shared" si="25"/>
        <v>7,4</v>
      </c>
      <c r="AO26" s="10" t="str">
        <f t="shared" si="25"/>
        <v>8,4</v>
      </c>
      <c r="AP26" s="10" t="str">
        <f t="shared" si="25"/>
        <v>9,4</v>
      </c>
      <c r="AQ26" s="10" t="str">
        <f t="shared" si="25"/>
        <v>10,4</v>
      </c>
      <c r="AR26" s="5"/>
      <c r="AS26" s="5"/>
      <c r="AT26" s="5"/>
      <c r="AU26" s="5"/>
      <c r="AV26" s="5"/>
      <c r="AW26" s="5"/>
      <c r="AX26" s="5"/>
      <c r="AY26" s="5"/>
      <c r="AZ26" s="5"/>
      <c r="BA26" s="73">
        <v>2.6638655462184802</v>
      </c>
      <c r="BB26" s="5"/>
      <c r="BC26" s="5"/>
    </row>
    <row r="27" spans="1:55" ht="12" customHeight="1" x14ac:dyDescent="0.25">
      <c r="A27" s="77"/>
      <c r="B27" s="77">
        <v>1.8420000000000001</v>
      </c>
      <c r="C27" s="77">
        <v>2.4</v>
      </c>
      <c r="D27" s="131">
        <f t="shared" si="7"/>
        <v>23</v>
      </c>
      <c r="E27" s="131">
        <f t="shared" si="4"/>
        <v>1.8420000000000001</v>
      </c>
      <c r="F27" s="118">
        <v>1.8420000000000001</v>
      </c>
      <c r="G27" s="118">
        <v>2.3999999999999901</v>
      </c>
      <c r="H27" s="129">
        <v>2.833333333333</v>
      </c>
      <c r="I27" s="129">
        <v>18.936728809066</v>
      </c>
      <c r="J27" s="129">
        <v>2.833333333333</v>
      </c>
      <c r="K27" s="129">
        <v>304.44955144961898</v>
      </c>
      <c r="L27" s="81">
        <v>2.833333333333</v>
      </c>
      <c r="M27" s="82">
        <v>-254.75719307492801</v>
      </c>
      <c r="N27" s="82">
        <v>-4970.0779751916598</v>
      </c>
      <c r="O27" s="82">
        <v>-2273.5608650589702</v>
      </c>
      <c r="P27" s="82">
        <v>-55023.4223845788</v>
      </c>
      <c r="Q27" s="78">
        <v>11</v>
      </c>
      <c r="R27" s="78">
        <v>1.5E-3</v>
      </c>
      <c r="S27" s="119">
        <v>1.9E-3</v>
      </c>
      <c r="T27" s="119">
        <v>1.6999999999999999E-3</v>
      </c>
      <c r="U27" s="53"/>
      <c r="V27" s="53"/>
      <c r="W27" s="53"/>
      <c r="X27" s="125" t="s">
        <v>94</v>
      </c>
      <c r="Y27" s="85" t="s">
        <v>97</v>
      </c>
      <c r="Z27" s="85">
        <v>0</v>
      </c>
      <c r="AA27" s="85">
        <v>1</v>
      </c>
      <c r="AB27" s="85">
        <v>2</v>
      </c>
      <c r="AC27" s="85">
        <v>3</v>
      </c>
      <c r="AD27" s="85">
        <v>4</v>
      </c>
      <c r="AE27" s="9"/>
      <c r="AF27" s="53"/>
      <c r="AG27" s="11">
        <f>COLUMN()</f>
        <v>33</v>
      </c>
      <c r="AH27" s="10" t="str">
        <f t="shared" si="25"/>
        <v>1,5</v>
      </c>
      <c r="AI27" s="10" t="str">
        <f t="shared" si="25"/>
        <v>2,5</v>
      </c>
      <c r="AJ27" s="10" t="str">
        <f t="shared" si="25"/>
        <v>3,5</v>
      </c>
      <c r="AK27" s="10" t="str">
        <f t="shared" si="25"/>
        <v>4,5</v>
      </c>
      <c r="AL27" s="10" t="str">
        <f t="shared" si="25"/>
        <v>5,5</v>
      </c>
      <c r="AM27" s="10" t="str">
        <f t="shared" si="25"/>
        <v>6,5</v>
      </c>
      <c r="AN27" s="10" t="str">
        <f t="shared" si="25"/>
        <v>7,5</v>
      </c>
      <c r="AO27" s="10" t="str">
        <f t="shared" si="25"/>
        <v>8,5</v>
      </c>
      <c r="AP27" s="10" t="str">
        <f t="shared" si="25"/>
        <v>9,5</v>
      </c>
      <c r="AQ27" s="10" t="str">
        <f t="shared" si="25"/>
        <v>10,5</v>
      </c>
      <c r="AR27" s="5"/>
      <c r="AS27" s="5"/>
      <c r="AT27" s="5"/>
      <c r="AU27" s="5"/>
      <c r="AV27" s="5"/>
      <c r="AW27" s="5"/>
      <c r="AX27" s="5"/>
      <c r="AY27" s="5"/>
      <c r="AZ27" s="5"/>
      <c r="BA27" s="73">
        <v>2.7394957983193202</v>
      </c>
      <c r="BB27" s="5"/>
      <c r="BC27" s="5"/>
    </row>
    <row r="28" spans="1:55" ht="12" customHeight="1" x14ac:dyDescent="0.25">
      <c r="A28" s="77"/>
      <c r="B28" s="77">
        <v>1.998</v>
      </c>
      <c r="C28" s="77">
        <v>-2.1</v>
      </c>
      <c r="D28" s="131">
        <f t="shared" si="7"/>
        <v>24</v>
      </c>
      <c r="E28" s="131">
        <f t="shared" si="4"/>
        <v>1.99799999999999</v>
      </c>
      <c r="F28" s="118">
        <v>1.99799999999999</v>
      </c>
      <c r="G28" s="118">
        <v>-2.1</v>
      </c>
      <c r="H28" s="129">
        <v>2.916666666667</v>
      </c>
      <c r="I28" s="129">
        <v>19.170775119149202</v>
      </c>
      <c r="J28" s="129">
        <v>2.916666666667</v>
      </c>
      <c r="K28" s="129">
        <v>305.917319475927</v>
      </c>
      <c r="L28" s="81">
        <v>2.916666666667</v>
      </c>
      <c r="M28" s="82">
        <v>-263.34337132019698</v>
      </c>
      <c r="N28" s="82">
        <v>-5605.0114593553299</v>
      </c>
      <c r="O28" s="82">
        <v>-2402.2668492892299</v>
      </c>
      <c r="P28" s="82">
        <v>-64543.227477745102</v>
      </c>
      <c r="Q28" s="78">
        <v>21</v>
      </c>
      <c r="R28" s="78">
        <v>2.5000000000000001E-3</v>
      </c>
      <c r="S28" s="119">
        <v>1.6000000000000001E-3</v>
      </c>
      <c r="T28" s="119">
        <v>1.8E-3</v>
      </c>
      <c r="U28" s="53"/>
      <c r="V28" s="53"/>
      <c r="W28" s="53"/>
      <c r="X28" s="53"/>
      <c r="Y28" s="119">
        <v>0</v>
      </c>
      <c r="Z28" s="119">
        <v>0</v>
      </c>
      <c r="AA28" s="119">
        <v>11</v>
      </c>
      <c r="AB28" s="119">
        <v>2</v>
      </c>
      <c r="AC28" s="119">
        <v>-50</v>
      </c>
      <c r="AD28" s="119"/>
      <c r="AE28" s="50" t="str">
        <f t="shared" ref="AE28:AE37" si="26">_xlfn.CONCAT(AB28+1,",",AA28+1)</f>
        <v>3,12</v>
      </c>
      <c r="AF28" s="101"/>
      <c r="AG28" s="11">
        <f>COLUMN()</f>
        <v>33</v>
      </c>
      <c r="AH28" s="10" t="str">
        <f t="shared" si="25"/>
        <v>1,6</v>
      </c>
      <c r="AI28" s="10" t="str">
        <f t="shared" si="25"/>
        <v>2,6</v>
      </c>
      <c r="AJ28" s="10" t="str">
        <f t="shared" si="25"/>
        <v>3,6</v>
      </c>
      <c r="AK28" s="10" t="str">
        <f t="shared" si="25"/>
        <v>4,6</v>
      </c>
      <c r="AL28" s="10" t="str">
        <f t="shared" si="25"/>
        <v>5,6</v>
      </c>
      <c r="AM28" s="10" t="str">
        <f t="shared" si="25"/>
        <v>6,6</v>
      </c>
      <c r="AN28" s="10" t="str">
        <f t="shared" si="25"/>
        <v>7,6</v>
      </c>
      <c r="AO28" s="10" t="str">
        <f t="shared" si="25"/>
        <v>8,6</v>
      </c>
      <c r="AP28" s="10" t="str">
        <f t="shared" si="25"/>
        <v>9,6</v>
      </c>
      <c r="AQ28" s="10" t="str">
        <f t="shared" si="25"/>
        <v>10,6</v>
      </c>
      <c r="AR28" s="5"/>
      <c r="AS28" s="5"/>
      <c r="AT28" s="5"/>
      <c r="AU28" s="5"/>
      <c r="AV28" s="5"/>
      <c r="AW28" s="5"/>
      <c r="AX28" s="5"/>
      <c r="AY28" s="5"/>
      <c r="AZ28" s="5"/>
      <c r="BA28" s="73">
        <v>2.8151260504201598</v>
      </c>
      <c r="BB28" s="5"/>
      <c r="BC28" s="5"/>
    </row>
    <row r="29" spans="1:55" ht="12" customHeight="1" x14ac:dyDescent="0.25">
      <c r="A29" s="77"/>
      <c r="B29" s="77">
        <v>2.048</v>
      </c>
      <c r="C29" s="77">
        <v>-2.5</v>
      </c>
      <c r="D29" s="131">
        <f t="shared" si="7"/>
        <v>25</v>
      </c>
      <c r="E29" s="131">
        <f t="shared" si="4"/>
        <v>2.048</v>
      </c>
      <c r="F29" s="118">
        <v>2.048</v>
      </c>
      <c r="G29" s="118">
        <v>-2.5</v>
      </c>
      <c r="H29" s="129">
        <v>3</v>
      </c>
      <c r="I29" s="129">
        <v>19.0583902795501</v>
      </c>
      <c r="J29" s="129">
        <v>3</v>
      </c>
      <c r="K29" s="129">
        <v>307.42836043223701</v>
      </c>
      <c r="L29" s="81">
        <v>3</v>
      </c>
      <c r="M29" s="82">
        <v>-287.06981905043801</v>
      </c>
      <c r="N29" s="82">
        <v>-6544.9736580595199</v>
      </c>
      <c r="O29" s="82">
        <v>-2758.7912791045401</v>
      </c>
      <c r="P29" s="82">
        <v>-78644.115495784004</v>
      </c>
      <c r="Q29" s="78">
        <v>31</v>
      </c>
      <c r="R29" s="78">
        <v>1.5E-3</v>
      </c>
      <c r="S29" s="119">
        <v>1.8E-3</v>
      </c>
      <c r="T29" s="119">
        <v>2E-3</v>
      </c>
      <c r="U29" s="53"/>
      <c r="V29" s="53"/>
      <c r="W29" s="53"/>
      <c r="X29" s="53"/>
      <c r="Y29" s="119">
        <v>1</v>
      </c>
      <c r="Z29" s="119">
        <v>2</v>
      </c>
      <c r="AA29" s="119">
        <v>4</v>
      </c>
      <c r="AB29" s="119">
        <v>7</v>
      </c>
      <c r="AC29" s="119" t="s">
        <v>90</v>
      </c>
      <c r="AD29" s="119" t="s">
        <v>91</v>
      </c>
      <c r="AE29" s="50" t="str">
        <f t="shared" si="26"/>
        <v>8,5</v>
      </c>
      <c r="AF29" s="101"/>
      <c r="AG29" s="11">
        <f>COLUMN()</f>
        <v>33</v>
      </c>
      <c r="AH29" s="10" t="str">
        <f t="shared" si="25"/>
        <v>1,7</v>
      </c>
      <c r="AI29" s="10" t="str">
        <f t="shared" si="25"/>
        <v>2,7</v>
      </c>
      <c r="AJ29" s="10" t="str">
        <f t="shared" si="25"/>
        <v>3,7</v>
      </c>
      <c r="AK29" s="10" t="str">
        <f t="shared" si="25"/>
        <v>4,7</v>
      </c>
      <c r="AL29" s="10" t="str">
        <f t="shared" si="25"/>
        <v>5,7</v>
      </c>
      <c r="AM29" s="10" t="str">
        <f t="shared" si="25"/>
        <v>6,7</v>
      </c>
      <c r="AN29" s="10" t="str">
        <f t="shared" si="25"/>
        <v>7,7</v>
      </c>
      <c r="AO29" s="10" t="str">
        <f t="shared" si="25"/>
        <v>8,7</v>
      </c>
      <c r="AP29" s="10" t="str">
        <f t="shared" si="25"/>
        <v>9,7</v>
      </c>
      <c r="AQ29" s="10" t="str">
        <f t="shared" si="25"/>
        <v>10,7</v>
      </c>
      <c r="AR29" s="5"/>
      <c r="AS29" s="5"/>
      <c r="AT29" s="5"/>
      <c r="AU29" s="5"/>
      <c r="AV29" s="5"/>
      <c r="AW29" s="5"/>
      <c r="AX29" s="5"/>
      <c r="AY29" s="5"/>
      <c r="AZ29" s="5"/>
      <c r="BA29" s="73">
        <v>2.8907563025209999</v>
      </c>
      <c r="BB29" s="5"/>
      <c r="BC29" s="5"/>
    </row>
    <row r="30" spans="1:55" ht="12" customHeight="1" x14ac:dyDescent="0.25">
      <c r="A30" s="77"/>
      <c r="B30" s="77">
        <v>2.0979999999999999</v>
      </c>
      <c r="C30" s="77">
        <v>-2.1</v>
      </c>
      <c r="D30" s="131">
        <f t="shared" si="7"/>
        <v>26</v>
      </c>
      <c r="E30" s="131">
        <f t="shared" si="4"/>
        <v>2.0979999999999901</v>
      </c>
      <c r="F30" s="118">
        <v>2.0979999999999901</v>
      </c>
      <c r="G30" s="118">
        <v>-2.1</v>
      </c>
      <c r="H30" s="129">
        <v>3.083333333333</v>
      </c>
      <c r="I30" s="129">
        <v>18.717115513301501</v>
      </c>
      <c r="J30" s="129">
        <v>3.083333333333</v>
      </c>
      <c r="K30" s="129">
        <v>309.18194809575402</v>
      </c>
      <c r="L30" s="81">
        <v>3.083333333333</v>
      </c>
      <c r="M30" s="82">
        <v>-304.37792765286099</v>
      </c>
      <c r="N30" s="82">
        <v>-6960.3625357127903</v>
      </c>
      <c r="O30" s="82">
        <v>-3019.2149179276698</v>
      </c>
      <c r="P30" s="82">
        <v>-84878.748498491594</v>
      </c>
      <c r="Q30" s="80"/>
      <c r="R30" s="80"/>
      <c r="S30" s="122" t="s">
        <v>67</v>
      </c>
      <c r="T30" s="122" t="s">
        <v>68</v>
      </c>
      <c r="U30" s="53"/>
      <c r="V30" s="53"/>
      <c r="W30" s="53"/>
      <c r="X30" s="53"/>
      <c r="Y30" s="119">
        <v>2</v>
      </c>
      <c r="Z30" s="119">
        <v>2</v>
      </c>
      <c r="AA30" s="119">
        <v>3</v>
      </c>
      <c r="AB30" s="119">
        <v>2</v>
      </c>
      <c r="AC30" s="119" t="s">
        <v>92</v>
      </c>
      <c r="AD30" s="119" t="s">
        <v>93</v>
      </c>
      <c r="AE30" s="50" t="str">
        <f t="shared" si="26"/>
        <v>3,4</v>
      </c>
      <c r="AF30" s="101"/>
      <c r="AG30" s="11">
        <f>COLUMN()</f>
        <v>33</v>
      </c>
      <c r="AH30" s="10" t="str">
        <f t="shared" si="25"/>
        <v>1,8</v>
      </c>
      <c r="AI30" s="10" t="str">
        <f t="shared" si="25"/>
        <v>2,8</v>
      </c>
      <c r="AJ30" s="10" t="str">
        <f t="shared" si="25"/>
        <v>3,8</v>
      </c>
      <c r="AK30" s="10" t="str">
        <f t="shared" si="25"/>
        <v>4,8</v>
      </c>
      <c r="AL30" s="10" t="str">
        <f t="shared" si="25"/>
        <v>5,8</v>
      </c>
      <c r="AM30" s="10" t="str">
        <f t="shared" si="25"/>
        <v>6,8</v>
      </c>
      <c r="AN30" s="10" t="str">
        <f t="shared" si="25"/>
        <v>7,8</v>
      </c>
      <c r="AO30" s="10" t="str">
        <f t="shared" si="25"/>
        <v>8,8</v>
      </c>
      <c r="AP30" s="10" t="str">
        <f t="shared" si="25"/>
        <v>9,8</v>
      </c>
      <c r="AQ30" s="10" t="str">
        <f t="shared" si="25"/>
        <v>10,8</v>
      </c>
      <c r="AR30" s="5"/>
      <c r="AS30" s="5"/>
      <c r="AT30" s="5"/>
      <c r="AU30" s="5"/>
      <c r="AV30" s="5"/>
      <c r="AW30" s="5"/>
      <c r="AX30" s="5"/>
      <c r="AY30" s="5"/>
      <c r="AZ30" s="5"/>
      <c r="BA30" s="73">
        <v>2.96638655462184</v>
      </c>
      <c r="BB30" s="5"/>
      <c r="BC30" s="5"/>
    </row>
    <row r="31" spans="1:55" ht="12" customHeight="1" x14ac:dyDescent="0.25">
      <c r="A31" s="77"/>
      <c r="B31" s="77">
        <v>2.254</v>
      </c>
      <c r="C31" s="77">
        <v>2.1</v>
      </c>
      <c r="D31" s="131">
        <f t="shared" si="7"/>
        <v>27</v>
      </c>
      <c r="E31" s="131">
        <f t="shared" si="4"/>
        <v>2.254</v>
      </c>
      <c r="F31" s="118">
        <v>2.254</v>
      </c>
      <c r="G31" s="118">
        <v>2.1</v>
      </c>
      <c r="H31" s="129">
        <v>3.166666666667</v>
      </c>
      <c r="I31" s="129">
        <v>18.485423679443599</v>
      </c>
      <c r="J31" s="129">
        <v>3.166666666667</v>
      </c>
      <c r="K31" s="129">
        <v>310.90363389173098</v>
      </c>
      <c r="L31" s="81">
        <v>3.166666666667</v>
      </c>
      <c r="M31" s="82">
        <v>-297.94596160494501</v>
      </c>
      <c r="N31" s="82">
        <v>-6418.4290851966798</v>
      </c>
      <c r="O31" s="82">
        <v>-2922.9791878647002</v>
      </c>
      <c r="P31" s="82">
        <v>-76750.273324781607</v>
      </c>
      <c r="Q31" s="53"/>
      <c r="R31" s="53"/>
      <c r="S31" s="53"/>
      <c r="T31" s="53"/>
      <c r="U31" s="53"/>
      <c r="V31" s="53"/>
      <c r="W31" s="53"/>
      <c r="X31" s="125" t="s">
        <v>95</v>
      </c>
      <c r="Y31" s="78">
        <v>0</v>
      </c>
      <c r="Z31" s="78">
        <v>2</v>
      </c>
      <c r="AA31" s="78">
        <v>3</v>
      </c>
      <c r="AB31" s="78">
        <v>2</v>
      </c>
      <c r="AC31" s="78" t="s">
        <v>92</v>
      </c>
      <c r="AD31" s="78" t="s">
        <v>93</v>
      </c>
      <c r="AE31" s="50" t="str">
        <f t="shared" si="26"/>
        <v>3,4</v>
      </c>
      <c r="AF31" s="101"/>
      <c r="AG31" s="11">
        <f>COLUMN()</f>
        <v>33</v>
      </c>
      <c r="AH31" s="10" t="str">
        <f t="shared" ref="AH31:AQ37" si="27">_xlfn.CONCAT(COLUMN()-$AG31,",",ROW()-AH$22)</f>
        <v>1,9</v>
      </c>
      <c r="AI31" s="10" t="str">
        <f t="shared" si="27"/>
        <v>2,9</v>
      </c>
      <c r="AJ31" s="10" t="str">
        <f t="shared" si="27"/>
        <v>3,9</v>
      </c>
      <c r="AK31" s="10" t="str">
        <f t="shared" si="27"/>
        <v>4,9</v>
      </c>
      <c r="AL31" s="10" t="str">
        <f t="shared" si="27"/>
        <v>5,9</v>
      </c>
      <c r="AM31" s="10" t="str">
        <f t="shared" si="27"/>
        <v>6,9</v>
      </c>
      <c r="AN31" s="10" t="str">
        <f t="shared" si="27"/>
        <v>7,9</v>
      </c>
      <c r="AO31" s="10" t="str">
        <f t="shared" si="27"/>
        <v>8,9</v>
      </c>
      <c r="AP31" s="10" t="str">
        <f t="shared" si="27"/>
        <v>9,9</v>
      </c>
      <c r="AQ31" s="10" t="str">
        <f t="shared" si="27"/>
        <v>10,9</v>
      </c>
      <c r="AR31" s="5"/>
      <c r="AS31" s="5"/>
      <c r="AT31" s="5"/>
      <c r="AU31" s="5"/>
      <c r="AV31" s="5"/>
      <c r="AW31" s="5"/>
      <c r="AX31" s="5"/>
      <c r="AY31" s="5"/>
      <c r="AZ31" s="5"/>
      <c r="BA31" s="73">
        <v>3.04201680672268</v>
      </c>
      <c r="BB31" s="5"/>
      <c r="BC31" s="5"/>
    </row>
    <row r="32" spans="1:55" ht="12" customHeight="1" x14ac:dyDescent="0.25">
      <c r="A32" s="77"/>
      <c r="B32" s="77">
        <v>2.3039999999999998</v>
      </c>
      <c r="C32" s="77">
        <v>2.5</v>
      </c>
      <c r="D32" s="131">
        <f t="shared" si="7"/>
        <v>28</v>
      </c>
      <c r="E32" s="131">
        <f t="shared" si="4"/>
        <v>2.3039999999999901</v>
      </c>
      <c r="F32" s="118">
        <v>2.3039999999999901</v>
      </c>
      <c r="G32" s="118">
        <v>2.5</v>
      </c>
      <c r="H32" s="129">
        <v>3.25</v>
      </c>
      <c r="I32" s="129">
        <v>18.5723971990599</v>
      </c>
      <c r="J32" s="129">
        <v>3.25</v>
      </c>
      <c r="K32" s="129">
        <v>312.59356299282598</v>
      </c>
      <c r="L32" s="81">
        <v>3.25</v>
      </c>
      <c r="M32" s="82">
        <v>-276.04802597137399</v>
      </c>
      <c r="N32" s="82">
        <v>-5529.6102670487599</v>
      </c>
      <c r="O32" s="82">
        <v>-2594.0657222575201</v>
      </c>
      <c r="P32" s="82">
        <v>-63413.092383990799</v>
      </c>
      <c r="Q32" s="135" t="s">
        <v>74</v>
      </c>
      <c r="R32" s="135"/>
      <c r="S32" s="135"/>
      <c r="T32" s="135"/>
      <c r="U32" s="135">
        <v>50</v>
      </c>
      <c r="V32" s="135">
        <v>-1</v>
      </c>
      <c r="W32" s="53"/>
      <c r="X32" s="53"/>
      <c r="Y32" s="78">
        <v>1</v>
      </c>
      <c r="Z32" s="78">
        <v>2</v>
      </c>
      <c r="AA32" s="78">
        <v>4</v>
      </c>
      <c r="AB32" s="78">
        <v>7</v>
      </c>
      <c r="AC32" s="78" t="s">
        <v>90</v>
      </c>
      <c r="AD32" s="78" t="s">
        <v>91</v>
      </c>
      <c r="AE32" s="50" t="str">
        <f t="shared" si="26"/>
        <v>8,5</v>
      </c>
      <c r="AF32" s="101"/>
      <c r="AG32" s="11">
        <f>COLUMN()</f>
        <v>33</v>
      </c>
      <c r="AH32" s="10" t="str">
        <f t="shared" si="27"/>
        <v>1,10</v>
      </c>
      <c r="AI32" s="10" t="str">
        <f t="shared" si="27"/>
        <v>2,10</v>
      </c>
      <c r="AJ32" s="10" t="str">
        <f t="shared" si="27"/>
        <v>3,10</v>
      </c>
      <c r="AK32" s="10" t="str">
        <f t="shared" si="27"/>
        <v>4,10</v>
      </c>
      <c r="AL32" s="10" t="str">
        <f t="shared" si="27"/>
        <v>5,10</v>
      </c>
      <c r="AM32" s="10" t="str">
        <f t="shared" si="27"/>
        <v>6,10</v>
      </c>
      <c r="AN32" s="10" t="str">
        <f t="shared" si="27"/>
        <v>7,10</v>
      </c>
      <c r="AO32" s="10" t="str">
        <f t="shared" si="27"/>
        <v>8,10</v>
      </c>
      <c r="AP32" s="10" t="str">
        <f t="shared" si="27"/>
        <v>9,10</v>
      </c>
      <c r="AQ32" s="10" t="str">
        <f t="shared" si="27"/>
        <v>10,10</v>
      </c>
      <c r="AR32" s="5"/>
      <c r="AS32" s="5"/>
      <c r="AT32" s="5"/>
      <c r="AU32" s="5"/>
      <c r="AV32" s="5"/>
      <c r="AW32" s="5"/>
      <c r="AX32" s="5"/>
      <c r="AY32" s="5"/>
      <c r="AZ32" s="5"/>
      <c r="BA32" s="73">
        <v>3.1176470588235201</v>
      </c>
      <c r="BB32" s="5"/>
      <c r="BC32" s="5"/>
    </row>
    <row r="33" spans="1:55" ht="12" customHeight="1" x14ac:dyDescent="0.3">
      <c r="A33" s="77"/>
      <c r="B33" s="77">
        <v>2.3540000000000001</v>
      </c>
      <c r="C33" s="77">
        <v>2</v>
      </c>
      <c r="D33" s="131">
        <f t="shared" si="7"/>
        <v>29</v>
      </c>
      <c r="E33" s="131">
        <f t="shared" si="4"/>
        <v>2.3540000000000001</v>
      </c>
      <c r="F33" s="118">
        <v>2.3540000000000001</v>
      </c>
      <c r="G33" s="118">
        <v>2</v>
      </c>
      <c r="H33" s="129">
        <v>3.333333333333</v>
      </c>
      <c r="I33" s="129">
        <v>18.889127796202899</v>
      </c>
      <c r="J33" s="129">
        <v>3.333333333333</v>
      </c>
      <c r="K33" s="129">
        <v>314.25190858672102</v>
      </c>
      <c r="L33" s="81">
        <v>3.333333333333</v>
      </c>
      <c r="M33" s="82">
        <v>-258.74688032696997</v>
      </c>
      <c r="N33" s="82">
        <v>-5087.1190346796402</v>
      </c>
      <c r="O33" s="82">
        <v>-2333.8999062258199</v>
      </c>
      <c r="P33" s="82">
        <v>-56768.1614301628</v>
      </c>
      <c r="Q33" s="135" t="s">
        <v>106</v>
      </c>
      <c r="R33" s="135"/>
      <c r="S33" s="135"/>
      <c r="T33" s="135"/>
      <c r="U33" s="135"/>
      <c r="V33" s="50"/>
      <c r="W33" s="53"/>
      <c r="X33" s="125" t="s">
        <v>96</v>
      </c>
      <c r="Y33" s="119">
        <v>0</v>
      </c>
      <c r="Z33" s="119">
        <v>2</v>
      </c>
      <c r="AA33" s="119">
        <v>4</v>
      </c>
      <c r="AB33" s="119">
        <v>7</v>
      </c>
      <c r="AC33" s="119" t="s">
        <v>90</v>
      </c>
      <c r="AD33" s="119" t="s">
        <v>91</v>
      </c>
      <c r="AE33" s="50" t="str">
        <f t="shared" si="26"/>
        <v>8,5</v>
      </c>
      <c r="AF33" s="101"/>
      <c r="AG33" s="11">
        <f>COLUMN()</f>
        <v>33</v>
      </c>
      <c r="AH33" s="10" t="str">
        <f t="shared" si="27"/>
        <v>1,11</v>
      </c>
      <c r="AI33" s="10" t="str">
        <f t="shared" si="27"/>
        <v>2,11</v>
      </c>
      <c r="AJ33" s="10" t="str">
        <f t="shared" si="27"/>
        <v>3,11</v>
      </c>
      <c r="AK33" s="10" t="str">
        <f t="shared" si="27"/>
        <v>4,11</v>
      </c>
      <c r="AL33" s="10" t="str">
        <f t="shared" si="27"/>
        <v>5,11</v>
      </c>
      <c r="AM33" s="10" t="str">
        <f t="shared" si="27"/>
        <v>6,11</v>
      </c>
      <c r="AN33" s="10" t="str">
        <f t="shared" si="27"/>
        <v>7,11</v>
      </c>
      <c r="AO33" s="10" t="str">
        <f t="shared" si="27"/>
        <v>8,11</v>
      </c>
      <c r="AP33" s="10" t="str">
        <f t="shared" si="27"/>
        <v>9,11</v>
      </c>
      <c r="AQ33" s="10" t="str">
        <f t="shared" si="27"/>
        <v>10,11</v>
      </c>
      <c r="AR33" s="5"/>
      <c r="AS33" s="5"/>
      <c r="AT33" s="5"/>
      <c r="AU33" s="5"/>
      <c r="AV33" s="5"/>
      <c r="AW33" s="5"/>
      <c r="AX33" s="5"/>
      <c r="AY33" s="5"/>
      <c r="AZ33" s="5"/>
      <c r="BA33" s="73">
        <v>3.1932773109243602</v>
      </c>
      <c r="BB33" s="5"/>
      <c r="BC33" s="5"/>
    </row>
    <row r="34" spans="1:55" ht="12" customHeight="1" x14ac:dyDescent="0.25">
      <c r="A34" s="77"/>
      <c r="B34" s="77">
        <v>2.5099999999999998</v>
      </c>
      <c r="C34" s="77">
        <v>-2.4</v>
      </c>
      <c r="D34" s="131">
        <f t="shared" si="7"/>
        <v>30</v>
      </c>
      <c r="E34" s="131">
        <f t="shared" si="4"/>
        <v>2.50999999999999</v>
      </c>
      <c r="F34" s="118">
        <v>2.50999999999999</v>
      </c>
      <c r="G34" s="118">
        <v>-2.3999999999999901</v>
      </c>
      <c r="H34" s="129">
        <v>3.416666666667</v>
      </c>
      <c r="I34" s="129">
        <v>19.113660795732098</v>
      </c>
      <c r="J34" s="129">
        <v>3.416666666667</v>
      </c>
      <c r="K34" s="129">
        <v>315.87881421592903</v>
      </c>
      <c r="L34" s="81">
        <v>3.416666666667</v>
      </c>
      <c r="M34" s="82">
        <v>-264.19761288306398</v>
      </c>
      <c r="N34" s="82">
        <v>-5581.2547374227097</v>
      </c>
      <c r="O34" s="82">
        <v>-2415.5231953406501</v>
      </c>
      <c r="P34" s="82">
        <v>-64175.492140313101</v>
      </c>
      <c r="Q34" s="112" t="s">
        <v>38</v>
      </c>
      <c r="R34" s="113" t="s">
        <v>39</v>
      </c>
      <c r="S34" s="112" t="s">
        <v>40</v>
      </c>
      <c r="T34" s="112" t="s">
        <v>41</v>
      </c>
      <c r="U34" s="114" t="s">
        <v>42</v>
      </c>
      <c r="V34" s="50"/>
      <c r="W34" s="53"/>
      <c r="X34" s="53"/>
      <c r="Y34" s="119">
        <v>1</v>
      </c>
      <c r="Z34" s="119">
        <v>2</v>
      </c>
      <c r="AA34" s="119">
        <v>3</v>
      </c>
      <c r="AB34" s="119">
        <v>2</v>
      </c>
      <c r="AC34" s="119" t="s">
        <v>92</v>
      </c>
      <c r="AD34" s="119" t="s">
        <v>93</v>
      </c>
      <c r="AE34" s="50" t="str">
        <f t="shared" si="26"/>
        <v>3,4</v>
      </c>
      <c r="AF34" s="101"/>
      <c r="AG34" s="11">
        <f>COLUMN()</f>
        <v>33</v>
      </c>
      <c r="AH34" s="10" t="str">
        <f t="shared" si="27"/>
        <v>1,12</v>
      </c>
      <c r="AI34" s="10" t="str">
        <f t="shared" si="27"/>
        <v>2,12</v>
      </c>
      <c r="AJ34" s="10" t="str">
        <f t="shared" si="27"/>
        <v>3,12</v>
      </c>
      <c r="AK34" s="10" t="str">
        <f t="shared" si="27"/>
        <v>4,12</v>
      </c>
      <c r="AL34" s="10" t="str">
        <f t="shared" si="27"/>
        <v>5,12</v>
      </c>
      <c r="AM34" s="10" t="str">
        <f t="shared" si="27"/>
        <v>6,12</v>
      </c>
      <c r="AN34" s="10" t="str">
        <f t="shared" si="27"/>
        <v>7,12</v>
      </c>
      <c r="AO34" s="10" t="str">
        <f t="shared" si="27"/>
        <v>8,12</v>
      </c>
      <c r="AP34" s="10" t="str">
        <f t="shared" si="27"/>
        <v>9,12</v>
      </c>
      <c r="AQ34" s="10" t="str">
        <f t="shared" si="27"/>
        <v>10,12</v>
      </c>
      <c r="AR34" s="5"/>
      <c r="AS34" s="5"/>
      <c r="AT34" s="5"/>
      <c r="AU34" s="5"/>
      <c r="AV34" s="5"/>
      <c r="AW34" s="5"/>
      <c r="AX34" s="5"/>
      <c r="AY34" s="5"/>
      <c r="AZ34" s="5"/>
      <c r="BA34" s="73">
        <v>3.26890756302521</v>
      </c>
      <c r="BB34" s="5"/>
      <c r="BC34" s="5"/>
    </row>
    <row r="35" spans="1:55" ht="12" customHeight="1" x14ac:dyDescent="0.25">
      <c r="A35" s="77"/>
      <c r="B35" s="77">
        <v>2.56</v>
      </c>
      <c r="C35" s="77">
        <v>-2.8</v>
      </c>
      <c r="D35" s="131">
        <f t="shared" si="7"/>
        <v>31</v>
      </c>
      <c r="E35" s="131">
        <f t="shared" si="4"/>
        <v>2.56</v>
      </c>
      <c r="F35" s="118">
        <v>2.56</v>
      </c>
      <c r="G35" s="118">
        <v>-2.7999999999999901</v>
      </c>
      <c r="H35" s="129">
        <v>3.5</v>
      </c>
      <c r="I35" s="129">
        <v>19.018207733479301</v>
      </c>
      <c r="J35" s="129">
        <v>3.5</v>
      </c>
      <c r="K35" s="129">
        <v>317.47436502044502</v>
      </c>
      <c r="L35" s="81">
        <v>3.5</v>
      </c>
      <c r="M35" s="82">
        <v>-286.78000532046298</v>
      </c>
      <c r="N35" s="82">
        <v>-6505.0233813579498</v>
      </c>
      <c r="O35" s="82">
        <v>-2754.8281689841001</v>
      </c>
      <c r="P35" s="82">
        <v>-78032.811036108702</v>
      </c>
      <c r="Q35" s="137" t="str">
        <f t="array" ref="Q35:Q38">TRANSPOSE(R34:U34)</f>
        <v>GHB_2_6_10</v>
      </c>
      <c r="R35" s="137"/>
      <c r="S35" s="138">
        <v>2</v>
      </c>
      <c r="T35" s="138">
        <v>6</v>
      </c>
      <c r="U35" s="138">
        <v>10</v>
      </c>
      <c r="V35" s="50" t="str">
        <f>_xlfn.CONCAT(U35,",",T35)</f>
        <v>10,6</v>
      </c>
      <c r="W35" s="53"/>
      <c r="X35" s="53"/>
      <c r="Y35" s="119">
        <v>2</v>
      </c>
      <c r="Z35" s="119">
        <v>0</v>
      </c>
      <c r="AA35" s="119">
        <v>11</v>
      </c>
      <c r="AB35" s="119">
        <v>2</v>
      </c>
      <c r="AC35" s="119">
        <v>-10</v>
      </c>
      <c r="AD35" s="119"/>
      <c r="AE35" s="50" t="str">
        <f t="shared" si="26"/>
        <v>3,12</v>
      </c>
      <c r="AF35" s="101"/>
      <c r="AG35" s="11">
        <f>COLUMN()</f>
        <v>33</v>
      </c>
      <c r="AH35" s="10" t="str">
        <f t="shared" si="27"/>
        <v>1,13</v>
      </c>
      <c r="AI35" s="10" t="str">
        <f t="shared" si="27"/>
        <v>2,13</v>
      </c>
      <c r="AJ35" s="10" t="str">
        <f t="shared" si="27"/>
        <v>3,13</v>
      </c>
      <c r="AK35" s="10" t="str">
        <f t="shared" si="27"/>
        <v>4,13</v>
      </c>
      <c r="AL35" s="10" t="str">
        <f t="shared" si="27"/>
        <v>5,13</v>
      </c>
      <c r="AM35" s="10" t="str">
        <f t="shared" si="27"/>
        <v>6,13</v>
      </c>
      <c r="AN35" s="10" t="str">
        <f t="shared" si="27"/>
        <v>7,13</v>
      </c>
      <c r="AO35" s="10" t="str">
        <f t="shared" si="27"/>
        <v>8,13</v>
      </c>
      <c r="AP35" s="10" t="str">
        <f t="shared" si="27"/>
        <v>9,13</v>
      </c>
      <c r="AQ35" s="10" t="str">
        <f t="shared" si="27"/>
        <v>10,13</v>
      </c>
      <c r="AR35" s="5"/>
      <c r="AS35" s="5"/>
      <c r="AT35" s="5"/>
      <c r="AU35" s="5"/>
      <c r="AV35" s="5"/>
      <c r="AW35" s="5"/>
      <c r="AX35" s="5"/>
      <c r="AY35" s="5"/>
      <c r="AZ35" s="5"/>
      <c r="BA35" s="73">
        <v>3.3445378151260501</v>
      </c>
      <c r="BB35" s="5"/>
      <c r="BC35" s="5"/>
    </row>
    <row r="36" spans="1:55" ht="12" customHeight="1" x14ac:dyDescent="0.25">
      <c r="A36" s="77"/>
      <c r="B36" s="77">
        <v>2.61</v>
      </c>
      <c r="C36" s="77">
        <v>-2.4</v>
      </c>
      <c r="D36" s="131">
        <f t="shared" si="7"/>
        <v>32</v>
      </c>
      <c r="E36" s="131">
        <f t="shared" si="4"/>
        <v>2.6099999999999901</v>
      </c>
      <c r="F36" s="118">
        <v>2.6099999999999901</v>
      </c>
      <c r="G36" s="118">
        <v>-2.3999999999999901</v>
      </c>
      <c r="H36" s="129">
        <v>3.583333333333</v>
      </c>
      <c r="I36" s="129">
        <v>18.677401097644101</v>
      </c>
      <c r="J36" s="129">
        <v>3.583333333333</v>
      </c>
      <c r="K36" s="129">
        <v>319.03861494410199</v>
      </c>
      <c r="L36" s="81">
        <v>3.583333333333</v>
      </c>
      <c r="M36" s="82">
        <v>-305.71537630394897</v>
      </c>
      <c r="N36" s="82">
        <v>-7006.0820436996</v>
      </c>
      <c r="O36" s="82">
        <v>-3039.6670654446398</v>
      </c>
      <c r="P36" s="82">
        <v>-85552.444361453294</v>
      </c>
      <c r="Q36" s="137" t="str">
        <v>GHB_3_6_10</v>
      </c>
      <c r="R36" s="137"/>
      <c r="S36" s="138">
        <v>6</v>
      </c>
      <c r="T36" s="138">
        <v>6</v>
      </c>
      <c r="U36" s="138">
        <v>10</v>
      </c>
      <c r="V36" s="50" t="str">
        <f t="shared" ref="V36:V38" si="28">_xlfn.CONCAT(U36,",",T36)</f>
        <v>10,6</v>
      </c>
      <c r="W36" s="53"/>
      <c r="X36" s="53"/>
      <c r="Y36" s="119">
        <v>3</v>
      </c>
      <c r="Z36" s="119">
        <v>0</v>
      </c>
      <c r="AA36" s="119">
        <v>2</v>
      </c>
      <c r="AB36" s="119">
        <v>4</v>
      </c>
      <c r="AC36" s="119">
        <v>-20</v>
      </c>
      <c r="AD36" s="119"/>
      <c r="AE36" s="50" t="str">
        <f t="shared" si="26"/>
        <v>5,3</v>
      </c>
      <c r="AF36" s="101"/>
      <c r="AG36" s="11">
        <f>COLUMN()</f>
        <v>33</v>
      </c>
      <c r="AH36" s="10" t="str">
        <f t="shared" si="27"/>
        <v>1,14</v>
      </c>
      <c r="AI36" s="10" t="str">
        <f t="shared" si="27"/>
        <v>2,14</v>
      </c>
      <c r="AJ36" s="10" t="str">
        <f t="shared" si="27"/>
        <v>3,14</v>
      </c>
      <c r="AK36" s="10" t="str">
        <f t="shared" si="27"/>
        <v>4,14</v>
      </c>
      <c r="AL36" s="10" t="str">
        <f t="shared" si="27"/>
        <v>5,14</v>
      </c>
      <c r="AM36" s="10" t="str">
        <f t="shared" si="27"/>
        <v>6,14</v>
      </c>
      <c r="AN36" s="10" t="str">
        <f t="shared" si="27"/>
        <v>7,14</v>
      </c>
      <c r="AO36" s="10" t="str">
        <f t="shared" si="27"/>
        <v>8,14</v>
      </c>
      <c r="AP36" s="10" t="str">
        <f t="shared" si="27"/>
        <v>9,14</v>
      </c>
      <c r="AQ36" s="10" t="str">
        <f t="shared" si="27"/>
        <v>10,14</v>
      </c>
      <c r="AR36" s="5"/>
      <c r="AS36" s="5"/>
      <c r="AT36" s="5"/>
      <c r="AU36" s="5"/>
      <c r="AV36" s="5"/>
      <c r="AW36" s="5"/>
      <c r="AX36" s="5"/>
      <c r="AY36" s="5"/>
      <c r="AZ36" s="5"/>
      <c r="BA36" s="73">
        <v>3.4201680672268902</v>
      </c>
      <c r="BB36" s="5"/>
      <c r="BC36" s="5"/>
    </row>
    <row r="37" spans="1:55" ht="12" customHeight="1" x14ac:dyDescent="0.25">
      <c r="A37" s="77"/>
      <c r="B37" s="77">
        <v>2.766</v>
      </c>
      <c r="C37" s="77">
        <v>2.4</v>
      </c>
      <c r="D37" s="131">
        <f t="shared" si="7"/>
        <v>33</v>
      </c>
      <c r="E37" s="131">
        <f t="shared" si="4"/>
        <v>2.766</v>
      </c>
      <c r="F37" s="118">
        <v>2.766</v>
      </c>
      <c r="G37" s="118">
        <v>2.3999999999999901</v>
      </c>
      <c r="H37" s="129">
        <v>3.666666666667</v>
      </c>
      <c r="I37" s="129">
        <v>18.405736964844198</v>
      </c>
      <c r="J37" s="129">
        <v>3.666666666667</v>
      </c>
      <c r="K37" s="129">
        <v>320.57164527946799</v>
      </c>
      <c r="L37" s="81">
        <v>3.666666666667</v>
      </c>
      <c r="M37" s="82">
        <v>-302.71149847165702</v>
      </c>
      <c r="N37" s="82">
        <v>-6587.3737109643498</v>
      </c>
      <c r="O37" s="82">
        <v>-2994.94243027006</v>
      </c>
      <c r="P37" s="82">
        <v>-79273.092078861693</v>
      </c>
      <c r="Q37" s="137" t="str">
        <v>ESTUARY2</v>
      </c>
      <c r="R37" s="137"/>
      <c r="S37" s="138" t="s">
        <v>108</v>
      </c>
      <c r="T37" s="138" t="s">
        <v>30</v>
      </c>
      <c r="U37" s="138" t="s">
        <v>30</v>
      </c>
      <c r="V37" s="50" t="str">
        <f t="shared" si="28"/>
        <v>-,-</v>
      </c>
      <c r="W37" s="53"/>
      <c r="X37" s="53"/>
      <c r="Y37" s="119">
        <v>4</v>
      </c>
      <c r="Z37" s="119">
        <v>0</v>
      </c>
      <c r="AA37" s="119">
        <v>13</v>
      </c>
      <c r="AB37" s="119">
        <v>5</v>
      </c>
      <c r="AC37" s="119">
        <v>-40</v>
      </c>
      <c r="AD37" s="119"/>
      <c r="AE37" s="50" t="str">
        <f t="shared" si="26"/>
        <v>6,14</v>
      </c>
      <c r="AF37" s="101"/>
      <c r="AG37" s="11">
        <f>COLUMN()</f>
        <v>33</v>
      </c>
      <c r="AH37" s="10" t="str">
        <f t="shared" si="27"/>
        <v>1,15</v>
      </c>
      <c r="AI37" s="10" t="str">
        <f t="shared" si="27"/>
        <v>2,15</v>
      </c>
      <c r="AJ37" s="10" t="str">
        <f t="shared" si="27"/>
        <v>3,15</v>
      </c>
      <c r="AK37" s="10" t="str">
        <f t="shared" si="27"/>
        <v>4,15</v>
      </c>
      <c r="AL37" s="10" t="str">
        <f t="shared" si="27"/>
        <v>5,15</v>
      </c>
      <c r="AM37" s="10" t="str">
        <f t="shared" si="27"/>
        <v>6,15</v>
      </c>
      <c r="AN37" s="10" t="str">
        <f t="shared" si="27"/>
        <v>7,15</v>
      </c>
      <c r="AO37" s="10" t="str">
        <f t="shared" si="27"/>
        <v>8,15</v>
      </c>
      <c r="AP37" s="10" t="str">
        <f t="shared" si="27"/>
        <v>9,15</v>
      </c>
      <c r="AQ37" s="10" t="str">
        <f t="shared" si="27"/>
        <v>10,15</v>
      </c>
      <c r="AR37" s="5"/>
      <c r="AS37" s="5"/>
      <c r="AT37" s="5"/>
      <c r="AU37" s="5"/>
      <c r="AV37" s="5"/>
      <c r="AW37" s="5"/>
      <c r="AX37" s="5"/>
      <c r="AY37" s="5"/>
      <c r="AZ37" s="5"/>
      <c r="BA37" s="73">
        <v>3.4957983193277302</v>
      </c>
      <c r="BB37" s="5"/>
      <c r="BC37" s="5"/>
    </row>
    <row r="38" spans="1:55" ht="12" customHeight="1" x14ac:dyDescent="0.25">
      <c r="A38" s="77"/>
      <c r="B38" s="77">
        <v>2.8159999999999998</v>
      </c>
      <c r="C38" s="77">
        <v>2.8</v>
      </c>
      <c r="D38" s="131">
        <f t="shared" si="7"/>
        <v>34</v>
      </c>
      <c r="E38" s="131">
        <f t="shared" si="4"/>
        <v>2.8159999999999901</v>
      </c>
      <c r="F38" s="118">
        <v>2.8159999999999901</v>
      </c>
      <c r="G38" s="118">
        <v>2.7999999999999901</v>
      </c>
      <c r="H38" s="129">
        <v>3.75</v>
      </c>
      <c r="I38" s="129">
        <v>18.473670974578901</v>
      </c>
      <c r="J38" s="129">
        <v>3.75</v>
      </c>
      <c r="K38" s="129">
        <v>322.07360062397601</v>
      </c>
      <c r="L38" s="81">
        <v>3.75</v>
      </c>
      <c r="M38" s="82">
        <v>-278.92569147816403</v>
      </c>
      <c r="N38" s="82">
        <v>-5580.1755586057898</v>
      </c>
      <c r="O38" s="82">
        <v>-2637.7044707238501</v>
      </c>
      <c r="P38" s="82">
        <v>-64160.5003560275</v>
      </c>
      <c r="Q38" s="137" t="str">
        <v>ESTUARY3</v>
      </c>
      <c r="R38" s="137"/>
      <c r="S38" s="138" t="s">
        <v>109</v>
      </c>
      <c r="T38" s="138" t="s">
        <v>30</v>
      </c>
      <c r="U38" s="138" t="s">
        <v>30</v>
      </c>
      <c r="V38" s="50" t="str">
        <f t="shared" si="28"/>
        <v>-,-</v>
      </c>
      <c r="W38" s="53"/>
      <c r="X38" s="53"/>
      <c r="Y38" s="53"/>
      <c r="Z38" s="53"/>
      <c r="AA38" s="53"/>
      <c r="AB38" s="53"/>
      <c r="AC38" s="53"/>
      <c r="AD38" s="53"/>
      <c r="AE38" s="53"/>
      <c r="AF38" s="101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73">
        <v>3.5714285714285698</v>
      </c>
      <c r="BB38" s="5"/>
      <c r="BC38" s="5"/>
    </row>
    <row r="39" spans="1:55" ht="12" customHeight="1" x14ac:dyDescent="0.25">
      <c r="A39" s="77"/>
      <c r="B39" s="77">
        <v>2.8660000000000001</v>
      </c>
      <c r="C39" s="77">
        <v>2.4</v>
      </c>
      <c r="D39" s="131">
        <f t="shared" si="7"/>
        <v>35</v>
      </c>
      <c r="E39" s="131">
        <f t="shared" si="4"/>
        <v>2.8660000000000001</v>
      </c>
      <c r="F39" s="118">
        <v>2.8660000000000001</v>
      </c>
      <c r="G39" s="118">
        <v>2.3999999999999901</v>
      </c>
      <c r="H39" s="129">
        <v>3.833333333333</v>
      </c>
      <c r="I39" s="129">
        <v>18.826238950054801</v>
      </c>
      <c r="J39" s="129">
        <v>3.833333333333</v>
      </c>
      <c r="K39" s="129">
        <v>323.544663537291</v>
      </c>
      <c r="L39" s="81">
        <v>3.833333333333</v>
      </c>
      <c r="M39" s="82">
        <v>-257.37333427632097</v>
      </c>
      <c r="N39" s="82">
        <v>-4977.7620194208703</v>
      </c>
      <c r="O39" s="82">
        <v>-2313.64968843424</v>
      </c>
      <c r="P39" s="82">
        <v>-55116.141301007599</v>
      </c>
      <c r="Q39" s="140"/>
      <c r="R39" s="140"/>
      <c r="S39" s="140"/>
      <c r="T39" s="140"/>
      <c r="U39" s="140"/>
      <c r="V39" s="140"/>
      <c r="W39" s="140"/>
      <c r="X39" s="140"/>
      <c r="Y39" s="140"/>
      <c r="Z39" s="53"/>
      <c r="AA39" s="53"/>
      <c r="AB39" s="53"/>
      <c r="AC39" s="53"/>
      <c r="AD39" s="53"/>
      <c r="AE39" s="53"/>
      <c r="AF39" s="101"/>
      <c r="AG39" s="107">
        <f>AI2</f>
        <v>10</v>
      </c>
      <c r="AH39" s="53">
        <v>1</v>
      </c>
      <c r="AI39" s="53">
        <f>AH39+1</f>
        <v>2</v>
      </c>
      <c r="AJ39" s="53">
        <f t="shared" ref="AJ39:AQ39" si="29">AI39+1</f>
        <v>3</v>
      </c>
      <c r="AK39" s="53">
        <f t="shared" si="29"/>
        <v>4</v>
      </c>
      <c r="AL39" s="53">
        <f t="shared" si="29"/>
        <v>5</v>
      </c>
      <c r="AM39" s="53">
        <f t="shared" si="29"/>
        <v>6</v>
      </c>
      <c r="AN39" s="53">
        <f t="shared" si="29"/>
        <v>7</v>
      </c>
      <c r="AO39" s="53">
        <f t="shared" si="29"/>
        <v>8</v>
      </c>
      <c r="AP39" s="53">
        <f t="shared" si="29"/>
        <v>9</v>
      </c>
      <c r="AQ39" s="53">
        <f t="shared" si="29"/>
        <v>10</v>
      </c>
      <c r="AR39" s="5"/>
      <c r="AS39" s="5"/>
      <c r="AT39" s="5"/>
      <c r="AU39" s="1"/>
      <c r="AV39" s="5"/>
      <c r="AW39" s="5"/>
      <c r="AX39" s="5"/>
      <c r="AY39" s="5"/>
      <c r="AZ39" s="5"/>
      <c r="BA39" s="73">
        <v>3.6470588235294099</v>
      </c>
      <c r="BB39" s="5"/>
      <c r="BC39" s="5"/>
    </row>
    <row r="40" spans="1:55" ht="12" customHeight="1" x14ac:dyDescent="0.25">
      <c r="A40" s="77"/>
      <c r="B40" s="77">
        <v>3.0219999999999998</v>
      </c>
      <c r="C40" s="77">
        <v>-2.1</v>
      </c>
      <c r="D40" s="131">
        <f t="shared" si="7"/>
        <v>36</v>
      </c>
      <c r="E40" s="131">
        <f t="shared" si="4"/>
        <v>3.02199999999999</v>
      </c>
      <c r="F40" s="118">
        <v>3.02199999999999</v>
      </c>
      <c r="G40" s="118">
        <v>-2.1</v>
      </c>
      <c r="H40" s="129">
        <v>3.916666666667</v>
      </c>
      <c r="I40" s="129">
        <v>19.1367134607998</v>
      </c>
      <c r="J40" s="129">
        <v>3.916666666667</v>
      </c>
      <c r="K40" s="129">
        <v>324.98499143197301</v>
      </c>
      <c r="L40" s="81">
        <v>3.916666666667</v>
      </c>
      <c r="M40" s="82">
        <v>-258.31593154362201</v>
      </c>
      <c r="N40" s="82">
        <v>-5345.5347970336597</v>
      </c>
      <c r="O40" s="82">
        <v>-2327.4705267336899</v>
      </c>
      <c r="P40" s="82">
        <v>-60626.821401475201</v>
      </c>
      <c r="Q40" s="139"/>
      <c r="R40" s="139">
        <v>0</v>
      </c>
      <c r="S40" s="139"/>
      <c r="T40" s="141"/>
      <c r="U40" s="106" t="str">
        <f>AH3</f>
        <v>nrow</v>
      </c>
      <c r="V40" s="140"/>
      <c r="W40" s="107">
        <f>AI3</f>
        <v>15</v>
      </c>
      <c r="X40" s="140"/>
      <c r="Y40" s="139">
        <v>-2</v>
      </c>
      <c r="Z40" s="126" t="s">
        <v>99</v>
      </c>
      <c r="AA40" s="126"/>
      <c r="AB40" s="127"/>
      <c r="AC40" s="126"/>
      <c r="AD40" s="126"/>
      <c r="AE40" s="126"/>
      <c r="AF40" s="101"/>
      <c r="AG40" s="107">
        <f>AI3</f>
        <v>15</v>
      </c>
      <c r="AH40" s="5" t="str">
        <f>IF(SUM(AH41:AH55)&lt;&gt;0,AH39,"")</f>
        <v/>
      </c>
      <c r="AI40" s="5" t="str">
        <f t="shared" ref="AI40:AQ40" si="30">IF(SUM(AI41:AI55)&lt;&gt;0,AI39,"")</f>
        <v/>
      </c>
      <c r="AJ40" s="5" t="str">
        <f t="shared" si="30"/>
        <v/>
      </c>
      <c r="AK40" s="5" t="str">
        <f t="shared" si="30"/>
        <v/>
      </c>
      <c r="AL40" s="5" t="str">
        <f t="shared" si="30"/>
        <v/>
      </c>
      <c r="AM40" s="5" t="str">
        <f t="shared" si="30"/>
        <v/>
      </c>
      <c r="AN40" s="5" t="str">
        <f t="shared" si="30"/>
        <v/>
      </c>
      <c r="AO40" s="5" t="str">
        <f t="shared" si="30"/>
        <v/>
      </c>
      <c r="AP40" s="5" t="str">
        <f t="shared" si="30"/>
        <v/>
      </c>
      <c r="AQ40" s="5">
        <f t="shared" si="30"/>
        <v>10</v>
      </c>
      <c r="AR40" s="5"/>
      <c r="AS40" s="5"/>
      <c r="AT40" s="5"/>
      <c r="AU40" s="1"/>
      <c r="AV40" s="5"/>
      <c r="AW40" s="5"/>
      <c r="AX40" s="5"/>
      <c r="AY40" s="5"/>
      <c r="AZ40" s="5"/>
      <c r="BA40" s="73">
        <v>3.72268907563025</v>
      </c>
      <c r="BB40" s="5"/>
      <c r="BC40" s="5"/>
    </row>
    <row r="41" spans="1:55" ht="12" customHeight="1" x14ac:dyDescent="0.25">
      <c r="A41" s="77"/>
      <c r="B41" s="77">
        <v>3.0720000000000001</v>
      </c>
      <c r="C41" s="77">
        <v>-2.5</v>
      </c>
      <c r="D41" s="131">
        <f t="shared" si="7"/>
        <v>37</v>
      </c>
      <c r="E41" s="131">
        <f t="shared" si="4"/>
        <v>3.0720000000000001</v>
      </c>
      <c r="F41" s="118">
        <v>3.0720000000000001</v>
      </c>
      <c r="G41" s="118">
        <v>-2.5</v>
      </c>
      <c r="H41" s="129">
        <v>4</v>
      </c>
      <c r="I41" s="129">
        <v>19.122752367483201</v>
      </c>
      <c r="J41" s="129">
        <v>4</v>
      </c>
      <c r="K41" s="129">
        <v>326.39467686405402</v>
      </c>
      <c r="L41" s="81">
        <v>4</v>
      </c>
      <c r="M41" s="82">
        <v>-280.20511080653102</v>
      </c>
      <c r="N41" s="82">
        <v>-6312.0883690295796</v>
      </c>
      <c r="O41" s="82">
        <v>-2656.2693796028998</v>
      </c>
      <c r="P41" s="82">
        <v>-75125.058266699401</v>
      </c>
      <c r="Q41" s="139">
        <v>0</v>
      </c>
      <c r="R41" s="116" t="s">
        <v>110</v>
      </c>
      <c r="S41" s="116"/>
      <c r="T41" s="116"/>
      <c r="U41" s="116"/>
      <c r="V41" s="117">
        <v>15</v>
      </c>
      <c r="W41" s="117">
        <v>0</v>
      </c>
      <c r="X41" s="117">
        <v>9</v>
      </c>
      <c r="Y41" s="50" t="str">
        <f>_xlfn.CONCAT(X41+1,",",W41+1)</f>
        <v>10,1</v>
      </c>
      <c r="Z41" s="133"/>
      <c r="AA41" s="133" t="s">
        <v>0</v>
      </c>
      <c r="AB41" s="133" t="s">
        <v>65</v>
      </c>
      <c r="AC41" s="133" t="s">
        <v>59</v>
      </c>
      <c r="AD41" s="133" t="s">
        <v>87</v>
      </c>
      <c r="AE41" s="133" t="s">
        <v>88</v>
      </c>
      <c r="AF41" s="53">
        <v>1</v>
      </c>
      <c r="AG41" s="5">
        <f t="shared" ref="AG41:AG55" si="31">IF(SUM(AH41:AQ41)&lt;&gt;0,AF41,"")</f>
        <v>1</v>
      </c>
      <c r="AH41" s="40">
        <f t="shared" ref="AH41:AU41" si="32">IF(AH23="","",IF(ISNUMBER(MATCH(AH23,$AE$27:$AE$37,0)),$Y$27,IF(ISNUMBER(MATCH(AH23,$V$35:$V$38,0)),$U$32,IF(ISNUMBER(MATCH(AH23,$Y$41:$Y$70,0)),$Y$40,$AG$3))))</f>
        <v>0</v>
      </c>
      <c r="AI41" s="40">
        <f t="shared" si="32"/>
        <v>0</v>
      </c>
      <c r="AJ41" s="40">
        <f t="shared" si="32"/>
        <v>0</v>
      </c>
      <c r="AK41" s="40">
        <f t="shared" si="32"/>
        <v>0</v>
      </c>
      <c r="AL41" s="40">
        <f t="shared" si="32"/>
        <v>0</v>
      </c>
      <c r="AM41" s="40">
        <f t="shared" si="32"/>
        <v>0</v>
      </c>
      <c r="AN41" s="40">
        <f t="shared" si="32"/>
        <v>0</v>
      </c>
      <c r="AO41" s="40">
        <f t="shared" si="32"/>
        <v>0</v>
      </c>
      <c r="AP41" s="40">
        <f t="shared" si="32"/>
        <v>0</v>
      </c>
      <c r="AQ41" s="40">
        <f t="shared" si="32"/>
        <v>-2</v>
      </c>
      <c r="AR41" s="40" t="str">
        <f t="shared" si="32"/>
        <v/>
      </c>
      <c r="AS41" s="40" t="str">
        <f t="shared" si="32"/>
        <v/>
      </c>
      <c r="AT41" s="40" t="str">
        <f t="shared" si="32"/>
        <v/>
      </c>
      <c r="AU41" s="40" t="str">
        <f t="shared" si="32"/>
        <v/>
      </c>
      <c r="AV41" s="5"/>
      <c r="AW41" s="5"/>
      <c r="AX41" s="5"/>
      <c r="AY41" s="5"/>
      <c r="AZ41" s="5"/>
      <c r="BA41" s="73">
        <v>3.79831932773109</v>
      </c>
      <c r="BB41" s="5"/>
      <c r="BC41" s="5"/>
    </row>
    <row r="42" spans="1:55" ht="12" customHeight="1" x14ac:dyDescent="0.25">
      <c r="A42" s="77"/>
      <c r="B42" s="77">
        <v>3.1219999999999999</v>
      </c>
      <c r="C42" s="77">
        <v>-2.1</v>
      </c>
      <c r="D42" s="131">
        <f t="shared" si="7"/>
        <v>38</v>
      </c>
      <c r="E42" s="131">
        <f t="shared" si="4"/>
        <v>3.1219999999999901</v>
      </c>
      <c r="F42" s="118">
        <v>3.1219999999999901</v>
      </c>
      <c r="G42" s="118">
        <v>-2.1</v>
      </c>
      <c r="H42" s="129">
        <v>4.083333333333</v>
      </c>
      <c r="I42" s="129">
        <v>18.817987497440999</v>
      </c>
      <c r="J42" s="129">
        <v>4.083333333333</v>
      </c>
      <c r="K42" s="129">
        <v>327.83921809275699</v>
      </c>
      <c r="L42" s="81">
        <v>4.083333333333</v>
      </c>
      <c r="M42" s="82">
        <v>-301.291314281045</v>
      </c>
      <c r="N42" s="82">
        <v>-6930.87706629902</v>
      </c>
      <c r="O42" s="82">
        <v>-2973.3777050208801</v>
      </c>
      <c r="P42" s="82">
        <v>-84410.599412802505</v>
      </c>
      <c r="Q42" s="139">
        <v>1</v>
      </c>
      <c r="R42" s="116" t="s">
        <v>111</v>
      </c>
      <c r="S42" s="116"/>
      <c r="T42" s="116"/>
      <c r="U42" s="116"/>
      <c r="V42" s="117">
        <f>V41</f>
        <v>15</v>
      </c>
      <c r="W42" s="117">
        <f>W41+1</f>
        <v>1</v>
      </c>
      <c r="X42" s="117">
        <v>9</v>
      </c>
      <c r="Y42" s="50" t="str">
        <f t="shared" ref="Y42:Y70" si="33">_xlfn.CONCAT(X42+1,",",W42+1)</f>
        <v>10,2</v>
      </c>
      <c r="Z42" s="133">
        <v>1</v>
      </c>
      <c r="AA42" s="116" t="s">
        <v>75</v>
      </c>
      <c r="AB42" s="116" t="s">
        <v>76</v>
      </c>
      <c r="AC42" s="116" t="s">
        <v>77</v>
      </c>
      <c r="AD42" s="116"/>
      <c r="AE42" s="116"/>
      <c r="AF42" s="53">
        <f>AF41+1</f>
        <v>2</v>
      </c>
      <c r="AG42" s="5">
        <f t="shared" si="31"/>
        <v>2</v>
      </c>
      <c r="AH42" s="40">
        <f t="shared" ref="AH42:AU42" si="34">IF(AH24="","",IF(ISNUMBER(MATCH(AH24,$AE$27:$AE$37,0)),$Y$27,IF(ISNUMBER(MATCH(AH24,$V$35:$V$38,0)),$U$32,IF(ISNUMBER(MATCH(AH24,$Y$41:$Y$70,0)),$Y$40,$AG$3))))</f>
        <v>0</v>
      </c>
      <c r="AI42" s="40">
        <f t="shared" si="34"/>
        <v>0</v>
      </c>
      <c r="AJ42" s="40">
        <f t="shared" si="34"/>
        <v>0</v>
      </c>
      <c r="AK42" s="40">
        <f t="shared" si="34"/>
        <v>0</v>
      </c>
      <c r="AL42" s="40">
        <f t="shared" si="34"/>
        <v>0</v>
      </c>
      <c r="AM42" s="40">
        <f t="shared" si="34"/>
        <v>0</v>
      </c>
      <c r="AN42" s="40">
        <f t="shared" si="34"/>
        <v>0</v>
      </c>
      <c r="AO42" s="40">
        <f t="shared" si="34"/>
        <v>0</v>
      </c>
      <c r="AP42" s="40">
        <f t="shared" si="34"/>
        <v>0</v>
      </c>
      <c r="AQ42" s="40">
        <f t="shared" si="34"/>
        <v>-2</v>
      </c>
      <c r="AR42" s="40" t="str">
        <f t="shared" si="34"/>
        <v/>
      </c>
      <c r="AS42" s="40" t="str">
        <f t="shared" si="34"/>
        <v/>
      </c>
      <c r="AT42" s="40" t="str">
        <f t="shared" si="34"/>
        <v/>
      </c>
      <c r="AU42" s="40" t="str">
        <f t="shared" si="34"/>
        <v/>
      </c>
      <c r="AV42" s="5"/>
      <c r="AW42" s="5"/>
      <c r="AX42" s="5"/>
      <c r="AY42" s="5"/>
      <c r="AZ42" s="5"/>
      <c r="BA42" s="73">
        <v>3.8739495798319301</v>
      </c>
      <c r="BB42" s="5"/>
      <c r="BC42" s="5"/>
    </row>
    <row r="43" spans="1:55" ht="12" customHeight="1" x14ac:dyDescent="0.25">
      <c r="A43" s="77"/>
      <c r="B43" s="77">
        <v>3.278</v>
      </c>
      <c r="C43" s="77">
        <v>2.1</v>
      </c>
      <c r="D43" s="131">
        <f t="shared" si="7"/>
        <v>39</v>
      </c>
      <c r="E43" s="131">
        <f t="shared" si="4"/>
        <v>3.278</v>
      </c>
      <c r="F43" s="118">
        <v>3.278</v>
      </c>
      <c r="G43" s="118">
        <v>2.1</v>
      </c>
      <c r="H43" s="129">
        <v>4.166666666667</v>
      </c>
      <c r="I43" s="129">
        <v>18.520691378978398</v>
      </c>
      <c r="J43" s="129">
        <v>4.166666666667</v>
      </c>
      <c r="K43" s="129">
        <v>329.26531516721298</v>
      </c>
      <c r="L43" s="81">
        <v>4.166666666667</v>
      </c>
      <c r="M43" s="82">
        <v>-302.31515806265799</v>
      </c>
      <c r="N43" s="82">
        <v>-6659.2696193157599</v>
      </c>
      <c r="O43" s="82">
        <v>-2989.1777145747601</v>
      </c>
      <c r="P43" s="82">
        <v>-80338.590536894801</v>
      </c>
      <c r="Q43" s="139">
        <v>2</v>
      </c>
      <c r="R43" s="116" t="s">
        <v>112</v>
      </c>
      <c r="S43" s="116"/>
      <c r="T43" s="116"/>
      <c r="U43" s="116"/>
      <c r="V43" s="117">
        <f t="shared" ref="V43:V70" si="35">V42</f>
        <v>15</v>
      </c>
      <c r="W43" s="117">
        <f t="shared" ref="W43:W45" si="36">W42+1</f>
        <v>2</v>
      </c>
      <c r="X43" s="117">
        <v>9</v>
      </c>
      <c r="Y43" s="50" t="str">
        <f t="shared" si="33"/>
        <v>10,3</v>
      </c>
      <c r="Z43" s="133">
        <v>2</v>
      </c>
      <c r="AA43" s="116" t="s">
        <v>77</v>
      </c>
      <c r="AB43" s="116" t="s">
        <v>76</v>
      </c>
      <c r="AC43" s="116"/>
      <c r="AD43" s="116"/>
      <c r="AE43" s="116"/>
      <c r="AF43" s="53">
        <f t="shared" ref="AF43:AF55" si="37">AF42+1</f>
        <v>3</v>
      </c>
      <c r="AG43" s="5">
        <f t="shared" si="31"/>
        <v>3</v>
      </c>
      <c r="AH43" s="40">
        <f t="shared" ref="AH43:AU43" si="38">IF(AH25="","",IF(ISNUMBER(MATCH(AH25,$AE$27:$AE$37,0)),$Y$27,IF(ISNUMBER(MATCH(AH25,$V$35:$V$38,0)),$U$32,IF(ISNUMBER(MATCH(AH25,$Y$41:$Y$70,0)),$Y$40,$AG$3))))</f>
        <v>0</v>
      </c>
      <c r="AI43" s="40">
        <f t="shared" si="38"/>
        <v>0</v>
      </c>
      <c r="AJ43" s="40">
        <f t="shared" si="38"/>
        <v>0</v>
      </c>
      <c r="AK43" s="40">
        <f t="shared" si="38"/>
        <v>0</v>
      </c>
      <c r="AL43" s="40" t="str">
        <f t="shared" si="38"/>
        <v>W</v>
      </c>
      <c r="AM43" s="40">
        <f t="shared" si="38"/>
        <v>0</v>
      </c>
      <c r="AN43" s="40">
        <f t="shared" si="38"/>
        <v>0</v>
      </c>
      <c r="AO43" s="40">
        <f t="shared" si="38"/>
        <v>0</v>
      </c>
      <c r="AP43" s="40">
        <f t="shared" si="38"/>
        <v>0</v>
      </c>
      <c r="AQ43" s="40">
        <f t="shared" si="38"/>
        <v>-2</v>
      </c>
      <c r="AR43" s="40" t="str">
        <f t="shared" si="38"/>
        <v/>
      </c>
      <c r="AS43" s="40" t="str">
        <f t="shared" si="38"/>
        <v/>
      </c>
      <c r="AT43" s="40" t="str">
        <f t="shared" si="38"/>
        <v/>
      </c>
      <c r="AU43" s="40" t="str">
        <f t="shared" si="38"/>
        <v/>
      </c>
      <c r="AV43" s="5"/>
      <c r="AW43" s="5"/>
      <c r="AX43" s="5"/>
      <c r="AY43" s="5"/>
      <c r="AZ43" s="5"/>
      <c r="BA43" s="73">
        <v>3.9495798319327702</v>
      </c>
      <c r="BB43" s="5"/>
      <c r="BC43" s="5"/>
    </row>
    <row r="44" spans="1:55" ht="12" customHeight="1" x14ac:dyDescent="0.25">
      <c r="A44" s="77"/>
      <c r="B44" s="77">
        <v>3.3279999999999998</v>
      </c>
      <c r="C44" s="77">
        <v>2.5</v>
      </c>
      <c r="D44" s="131">
        <f t="shared" si="7"/>
        <v>40</v>
      </c>
      <c r="E44" s="131">
        <f t="shared" si="4"/>
        <v>3.3279999999999901</v>
      </c>
      <c r="F44" s="118">
        <v>3.3279999999999901</v>
      </c>
      <c r="G44" s="118">
        <v>2.5</v>
      </c>
      <c r="H44" s="129">
        <v>4.25</v>
      </c>
      <c r="I44" s="129">
        <v>18.514801432565601</v>
      </c>
      <c r="J44" s="129">
        <v>4.25</v>
      </c>
      <c r="K44" s="129">
        <v>330.67305207034002</v>
      </c>
      <c r="L44" s="81">
        <v>4.25</v>
      </c>
      <c r="M44" s="82">
        <v>-282.51311505920802</v>
      </c>
      <c r="N44" s="82">
        <v>-5759.76412511744</v>
      </c>
      <c r="O44" s="82">
        <v>-2691.8504255377702</v>
      </c>
      <c r="P44" s="82">
        <v>-66842.741729309302</v>
      </c>
      <c r="Q44" s="139">
        <v>3</v>
      </c>
      <c r="R44" s="116" t="s">
        <v>113</v>
      </c>
      <c r="S44" s="116"/>
      <c r="T44" s="116"/>
      <c r="U44" s="116"/>
      <c r="V44" s="117">
        <f t="shared" si="35"/>
        <v>15</v>
      </c>
      <c r="W44" s="117">
        <f t="shared" si="36"/>
        <v>3</v>
      </c>
      <c r="X44" s="117">
        <v>9</v>
      </c>
      <c r="Y44" s="50" t="str">
        <f t="shared" si="33"/>
        <v>10,4</v>
      </c>
      <c r="Z44" s="133">
        <v>3</v>
      </c>
      <c r="AA44" s="116" t="s">
        <v>76</v>
      </c>
      <c r="AB44" s="116" t="s">
        <v>77</v>
      </c>
      <c r="AC44" s="116" t="s">
        <v>78</v>
      </c>
      <c r="AD44" s="116" t="s">
        <v>79</v>
      </c>
      <c r="AE44" s="116" t="s">
        <v>80</v>
      </c>
      <c r="AF44" s="53">
        <f t="shared" si="37"/>
        <v>4</v>
      </c>
      <c r="AG44" s="5">
        <f t="shared" si="31"/>
        <v>4</v>
      </c>
      <c r="AH44" s="40">
        <f t="shared" ref="AH44:AU44" si="39">IF(AH26="","",IF(ISNUMBER(MATCH(AH26,$AE$27:$AE$37,0)),$Y$27,IF(ISNUMBER(MATCH(AH26,$V$35:$V$38,0)),$U$32,IF(ISNUMBER(MATCH(AH26,$Y$41:$Y$70,0)),$Y$40,$AG$3))))</f>
        <v>0</v>
      </c>
      <c r="AI44" s="40">
        <f t="shared" si="39"/>
        <v>0</v>
      </c>
      <c r="AJ44" s="40" t="str">
        <f t="shared" si="39"/>
        <v>W</v>
      </c>
      <c r="AK44" s="40">
        <f t="shared" si="39"/>
        <v>0</v>
      </c>
      <c r="AL44" s="40">
        <f t="shared" si="39"/>
        <v>0</v>
      </c>
      <c r="AM44" s="40">
        <f t="shared" si="39"/>
        <v>0</v>
      </c>
      <c r="AN44" s="40">
        <f t="shared" si="39"/>
        <v>0</v>
      </c>
      <c r="AO44" s="40">
        <f t="shared" si="39"/>
        <v>0</v>
      </c>
      <c r="AP44" s="40">
        <f t="shared" si="39"/>
        <v>0</v>
      </c>
      <c r="AQ44" s="40">
        <f t="shared" si="39"/>
        <v>-2</v>
      </c>
      <c r="AR44" s="40" t="str">
        <f t="shared" si="39"/>
        <v/>
      </c>
      <c r="AS44" s="40" t="str">
        <f t="shared" si="39"/>
        <v/>
      </c>
      <c r="AT44" s="40" t="str">
        <f t="shared" si="39"/>
        <v/>
      </c>
      <c r="AU44" s="40" t="str">
        <f t="shared" si="39"/>
        <v/>
      </c>
      <c r="AV44" s="5"/>
      <c r="AW44" s="5"/>
      <c r="AX44" s="5"/>
      <c r="AY44" s="5"/>
      <c r="AZ44" s="5"/>
      <c r="BA44" s="73">
        <v>4.0252100840336098</v>
      </c>
      <c r="BB44" s="5"/>
      <c r="BC44" s="5"/>
    </row>
    <row r="45" spans="1:55" ht="12" customHeight="1" x14ac:dyDescent="0.25">
      <c r="A45" s="77"/>
      <c r="B45" s="77">
        <v>3.3780000000000001</v>
      </c>
      <c r="C45" s="77">
        <v>2</v>
      </c>
      <c r="D45" s="131">
        <f t="shared" si="7"/>
        <v>41</v>
      </c>
      <c r="E45" s="131">
        <f t="shared" si="4"/>
        <v>3.3780000000000001</v>
      </c>
      <c r="F45" s="118">
        <v>3.3780000000000001</v>
      </c>
      <c r="G45" s="118">
        <v>2</v>
      </c>
      <c r="H45" s="129">
        <v>4.333333333333</v>
      </c>
      <c r="I45" s="129">
        <v>18.790441635084701</v>
      </c>
      <c r="J45" s="129">
        <v>4.333333333333</v>
      </c>
      <c r="K45" s="129">
        <v>332.06255622835897</v>
      </c>
      <c r="L45" s="81">
        <v>4.333333333333</v>
      </c>
      <c r="M45" s="82">
        <v>-262.14726896028702</v>
      </c>
      <c r="N45" s="82">
        <v>-5141.1420252634698</v>
      </c>
      <c r="O45" s="82">
        <v>-2385.6947630295399</v>
      </c>
      <c r="P45" s="82">
        <v>-57556.376349042002</v>
      </c>
      <c r="Q45" s="139">
        <v>4</v>
      </c>
      <c r="R45" s="116" t="s">
        <v>114</v>
      </c>
      <c r="S45" s="116"/>
      <c r="T45" s="116"/>
      <c r="U45" s="116"/>
      <c r="V45" s="117">
        <f t="shared" si="35"/>
        <v>15</v>
      </c>
      <c r="W45" s="117">
        <f t="shared" si="36"/>
        <v>4</v>
      </c>
      <c r="X45" s="117">
        <v>9</v>
      </c>
      <c r="Y45" s="50" t="str">
        <f t="shared" si="33"/>
        <v>10,5</v>
      </c>
      <c r="Z45" s="53"/>
      <c r="AA45" s="53"/>
      <c r="AB45" s="53"/>
      <c r="AC45" s="53"/>
      <c r="AD45" s="53"/>
      <c r="AE45" s="53"/>
      <c r="AF45" s="53">
        <f t="shared" si="37"/>
        <v>5</v>
      </c>
      <c r="AG45" s="5">
        <f t="shared" si="31"/>
        <v>5</v>
      </c>
      <c r="AH45" s="40">
        <f t="shared" ref="AH45:AU45" si="40">IF(AH27="","",IF(ISNUMBER(MATCH(AH27,$AE$27:$AE$37,0)),$Y$27,IF(ISNUMBER(MATCH(AH27,$V$35:$V$38,0)),$U$32,IF(ISNUMBER(MATCH(AH27,$Y$41:$Y$70,0)),$Y$40,$AG$3))))</f>
        <v>0</v>
      </c>
      <c r="AI45" s="40">
        <f t="shared" si="40"/>
        <v>0</v>
      </c>
      <c r="AJ45" s="40">
        <f t="shared" si="40"/>
        <v>0</v>
      </c>
      <c r="AK45" s="40">
        <f t="shared" si="40"/>
        <v>0</v>
      </c>
      <c r="AL45" s="40">
        <f t="shared" si="40"/>
        <v>0</v>
      </c>
      <c r="AM45" s="40">
        <f t="shared" si="40"/>
        <v>0</v>
      </c>
      <c r="AN45" s="40">
        <f t="shared" si="40"/>
        <v>0</v>
      </c>
      <c r="AO45" s="40" t="str">
        <f t="shared" si="40"/>
        <v>W</v>
      </c>
      <c r="AP45" s="40">
        <f t="shared" si="40"/>
        <v>0</v>
      </c>
      <c r="AQ45" s="40">
        <f t="shared" si="40"/>
        <v>-2</v>
      </c>
      <c r="AR45" s="40" t="str">
        <f t="shared" si="40"/>
        <v/>
      </c>
      <c r="AS45" s="40" t="str">
        <f t="shared" si="40"/>
        <v/>
      </c>
      <c r="AT45" s="40" t="str">
        <f t="shared" si="40"/>
        <v/>
      </c>
      <c r="AU45" s="40" t="str">
        <f t="shared" si="40"/>
        <v/>
      </c>
      <c r="AV45" s="5"/>
      <c r="AW45" s="5"/>
      <c r="AX45" s="5"/>
      <c r="AY45" s="5"/>
      <c r="AZ45" s="5"/>
      <c r="BA45" s="73">
        <v>4.1008403361344499</v>
      </c>
      <c r="BB45" s="5"/>
      <c r="BC45" s="5"/>
    </row>
    <row r="46" spans="1:55" ht="12" customHeight="1" x14ac:dyDescent="0.25">
      <c r="A46" s="77"/>
      <c r="B46" s="77">
        <v>3.5339999999999998</v>
      </c>
      <c r="C46" s="77">
        <v>-2.4</v>
      </c>
      <c r="D46" s="131">
        <f t="shared" si="7"/>
        <v>42</v>
      </c>
      <c r="E46" s="131">
        <f t="shared" si="4"/>
        <v>3.53399999999999</v>
      </c>
      <c r="F46" s="118">
        <v>3.53399999999999</v>
      </c>
      <c r="G46" s="118">
        <v>-2.3999999999999901</v>
      </c>
      <c r="H46" s="129">
        <v>4.416666666667</v>
      </c>
      <c r="I46" s="129">
        <v>19.077006211779398</v>
      </c>
      <c r="J46" s="129">
        <v>4.416666666667</v>
      </c>
      <c r="K46" s="129">
        <v>333.43394141966701</v>
      </c>
      <c r="L46" s="81">
        <v>4.416666666667</v>
      </c>
      <c r="M46" s="82">
        <v>-259.94679525452699</v>
      </c>
      <c r="N46" s="82">
        <v>-5348.7796989408798</v>
      </c>
      <c r="O46" s="82">
        <v>-2352.33186512562</v>
      </c>
      <c r="P46" s="82">
        <v>-60665.1387642677</v>
      </c>
      <c r="Q46" s="139">
        <v>5</v>
      </c>
      <c r="R46" s="116" t="s">
        <v>115</v>
      </c>
      <c r="S46" s="116"/>
      <c r="T46" s="116"/>
      <c r="U46" s="116"/>
      <c r="V46" s="117">
        <f t="shared" si="35"/>
        <v>15</v>
      </c>
      <c r="W46" s="117">
        <f t="shared" ref="W46:W70" si="41">W45+1</f>
        <v>5</v>
      </c>
      <c r="X46" s="117">
        <v>9</v>
      </c>
      <c r="Y46" s="50" t="str">
        <f t="shared" si="33"/>
        <v>10,6</v>
      </c>
      <c r="Z46" s="135" t="s">
        <v>100</v>
      </c>
      <c r="AA46" s="135"/>
      <c r="AB46" s="135"/>
      <c r="AC46" s="135"/>
      <c r="AD46" s="53"/>
      <c r="AE46" s="53"/>
      <c r="AF46" s="53">
        <f t="shared" si="37"/>
        <v>6</v>
      </c>
      <c r="AG46" s="5">
        <f t="shared" si="31"/>
        <v>6</v>
      </c>
      <c r="AH46" s="40">
        <f t="shared" ref="AH46:AU46" si="42">IF(AH28="","",IF(ISNUMBER(MATCH(AH28,$AE$27:$AE$37,0)),$Y$27,IF(ISNUMBER(MATCH(AH28,$V$35:$V$38,0)),$U$32,IF(ISNUMBER(MATCH(AH28,$Y$41:$Y$70,0)),$Y$40,$AG$3))))</f>
        <v>0</v>
      </c>
      <c r="AI46" s="40">
        <f t="shared" si="42"/>
        <v>0</v>
      </c>
      <c r="AJ46" s="40">
        <f t="shared" si="42"/>
        <v>0</v>
      </c>
      <c r="AK46" s="40">
        <f t="shared" si="42"/>
        <v>0</v>
      </c>
      <c r="AL46" s="40">
        <f t="shared" si="42"/>
        <v>0</v>
      </c>
      <c r="AM46" s="40">
        <f t="shared" si="42"/>
        <v>0</v>
      </c>
      <c r="AN46" s="40">
        <f t="shared" si="42"/>
        <v>0</v>
      </c>
      <c r="AO46" s="40">
        <f t="shared" si="42"/>
        <v>0</v>
      </c>
      <c r="AP46" s="40">
        <f t="shared" si="42"/>
        <v>0</v>
      </c>
      <c r="AQ46" s="40">
        <f t="shared" si="42"/>
        <v>50</v>
      </c>
      <c r="AR46" s="40" t="str">
        <f t="shared" si="42"/>
        <v/>
      </c>
      <c r="AS46" s="40" t="str">
        <f t="shared" si="42"/>
        <v/>
      </c>
      <c r="AT46" s="40" t="str">
        <f t="shared" si="42"/>
        <v/>
      </c>
      <c r="AU46" s="40" t="str">
        <f t="shared" si="42"/>
        <v/>
      </c>
      <c r="AV46" s="5"/>
      <c r="AW46" s="5"/>
      <c r="AX46" s="5"/>
      <c r="AY46" s="5"/>
      <c r="AZ46" s="5"/>
      <c r="BA46" s="73">
        <v>4.1764705882352899</v>
      </c>
      <c r="BB46" s="5"/>
      <c r="BC46" s="5"/>
    </row>
    <row r="47" spans="1:55" ht="12" customHeight="1" x14ac:dyDescent="0.25">
      <c r="A47" s="77"/>
      <c r="B47" s="77">
        <v>3.5840000000000001</v>
      </c>
      <c r="C47" s="77">
        <v>-2.8</v>
      </c>
      <c r="D47" s="131">
        <f t="shared" si="7"/>
        <v>43</v>
      </c>
      <c r="E47" s="131">
        <f t="shared" si="4"/>
        <v>3.5840000000000001</v>
      </c>
      <c r="F47" s="118">
        <v>3.5840000000000001</v>
      </c>
      <c r="G47" s="118">
        <v>-2.7999999999999901</v>
      </c>
      <c r="H47" s="129">
        <v>4.5</v>
      </c>
      <c r="I47" s="129">
        <v>19.076983228816999</v>
      </c>
      <c r="J47" s="129">
        <v>4.5</v>
      </c>
      <c r="K47" s="129">
        <v>334.78726164085998</v>
      </c>
      <c r="L47" s="81">
        <v>4.5</v>
      </c>
      <c r="M47" s="82">
        <v>-279.97705536881301</v>
      </c>
      <c r="N47" s="82">
        <v>-6264.8369498006796</v>
      </c>
      <c r="O47" s="82">
        <v>-2653.17386413348</v>
      </c>
      <c r="P47" s="82">
        <v>-74405.562400329407</v>
      </c>
      <c r="Q47" s="139">
        <v>6</v>
      </c>
      <c r="R47" s="116" t="s">
        <v>116</v>
      </c>
      <c r="S47" s="116"/>
      <c r="T47" s="116"/>
      <c r="U47" s="116"/>
      <c r="V47" s="117">
        <f t="shared" si="35"/>
        <v>15</v>
      </c>
      <c r="W47" s="117">
        <f t="shared" si="41"/>
        <v>6</v>
      </c>
      <c r="X47" s="117">
        <v>9</v>
      </c>
      <c r="Y47" s="50" t="str">
        <f t="shared" si="33"/>
        <v>10,7</v>
      </c>
      <c r="Z47" s="133"/>
      <c r="AA47" s="134" t="s">
        <v>69</v>
      </c>
      <c r="AB47" s="134"/>
      <c r="AC47" s="134"/>
      <c r="AD47" s="53"/>
      <c r="AE47" s="53"/>
      <c r="AF47" s="53">
        <f t="shared" si="37"/>
        <v>7</v>
      </c>
      <c r="AG47" s="5">
        <f t="shared" si="31"/>
        <v>7</v>
      </c>
      <c r="AH47" s="40">
        <f t="shared" ref="AH47:AU47" si="43">IF(AH29="","",IF(ISNUMBER(MATCH(AH29,$AE$27:$AE$37,0)),$Y$27,IF(ISNUMBER(MATCH(AH29,$V$35:$V$38,0)),$U$32,IF(ISNUMBER(MATCH(AH29,$Y$41:$Y$70,0)),$Y$40,$AG$3))))</f>
        <v>0</v>
      </c>
      <c r="AI47" s="40">
        <f t="shared" si="43"/>
        <v>0</v>
      </c>
      <c r="AJ47" s="40">
        <f t="shared" si="43"/>
        <v>0</v>
      </c>
      <c r="AK47" s="40">
        <f t="shared" si="43"/>
        <v>0</v>
      </c>
      <c r="AL47" s="40">
        <f t="shared" si="43"/>
        <v>0</v>
      </c>
      <c r="AM47" s="40">
        <f t="shared" si="43"/>
        <v>0</v>
      </c>
      <c r="AN47" s="40">
        <f t="shared" si="43"/>
        <v>0</v>
      </c>
      <c r="AO47" s="40">
        <f t="shared" si="43"/>
        <v>0</v>
      </c>
      <c r="AP47" s="40">
        <f t="shared" si="43"/>
        <v>0</v>
      </c>
      <c r="AQ47" s="40">
        <f t="shared" si="43"/>
        <v>-2</v>
      </c>
      <c r="AR47" s="40" t="str">
        <f t="shared" si="43"/>
        <v/>
      </c>
      <c r="AS47" s="40" t="str">
        <f t="shared" si="43"/>
        <v/>
      </c>
      <c r="AT47" s="40" t="str">
        <f t="shared" si="43"/>
        <v/>
      </c>
      <c r="AU47" s="40" t="str">
        <f t="shared" si="43"/>
        <v/>
      </c>
      <c r="AV47" s="5"/>
      <c r="AW47" s="5"/>
      <c r="AX47" s="5"/>
      <c r="AY47" s="5"/>
      <c r="AZ47" s="5"/>
      <c r="BA47" s="73">
        <v>4.25210084033613</v>
      </c>
      <c r="BB47" s="5"/>
      <c r="BC47" s="5"/>
    </row>
    <row r="48" spans="1:55" ht="12" customHeight="1" x14ac:dyDescent="0.25">
      <c r="A48" s="77"/>
      <c r="B48" s="77">
        <v>3.6339999999999999</v>
      </c>
      <c r="C48" s="77">
        <v>-2.4</v>
      </c>
      <c r="D48" s="131">
        <f t="shared" si="7"/>
        <v>44</v>
      </c>
      <c r="E48" s="131">
        <f t="shared" si="4"/>
        <v>3.6339999999999901</v>
      </c>
      <c r="F48" s="118">
        <v>3.6339999999999901</v>
      </c>
      <c r="G48" s="118">
        <v>-2.3999999999999901</v>
      </c>
      <c r="H48" s="129">
        <v>4.583333333333</v>
      </c>
      <c r="I48" s="129">
        <v>18.7824528725988</v>
      </c>
      <c r="J48" s="129">
        <v>4.583333333333</v>
      </c>
      <c r="K48" s="129">
        <v>336.12252486015598</v>
      </c>
      <c r="L48" s="81">
        <v>4.583333333333</v>
      </c>
      <c r="M48" s="82">
        <v>-301.79866126587399</v>
      </c>
      <c r="N48" s="82">
        <v>-6939.9989345753402</v>
      </c>
      <c r="O48" s="82">
        <v>-2981.2938763995398</v>
      </c>
      <c r="P48" s="82">
        <v>-84536.613123417294</v>
      </c>
      <c r="Q48" s="139">
        <v>7</v>
      </c>
      <c r="R48" s="116" t="s">
        <v>117</v>
      </c>
      <c r="S48" s="116"/>
      <c r="T48" s="116"/>
      <c r="U48" s="116"/>
      <c r="V48" s="117">
        <f t="shared" si="35"/>
        <v>15</v>
      </c>
      <c r="W48" s="117">
        <f t="shared" si="41"/>
        <v>7</v>
      </c>
      <c r="X48" s="117">
        <v>9</v>
      </c>
      <c r="Y48" s="50" t="str">
        <f t="shared" si="33"/>
        <v>10,8</v>
      </c>
      <c r="Z48" s="133">
        <v>0</v>
      </c>
      <c r="AA48" s="116" t="s">
        <v>70</v>
      </c>
      <c r="AB48" s="116"/>
      <c r="AC48" s="116"/>
      <c r="AD48" s="53"/>
      <c r="AE48" s="53"/>
      <c r="AF48" s="53">
        <f t="shared" si="37"/>
        <v>8</v>
      </c>
      <c r="AG48" s="5">
        <f t="shared" si="31"/>
        <v>8</v>
      </c>
      <c r="AH48" s="40">
        <f t="shared" ref="AH48:AU48" si="44">IF(AH30="","",IF(ISNUMBER(MATCH(AH30,$AE$27:$AE$37,0)),$Y$27,IF(ISNUMBER(MATCH(AH30,$V$35:$V$38,0)),$U$32,IF(ISNUMBER(MATCH(AH30,$Y$41:$Y$70,0)),$Y$40,$AG$3))))</f>
        <v>0</v>
      </c>
      <c r="AI48" s="40">
        <f t="shared" si="44"/>
        <v>0</v>
      </c>
      <c r="AJ48" s="40">
        <f t="shared" si="44"/>
        <v>0</v>
      </c>
      <c r="AK48" s="40">
        <f t="shared" si="44"/>
        <v>0</v>
      </c>
      <c r="AL48" s="40">
        <f t="shared" si="44"/>
        <v>0</v>
      </c>
      <c r="AM48" s="40">
        <f t="shared" si="44"/>
        <v>0</v>
      </c>
      <c r="AN48" s="40">
        <f t="shared" si="44"/>
        <v>0</v>
      </c>
      <c r="AO48" s="40">
        <f t="shared" si="44"/>
        <v>0</v>
      </c>
      <c r="AP48" s="40">
        <f t="shared" si="44"/>
        <v>0</v>
      </c>
      <c r="AQ48" s="40">
        <f t="shared" si="44"/>
        <v>-2</v>
      </c>
      <c r="AR48" s="40" t="str">
        <f t="shared" si="44"/>
        <v/>
      </c>
      <c r="AS48" s="40" t="str">
        <f t="shared" si="44"/>
        <v/>
      </c>
      <c r="AT48" s="40" t="str">
        <f t="shared" si="44"/>
        <v/>
      </c>
      <c r="AU48" s="40" t="str">
        <f t="shared" si="44"/>
        <v/>
      </c>
      <c r="AV48" s="5"/>
      <c r="AW48" s="5"/>
      <c r="AX48" s="5"/>
      <c r="AY48" s="5"/>
      <c r="AZ48" s="5"/>
      <c r="BA48" s="73">
        <v>4.3277310924369701</v>
      </c>
      <c r="BB48" s="5"/>
      <c r="BC48" s="5"/>
    </row>
    <row r="49" spans="1:55" ht="12" customHeight="1" x14ac:dyDescent="0.25">
      <c r="A49" s="77"/>
      <c r="B49" s="77">
        <v>3.79</v>
      </c>
      <c r="C49" s="77">
        <v>2.4</v>
      </c>
      <c r="D49" s="131">
        <f t="shared" si="7"/>
        <v>45</v>
      </c>
      <c r="E49" s="131">
        <f t="shared" si="4"/>
        <v>3.79</v>
      </c>
      <c r="F49" s="118">
        <v>3.79</v>
      </c>
      <c r="G49" s="118">
        <v>2.3999999999999901</v>
      </c>
      <c r="H49" s="129">
        <v>4.666666666667</v>
      </c>
      <c r="I49" s="129">
        <v>18.454906953015001</v>
      </c>
      <c r="J49" s="129">
        <v>4.666666666667</v>
      </c>
      <c r="K49" s="129">
        <v>337.43974971703301</v>
      </c>
      <c r="L49" s="81">
        <v>4.666666666667</v>
      </c>
      <c r="M49" s="82">
        <v>-306.27358412995198</v>
      </c>
      <c r="N49" s="82">
        <v>-6804.6353965076596</v>
      </c>
      <c r="O49" s="82">
        <v>-3048.9398023640501</v>
      </c>
      <c r="P49" s="82">
        <v>-82508.919624498405</v>
      </c>
      <c r="Q49" s="139">
        <v>8</v>
      </c>
      <c r="R49" s="116" t="s">
        <v>118</v>
      </c>
      <c r="S49" s="116"/>
      <c r="T49" s="116"/>
      <c r="U49" s="116"/>
      <c r="V49" s="117">
        <f t="shared" si="35"/>
        <v>15</v>
      </c>
      <c r="W49" s="117">
        <f t="shared" si="41"/>
        <v>8</v>
      </c>
      <c r="X49" s="117">
        <v>9</v>
      </c>
      <c r="Y49" s="50" t="str">
        <f t="shared" si="33"/>
        <v>10,9</v>
      </c>
      <c r="Z49" s="133">
        <v>1</v>
      </c>
      <c r="AA49" s="116" t="s">
        <v>71</v>
      </c>
      <c r="AB49" s="116"/>
      <c r="AC49" s="116"/>
      <c r="AD49" s="53"/>
      <c r="AE49" s="53"/>
      <c r="AF49" s="53">
        <f t="shared" si="37"/>
        <v>9</v>
      </c>
      <c r="AG49" s="5">
        <f t="shared" si="31"/>
        <v>9</v>
      </c>
      <c r="AH49" s="40">
        <f t="shared" ref="AH49:AU49" si="45">IF(AH31="","",IF(ISNUMBER(MATCH(AH31,$AE$27:$AE$37,0)),$Y$27,IF(ISNUMBER(MATCH(AH31,$V$35:$V$38,0)),$U$32,IF(ISNUMBER(MATCH(AH31,$Y$41:$Y$70,0)),$Y$40,$AG$3))))</f>
        <v>0</v>
      </c>
      <c r="AI49" s="40">
        <f t="shared" si="45"/>
        <v>0</v>
      </c>
      <c r="AJ49" s="40">
        <f t="shared" si="45"/>
        <v>0</v>
      </c>
      <c r="AK49" s="40">
        <f t="shared" si="45"/>
        <v>0</v>
      </c>
      <c r="AL49" s="40">
        <f t="shared" si="45"/>
        <v>0</v>
      </c>
      <c r="AM49" s="40">
        <f t="shared" si="45"/>
        <v>0</v>
      </c>
      <c r="AN49" s="40">
        <f t="shared" si="45"/>
        <v>0</v>
      </c>
      <c r="AO49" s="40">
        <f t="shared" si="45"/>
        <v>0</v>
      </c>
      <c r="AP49" s="40">
        <f t="shared" si="45"/>
        <v>0</v>
      </c>
      <c r="AQ49" s="40">
        <f t="shared" si="45"/>
        <v>-2</v>
      </c>
      <c r="AR49" s="40" t="str">
        <f t="shared" si="45"/>
        <v/>
      </c>
      <c r="AS49" s="40" t="str">
        <f t="shared" si="45"/>
        <v/>
      </c>
      <c r="AT49" s="40" t="str">
        <f t="shared" si="45"/>
        <v/>
      </c>
      <c r="AU49" s="40" t="str">
        <f t="shared" si="45"/>
        <v/>
      </c>
      <c r="AV49" s="5"/>
      <c r="AW49" s="5"/>
      <c r="AX49" s="5"/>
      <c r="AY49" s="5"/>
      <c r="AZ49" s="5"/>
      <c r="BA49" s="73">
        <v>4.4033613445378101</v>
      </c>
      <c r="BB49" s="5"/>
      <c r="BC49" s="5"/>
    </row>
    <row r="50" spans="1:55" ht="12" customHeight="1" x14ac:dyDescent="0.25">
      <c r="A50" s="77"/>
      <c r="B50" s="77">
        <v>3.84</v>
      </c>
      <c r="C50" s="77">
        <v>2.8</v>
      </c>
      <c r="D50" s="131">
        <f t="shared" si="7"/>
        <v>46</v>
      </c>
      <c r="E50" s="131">
        <f t="shared" si="4"/>
        <v>3.8399999999999901</v>
      </c>
      <c r="F50" s="118">
        <v>3.8399999999999901</v>
      </c>
      <c r="G50" s="118">
        <v>2.7999999999999901</v>
      </c>
      <c r="H50" s="129">
        <v>4.75</v>
      </c>
      <c r="I50" s="129">
        <v>18.4171483268717</v>
      </c>
      <c r="J50" s="129">
        <v>4.75</v>
      </c>
      <c r="K50" s="129">
        <v>338.73901676877398</v>
      </c>
      <c r="L50" s="81">
        <v>4.75</v>
      </c>
      <c r="M50" s="82">
        <v>-286.47416146723498</v>
      </c>
      <c r="N50" s="82">
        <v>-5865.06079770222</v>
      </c>
      <c r="O50" s="82">
        <v>-2751.69151549554</v>
      </c>
      <c r="P50" s="82">
        <v>-68412.569513288297</v>
      </c>
      <c r="Q50" s="139">
        <v>9</v>
      </c>
      <c r="R50" s="116" t="s">
        <v>119</v>
      </c>
      <c r="S50" s="116"/>
      <c r="T50" s="116"/>
      <c r="U50" s="116"/>
      <c r="V50" s="117">
        <f t="shared" si="35"/>
        <v>15</v>
      </c>
      <c r="W50" s="117">
        <f t="shared" si="41"/>
        <v>9</v>
      </c>
      <c r="X50" s="117">
        <v>9</v>
      </c>
      <c r="Y50" s="50" t="str">
        <f t="shared" si="33"/>
        <v>10,10</v>
      </c>
      <c r="Z50" s="133">
        <v>2</v>
      </c>
      <c r="AA50" s="116" t="s">
        <v>72</v>
      </c>
      <c r="AB50" s="116"/>
      <c r="AC50" s="116"/>
      <c r="AD50" s="53"/>
      <c r="AE50" s="53"/>
      <c r="AF50" s="53">
        <f t="shared" si="37"/>
        <v>10</v>
      </c>
      <c r="AG50" s="5">
        <f t="shared" si="31"/>
        <v>10</v>
      </c>
      <c r="AH50" s="40">
        <f t="shared" ref="AH50:AU50" si="46">IF(AH32="","",IF(ISNUMBER(MATCH(AH32,$AE$27:$AE$37,0)),$Y$27,IF(ISNUMBER(MATCH(AH32,$V$35:$V$38,0)),$U$32,IF(ISNUMBER(MATCH(AH32,$Y$41:$Y$70,0)),$Y$40,$AG$3))))</f>
        <v>0</v>
      </c>
      <c r="AI50" s="40">
        <f t="shared" si="46"/>
        <v>0</v>
      </c>
      <c r="AJ50" s="40">
        <f t="shared" si="46"/>
        <v>0</v>
      </c>
      <c r="AK50" s="40">
        <f t="shared" si="46"/>
        <v>0</v>
      </c>
      <c r="AL50" s="40">
        <f t="shared" si="46"/>
        <v>0</v>
      </c>
      <c r="AM50" s="40">
        <f t="shared" si="46"/>
        <v>0</v>
      </c>
      <c r="AN50" s="40">
        <f t="shared" si="46"/>
        <v>0</v>
      </c>
      <c r="AO50" s="40">
        <f t="shared" si="46"/>
        <v>0</v>
      </c>
      <c r="AP50" s="40">
        <f t="shared" si="46"/>
        <v>0</v>
      </c>
      <c r="AQ50" s="40">
        <f t="shared" si="46"/>
        <v>-2</v>
      </c>
      <c r="AR50" s="40" t="str">
        <f t="shared" si="46"/>
        <v/>
      </c>
      <c r="AS50" s="40" t="str">
        <f t="shared" si="46"/>
        <v/>
      </c>
      <c r="AT50" s="40" t="str">
        <f t="shared" si="46"/>
        <v/>
      </c>
      <c r="AU50" s="40" t="str">
        <f t="shared" si="46"/>
        <v/>
      </c>
      <c r="AV50" s="5"/>
      <c r="AW50" s="5"/>
      <c r="AX50" s="5"/>
      <c r="AY50" s="5"/>
      <c r="AZ50" s="5"/>
      <c r="BA50" s="73">
        <v>4.4789915966386502</v>
      </c>
      <c r="BB50" s="5"/>
      <c r="BC50" s="5"/>
    </row>
    <row r="51" spans="1:55" ht="12" customHeight="1" x14ac:dyDescent="0.25">
      <c r="A51" s="77"/>
      <c r="B51" s="77">
        <v>3.89</v>
      </c>
      <c r="C51" s="77">
        <v>2.4</v>
      </c>
      <c r="D51" s="131">
        <f t="shared" si="7"/>
        <v>47</v>
      </c>
      <c r="E51" s="131">
        <f t="shared" si="4"/>
        <v>3.89</v>
      </c>
      <c r="F51" s="118">
        <v>3.89</v>
      </c>
      <c r="G51" s="118">
        <v>2.3999999999999901</v>
      </c>
      <c r="H51" s="129">
        <v>4.833333333333</v>
      </c>
      <c r="I51" s="129">
        <v>18.712365986623698</v>
      </c>
      <c r="J51" s="129">
        <v>4.833333333333</v>
      </c>
      <c r="K51" s="129">
        <v>340.02045975731198</v>
      </c>
      <c r="L51" s="81">
        <v>4.833333333333</v>
      </c>
      <c r="M51" s="82">
        <v>-262.004159424683</v>
      </c>
      <c r="N51" s="82">
        <v>-5071.5227537266101</v>
      </c>
      <c r="O51" s="82">
        <v>-2383.8824369844401</v>
      </c>
      <c r="P51" s="82">
        <v>-56502.066784498697</v>
      </c>
      <c r="Q51" s="139">
        <v>10</v>
      </c>
      <c r="R51" s="116" t="s">
        <v>120</v>
      </c>
      <c r="S51" s="116"/>
      <c r="T51" s="116"/>
      <c r="U51" s="116"/>
      <c r="V51" s="117">
        <f t="shared" si="35"/>
        <v>15</v>
      </c>
      <c r="W51" s="117">
        <f t="shared" si="41"/>
        <v>10</v>
      </c>
      <c r="X51" s="117">
        <v>9</v>
      </c>
      <c r="Y51" s="50" t="str">
        <f t="shared" si="33"/>
        <v>10,11</v>
      </c>
      <c r="Z51" s="133">
        <v>3</v>
      </c>
      <c r="AA51" s="116" t="s">
        <v>73</v>
      </c>
      <c r="AB51" s="116"/>
      <c r="AC51" s="116"/>
      <c r="AD51" s="53"/>
      <c r="AE51" s="53"/>
      <c r="AF51" s="53">
        <f t="shared" si="37"/>
        <v>11</v>
      </c>
      <c r="AG51" s="5">
        <f t="shared" si="31"/>
        <v>11</v>
      </c>
      <c r="AH51" s="40">
        <f t="shared" ref="AH51:AU51" si="47">IF(AH33="","",IF(ISNUMBER(MATCH(AH33,$AE$27:$AE$37,0)),$Y$27,IF(ISNUMBER(MATCH(AH33,$V$35:$V$38,0)),$U$32,IF(ISNUMBER(MATCH(AH33,$Y$41:$Y$70,0)),$Y$40,$AG$3))))</f>
        <v>0</v>
      </c>
      <c r="AI51" s="40">
        <f t="shared" si="47"/>
        <v>0</v>
      </c>
      <c r="AJ51" s="40">
        <f t="shared" si="47"/>
        <v>0</v>
      </c>
      <c r="AK51" s="40">
        <f t="shared" si="47"/>
        <v>0</v>
      </c>
      <c r="AL51" s="40">
        <f t="shared" si="47"/>
        <v>0</v>
      </c>
      <c r="AM51" s="40">
        <f t="shared" si="47"/>
        <v>0</v>
      </c>
      <c r="AN51" s="40">
        <f t="shared" si="47"/>
        <v>0</v>
      </c>
      <c r="AO51" s="40">
        <f t="shared" si="47"/>
        <v>0</v>
      </c>
      <c r="AP51" s="40">
        <f t="shared" si="47"/>
        <v>0</v>
      </c>
      <c r="AQ51" s="40">
        <f t="shared" si="47"/>
        <v>-2</v>
      </c>
      <c r="AR51" s="40" t="str">
        <f t="shared" si="47"/>
        <v/>
      </c>
      <c r="AS51" s="40" t="str">
        <f t="shared" si="47"/>
        <v/>
      </c>
      <c r="AT51" s="40" t="str">
        <f t="shared" si="47"/>
        <v/>
      </c>
      <c r="AU51" s="40" t="str">
        <f t="shared" si="47"/>
        <v/>
      </c>
      <c r="AV51" s="5"/>
      <c r="AW51" s="5"/>
      <c r="AX51" s="5"/>
      <c r="AY51" s="5"/>
      <c r="AZ51" s="5"/>
      <c r="BA51" s="73">
        <v>4.5546218487394903</v>
      </c>
      <c r="BB51" s="5"/>
      <c r="BC51" s="5"/>
    </row>
    <row r="52" spans="1:55" ht="12" customHeight="1" x14ac:dyDescent="0.25">
      <c r="A52" s="77"/>
      <c r="B52" s="77">
        <v>4.0460000000000003</v>
      </c>
      <c r="C52" s="77">
        <v>-2.1</v>
      </c>
      <c r="D52" s="131">
        <f t="shared" si="7"/>
        <v>48</v>
      </c>
      <c r="E52" s="131">
        <f t="shared" si="4"/>
        <v>4.0460000000000003</v>
      </c>
      <c r="F52" s="118">
        <v>4.0460000000000003</v>
      </c>
      <c r="G52" s="118">
        <v>-2.1</v>
      </c>
      <c r="H52" s="129">
        <v>4.916666666667</v>
      </c>
      <c r="I52" s="129">
        <v>19.070964018217001</v>
      </c>
      <c r="J52" s="129">
        <v>4.916666666667</v>
      </c>
      <c r="K52" s="129">
        <v>341.28420534378898</v>
      </c>
      <c r="L52" s="81">
        <v>4.916666666667</v>
      </c>
      <c r="M52" s="82">
        <v>-255.43591420220599</v>
      </c>
      <c r="N52" s="82">
        <v>-5150.0106138422598</v>
      </c>
      <c r="O52" s="82">
        <v>-2284.8404191547202</v>
      </c>
      <c r="P52" s="82">
        <v>-57672.474704549597</v>
      </c>
      <c r="Q52" s="139">
        <v>11</v>
      </c>
      <c r="R52" s="116" t="s">
        <v>121</v>
      </c>
      <c r="S52" s="116"/>
      <c r="T52" s="116"/>
      <c r="U52" s="116"/>
      <c r="V52" s="117">
        <f t="shared" si="35"/>
        <v>15</v>
      </c>
      <c r="W52" s="117">
        <f t="shared" si="41"/>
        <v>11</v>
      </c>
      <c r="X52" s="117">
        <v>9</v>
      </c>
      <c r="Y52" s="50" t="str">
        <f t="shared" si="33"/>
        <v>10,12</v>
      </c>
      <c r="Z52" s="53"/>
      <c r="AA52" s="53"/>
      <c r="AB52" s="53"/>
      <c r="AC52" s="53"/>
      <c r="AD52" s="53"/>
      <c r="AE52" s="53"/>
      <c r="AF52" s="53">
        <f t="shared" si="37"/>
        <v>12</v>
      </c>
      <c r="AG52" s="5">
        <f t="shared" si="31"/>
        <v>12</v>
      </c>
      <c r="AH52" s="40">
        <f t="shared" ref="AH52:AU52" si="48">IF(AH34="","",IF(ISNUMBER(MATCH(AH34,$AE$27:$AE$37,0)),$Y$27,IF(ISNUMBER(MATCH(AH34,$V$35:$V$38,0)),$U$32,IF(ISNUMBER(MATCH(AH34,$Y$41:$Y$70,0)),$Y$40,$AG$3))))</f>
        <v>0</v>
      </c>
      <c r="AI52" s="40">
        <f t="shared" si="48"/>
        <v>0</v>
      </c>
      <c r="AJ52" s="40" t="str">
        <f t="shared" si="48"/>
        <v>W</v>
      </c>
      <c r="AK52" s="40">
        <f t="shared" si="48"/>
        <v>0</v>
      </c>
      <c r="AL52" s="40">
        <f t="shared" si="48"/>
        <v>0</v>
      </c>
      <c r="AM52" s="40">
        <f t="shared" si="48"/>
        <v>0</v>
      </c>
      <c r="AN52" s="40">
        <f t="shared" si="48"/>
        <v>0</v>
      </c>
      <c r="AO52" s="40">
        <f t="shared" si="48"/>
        <v>0</v>
      </c>
      <c r="AP52" s="40">
        <f t="shared" si="48"/>
        <v>0</v>
      </c>
      <c r="AQ52" s="40">
        <f t="shared" si="48"/>
        <v>-2</v>
      </c>
      <c r="AR52" s="40" t="str">
        <f t="shared" si="48"/>
        <v/>
      </c>
      <c r="AS52" s="40" t="str">
        <f t="shared" si="48"/>
        <v/>
      </c>
      <c r="AT52" s="40" t="str">
        <f t="shared" si="48"/>
        <v/>
      </c>
      <c r="AU52" s="40" t="str">
        <f t="shared" si="48"/>
        <v/>
      </c>
      <c r="AV52" s="1"/>
      <c r="AW52" s="5"/>
      <c r="AX52" s="5"/>
      <c r="AY52" s="5"/>
      <c r="AZ52" s="5"/>
      <c r="BA52" s="73">
        <v>4.6302521008403303</v>
      </c>
      <c r="BB52" s="5"/>
      <c r="BC52" s="5"/>
    </row>
    <row r="53" spans="1:55" ht="12" customHeight="1" x14ac:dyDescent="0.25">
      <c r="A53" s="77"/>
      <c r="B53" s="77">
        <v>4.0960000000000001</v>
      </c>
      <c r="C53" s="77">
        <v>-2.5</v>
      </c>
      <c r="D53" s="131">
        <f t="shared" si="7"/>
        <v>49</v>
      </c>
      <c r="E53" s="131">
        <f t="shared" si="4"/>
        <v>4.0960000000000001</v>
      </c>
      <c r="F53" s="118">
        <v>4.0960000000000001</v>
      </c>
      <c r="G53" s="118">
        <v>-2.5</v>
      </c>
      <c r="H53" s="129">
        <v>5</v>
      </c>
      <c r="I53" s="129">
        <v>19.161033326741101</v>
      </c>
      <c r="J53" s="129">
        <v>5</v>
      </c>
      <c r="K53" s="129">
        <v>342.53031794103202</v>
      </c>
      <c r="L53" s="81">
        <v>5</v>
      </c>
      <c r="M53" s="82">
        <v>-273.02171393367797</v>
      </c>
      <c r="N53" s="82">
        <v>-6034.7824107005399</v>
      </c>
      <c r="O53" s="82">
        <v>-2548.8723915993901</v>
      </c>
      <c r="P53" s="82">
        <v>-70942.460654230701</v>
      </c>
      <c r="Q53" s="139">
        <v>12</v>
      </c>
      <c r="R53" s="116" t="s">
        <v>122</v>
      </c>
      <c r="S53" s="116"/>
      <c r="T53" s="116"/>
      <c r="U53" s="116"/>
      <c r="V53" s="117">
        <f t="shared" si="35"/>
        <v>15</v>
      </c>
      <c r="W53" s="117">
        <f t="shared" si="41"/>
        <v>12</v>
      </c>
      <c r="X53" s="117">
        <v>9</v>
      </c>
      <c r="Y53" s="50" t="str">
        <f t="shared" si="33"/>
        <v>10,13</v>
      </c>
      <c r="Z53" s="53"/>
      <c r="AA53" s="53"/>
      <c r="AB53" s="53"/>
      <c r="AC53" s="53"/>
      <c r="AD53" s="53"/>
      <c r="AE53" s="53"/>
      <c r="AF53" s="53">
        <f t="shared" si="37"/>
        <v>13</v>
      </c>
      <c r="AG53" s="5">
        <f t="shared" si="31"/>
        <v>13</v>
      </c>
      <c r="AH53" s="40">
        <f t="shared" ref="AH53:AU53" si="49">IF(AH35="","",IF(ISNUMBER(MATCH(AH35,$AE$27:$AE$37,0)),$Y$27,IF(ISNUMBER(MATCH(AH35,$V$35:$V$38,0)),$U$32,IF(ISNUMBER(MATCH(AH35,$Y$41:$Y$70,0)),$Y$40,$AG$3))))</f>
        <v>0</v>
      </c>
      <c r="AI53" s="40">
        <f t="shared" si="49"/>
        <v>0</v>
      </c>
      <c r="AJ53" s="40">
        <f t="shared" si="49"/>
        <v>0</v>
      </c>
      <c r="AK53" s="40">
        <f t="shared" si="49"/>
        <v>0</v>
      </c>
      <c r="AL53" s="40">
        <f t="shared" si="49"/>
        <v>0</v>
      </c>
      <c r="AM53" s="40">
        <f t="shared" si="49"/>
        <v>0</v>
      </c>
      <c r="AN53" s="40">
        <f t="shared" si="49"/>
        <v>0</v>
      </c>
      <c r="AO53" s="40">
        <f t="shared" si="49"/>
        <v>0</v>
      </c>
      <c r="AP53" s="40">
        <f t="shared" si="49"/>
        <v>0</v>
      </c>
      <c r="AQ53" s="40">
        <f t="shared" si="49"/>
        <v>-2</v>
      </c>
      <c r="AR53" s="40" t="str">
        <f t="shared" si="49"/>
        <v/>
      </c>
      <c r="AS53" s="40" t="str">
        <f t="shared" si="49"/>
        <v/>
      </c>
      <c r="AT53" s="40" t="str">
        <f t="shared" si="49"/>
        <v/>
      </c>
      <c r="AU53" s="40" t="str">
        <f t="shared" si="49"/>
        <v/>
      </c>
      <c r="AV53" s="1"/>
      <c r="AW53" s="5"/>
      <c r="AX53" s="5"/>
      <c r="AY53" s="5"/>
      <c r="AZ53" s="5"/>
      <c r="BA53" s="73">
        <v>4.7058823529411704</v>
      </c>
      <c r="BB53" s="5"/>
      <c r="BC53" s="5"/>
    </row>
    <row r="54" spans="1:55" ht="12" customHeight="1" x14ac:dyDescent="0.25">
      <c r="A54" s="77"/>
      <c r="B54" s="77">
        <v>4.1459999999999999</v>
      </c>
      <c r="C54" s="77">
        <v>-2.1</v>
      </c>
      <c r="D54" s="131">
        <f t="shared" si="7"/>
        <v>50</v>
      </c>
      <c r="E54" s="131">
        <f t="shared" si="4"/>
        <v>4.1459999999999901</v>
      </c>
      <c r="F54" s="118">
        <v>4.1459999999999901</v>
      </c>
      <c r="G54" s="118">
        <v>-2.1</v>
      </c>
      <c r="H54" s="129">
        <v>5.083333333333</v>
      </c>
      <c r="I54" s="129">
        <v>18.9192026475977</v>
      </c>
      <c r="J54" s="129">
        <v>5.083333333333</v>
      </c>
      <c r="K54" s="129">
        <v>343.75880482897799</v>
      </c>
      <c r="L54" s="81">
        <v>5.083333333333</v>
      </c>
      <c r="M54" s="82">
        <v>-296.50020695399201</v>
      </c>
      <c r="N54" s="82">
        <v>-6826.8420882567798</v>
      </c>
      <c r="O54" s="82">
        <v>-2901.8203831363498</v>
      </c>
      <c r="P54" s="82">
        <v>-82826.608617831793</v>
      </c>
      <c r="Q54" s="139">
        <v>13</v>
      </c>
      <c r="R54" s="116" t="s">
        <v>123</v>
      </c>
      <c r="S54" s="116"/>
      <c r="T54" s="116"/>
      <c r="U54" s="116"/>
      <c r="V54" s="117">
        <f t="shared" si="35"/>
        <v>15</v>
      </c>
      <c r="W54" s="117">
        <f t="shared" si="41"/>
        <v>13</v>
      </c>
      <c r="X54" s="117">
        <v>9</v>
      </c>
      <c r="Y54" s="50" t="str">
        <f t="shared" si="33"/>
        <v>10,14</v>
      </c>
      <c r="Z54" s="53"/>
      <c r="AA54" s="53"/>
      <c r="AB54" s="53"/>
      <c r="AC54" s="53"/>
      <c r="AD54" s="53"/>
      <c r="AE54" s="53"/>
      <c r="AF54" s="53">
        <f t="shared" si="37"/>
        <v>14</v>
      </c>
      <c r="AG54" s="5">
        <f t="shared" si="31"/>
        <v>14</v>
      </c>
      <c r="AH54" s="40">
        <f t="shared" ref="AH54:AU54" si="50">IF(AH36="","",IF(ISNUMBER(MATCH(AH36,$AE$27:$AE$37,0)),$Y$27,IF(ISNUMBER(MATCH(AH36,$V$35:$V$38,0)),$U$32,IF(ISNUMBER(MATCH(AH36,$Y$41:$Y$70,0)),$Y$40,$AG$3))))</f>
        <v>0</v>
      </c>
      <c r="AI54" s="40">
        <f t="shared" si="50"/>
        <v>0</v>
      </c>
      <c r="AJ54" s="40">
        <f t="shared" si="50"/>
        <v>0</v>
      </c>
      <c r="AK54" s="40">
        <f t="shared" si="50"/>
        <v>0</v>
      </c>
      <c r="AL54" s="40">
        <f t="shared" si="50"/>
        <v>0</v>
      </c>
      <c r="AM54" s="40" t="str">
        <f t="shared" si="50"/>
        <v>W</v>
      </c>
      <c r="AN54" s="40">
        <f t="shared" si="50"/>
        <v>0</v>
      </c>
      <c r="AO54" s="40">
        <f t="shared" si="50"/>
        <v>0</v>
      </c>
      <c r="AP54" s="40">
        <f t="shared" si="50"/>
        <v>0</v>
      </c>
      <c r="AQ54" s="40">
        <f t="shared" si="50"/>
        <v>-2</v>
      </c>
      <c r="AR54" s="40" t="str">
        <f t="shared" si="50"/>
        <v/>
      </c>
      <c r="AS54" s="40" t="str">
        <f t="shared" si="50"/>
        <v/>
      </c>
      <c r="AT54" s="40" t="str">
        <f t="shared" si="50"/>
        <v/>
      </c>
      <c r="AU54" s="40" t="str">
        <f t="shared" si="50"/>
        <v/>
      </c>
      <c r="AV54" s="40" t="str">
        <f t="shared" ref="AV54:AY55" si="51">IF(AV23="","",IF(ISNUMBER(MATCH(AV23,$AE$27:$AE$37,0)),$Y$27,$AG$3))</f>
        <v/>
      </c>
      <c r="AW54" s="40" t="str">
        <f t="shared" si="51"/>
        <v/>
      </c>
      <c r="AX54" s="40" t="str">
        <f t="shared" si="51"/>
        <v/>
      </c>
      <c r="AY54" s="40" t="str">
        <f t="shared" si="51"/>
        <v/>
      </c>
      <c r="AZ54" s="5"/>
      <c r="BA54" s="73">
        <v>4.7815126050420096</v>
      </c>
      <c r="BB54" s="5"/>
      <c r="BC54" s="5"/>
    </row>
    <row r="55" spans="1:55" ht="12" customHeight="1" x14ac:dyDescent="0.25">
      <c r="A55" s="77"/>
      <c r="B55" s="77">
        <v>4.3019999999999996</v>
      </c>
      <c r="C55" s="77">
        <v>2.1</v>
      </c>
      <c r="D55" s="131">
        <f t="shared" si="7"/>
        <v>51</v>
      </c>
      <c r="E55" s="131">
        <f t="shared" si="4"/>
        <v>4.3019999999999898</v>
      </c>
      <c r="F55" s="118">
        <v>4.3019999999999898</v>
      </c>
      <c r="G55" s="118">
        <v>2.1</v>
      </c>
      <c r="H55" s="129">
        <v>5.166666666667</v>
      </c>
      <c r="I55" s="129">
        <v>18.5852403391855</v>
      </c>
      <c r="J55" s="129">
        <v>5.166666666667</v>
      </c>
      <c r="K55" s="129">
        <v>344.96967327028699</v>
      </c>
      <c r="L55" s="81">
        <v>5.166666666667</v>
      </c>
      <c r="M55" s="82">
        <v>-304.48184052431202</v>
      </c>
      <c r="N55" s="82">
        <v>-6829.66875788584</v>
      </c>
      <c r="O55" s="82">
        <v>-3022.14785841405</v>
      </c>
      <c r="P55" s="82">
        <v>-82872.308928608996</v>
      </c>
      <c r="Q55" s="139">
        <v>14</v>
      </c>
      <c r="R55" s="116" t="s">
        <v>124</v>
      </c>
      <c r="S55" s="116"/>
      <c r="T55" s="116"/>
      <c r="U55" s="116"/>
      <c r="V55" s="117">
        <f t="shared" si="35"/>
        <v>15</v>
      </c>
      <c r="W55" s="117">
        <f t="shared" si="41"/>
        <v>14</v>
      </c>
      <c r="X55" s="117">
        <v>9</v>
      </c>
      <c r="Y55" s="50" t="str">
        <f t="shared" si="33"/>
        <v>10,15</v>
      </c>
      <c r="Z55" s="53"/>
      <c r="AA55" s="53"/>
      <c r="AB55" s="53"/>
      <c r="AC55" s="53"/>
      <c r="AD55" s="53"/>
      <c r="AE55" s="53"/>
      <c r="AF55" s="53">
        <f t="shared" si="37"/>
        <v>15</v>
      </c>
      <c r="AG55" s="5">
        <f t="shared" si="31"/>
        <v>15</v>
      </c>
      <c r="AH55" s="40">
        <f t="shared" ref="AH55:AU55" si="52">IF(AH37="","",IF(ISNUMBER(MATCH(AH37,$AE$27:$AE$37,0)),$Y$27,IF(ISNUMBER(MATCH(AH37,$V$35:$V$38,0)),$U$32,IF(ISNUMBER(MATCH(AH37,$Y$41:$Y$70,0)),$Y$40,$AG$3))))</f>
        <v>0</v>
      </c>
      <c r="AI55" s="40">
        <f t="shared" si="52"/>
        <v>0</v>
      </c>
      <c r="AJ55" s="40">
        <f t="shared" si="52"/>
        <v>0</v>
      </c>
      <c r="AK55" s="40">
        <f t="shared" si="52"/>
        <v>0</v>
      </c>
      <c r="AL55" s="40">
        <f t="shared" si="52"/>
        <v>0</v>
      </c>
      <c r="AM55" s="40">
        <f t="shared" si="52"/>
        <v>0</v>
      </c>
      <c r="AN55" s="40">
        <f t="shared" si="52"/>
        <v>0</v>
      </c>
      <c r="AO55" s="40">
        <f t="shared" si="52"/>
        <v>0</v>
      </c>
      <c r="AP55" s="40">
        <f t="shared" si="52"/>
        <v>0</v>
      </c>
      <c r="AQ55" s="40">
        <f t="shared" si="52"/>
        <v>-2</v>
      </c>
      <c r="AR55" s="40" t="str">
        <f t="shared" si="52"/>
        <v/>
      </c>
      <c r="AS55" s="40" t="str">
        <f t="shared" si="52"/>
        <v/>
      </c>
      <c r="AT55" s="40" t="str">
        <f t="shared" si="52"/>
        <v/>
      </c>
      <c r="AU55" s="40" t="str">
        <f t="shared" si="52"/>
        <v/>
      </c>
      <c r="AV55" s="40" t="str">
        <f t="shared" si="51"/>
        <v/>
      </c>
      <c r="AW55" s="40" t="str">
        <f t="shared" si="51"/>
        <v/>
      </c>
      <c r="AX55" s="40" t="str">
        <f t="shared" si="51"/>
        <v/>
      </c>
      <c r="AY55" s="40" t="str">
        <f t="shared" si="51"/>
        <v/>
      </c>
      <c r="AZ55" s="5"/>
      <c r="BA55" s="73">
        <v>4.8571428571428497</v>
      </c>
      <c r="BB55" s="5"/>
      <c r="BC55" s="5"/>
    </row>
    <row r="56" spans="1:55" ht="12" customHeight="1" x14ac:dyDescent="0.25">
      <c r="A56" s="77"/>
      <c r="B56" s="77">
        <v>4.3520000000000003</v>
      </c>
      <c r="C56" s="77">
        <v>2.5</v>
      </c>
      <c r="D56" s="131">
        <f t="shared" si="7"/>
        <v>52</v>
      </c>
      <c r="E56" s="131">
        <f t="shared" si="4"/>
        <v>4.3520000000000003</v>
      </c>
      <c r="F56" s="118">
        <v>4.3520000000000003</v>
      </c>
      <c r="G56" s="118">
        <v>2.5</v>
      </c>
      <c r="H56" s="129">
        <v>5.25</v>
      </c>
      <c r="I56" s="129">
        <v>18.481925769607599</v>
      </c>
      <c r="J56" s="129">
        <v>5.25</v>
      </c>
      <c r="K56" s="129">
        <v>346.16298686225201</v>
      </c>
      <c r="L56" s="81">
        <v>5.25</v>
      </c>
      <c r="M56" s="82">
        <v>-289.27884842400198</v>
      </c>
      <c r="N56" s="82">
        <v>-6032.4435626714903</v>
      </c>
      <c r="O56" s="82">
        <v>-2794.0026634248602</v>
      </c>
      <c r="P56" s="82">
        <v>-70912.497094610502</v>
      </c>
      <c r="Q56" s="107">
        <v>15</v>
      </c>
      <c r="R56" s="116" t="s">
        <v>125</v>
      </c>
      <c r="S56" s="116"/>
      <c r="T56" s="116"/>
      <c r="U56" s="116"/>
      <c r="V56" s="117">
        <v>1500</v>
      </c>
      <c r="W56" s="117">
        <v>0</v>
      </c>
      <c r="X56" s="117">
        <v>9</v>
      </c>
      <c r="Y56" s="50" t="str">
        <f t="shared" si="33"/>
        <v>10,1</v>
      </c>
      <c r="Z56" s="53"/>
      <c r="AA56" s="53"/>
      <c r="AB56" s="53"/>
      <c r="AC56" s="53"/>
      <c r="AD56" s="53"/>
      <c r="AE56" s="53"/>
      <c r="AF56" s="53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40" t="str">
        <f t="shared" ref="AX56:AY70" si="53">IF(AX25="","",IF(ISNUMBER(MATCH(AX25,$AE$27:$AE$37,0)),$Y$27,$AG$3))</f>
        <v/>
      </c>
      <c r="AY56" s="40" t="str">
        <f t="shared" si="53"/>
        <v/>
      </c>
      <c r="AZ56" s="5"/>
      <c r="BA56" s="73">
        <v>4.9327731092436897</v>
      </c>
      <c r="BB56" s="5"/>
      <c r="BC56" s="5"/>
    </row>
    <row r="57" spans="1:55" ht="12" customHeight="1" x14ac:dyDescent="0.25">
      <c r="A57" s="77"/>
      <c r="B57" s="77">
        <v>4.4020000000000001</v>
      </c>
      <c r="C57" s="77">
        <v>2</v>
      </c>
      <c r="D57" s="131">
        <f t="shared" si="7"/>
        <v>53</v>
      </c>
      <c r="E57" s="131">
        <f t="shared" si="4"/>
        <v>4.4020000000000001</v>
      </c>
      <c r="F57" s="118">
        <v>4.4020000000000001</v>
      </c>
      <c r="G57" s="118">
        <v>2</v>
      </c>
      <c r="H57" s="129">
        <v>5.333333333333</v>
      </c>
      <c r="I57" s="129">
        <v>18.6930934362416</v>
      </c>
      <c r="J57" s="129">
        <v>5.333333333333</v>
      </c>
      <c r="K57" s="129">
        <v>347.33886579221399</v>
      </c>
      <c r="L57" s="81">
        <v>5.333333333333</v>
      </c>
      <c r="M57" s="82">
        <v>-267.01855838984198</v>
      </c>
      <c r="N57" s="82">
        <v>-5259.7824951079501</v>
      </c>
      <c r="O57" s="82">
        <v>-2459.4687508809102</v>
      </c>
      <c r="P57" s="82">
        <v>-59316.460951281901</v>
      </c>
      <c r="Q57" s="107">
        <v>16</v>
      </c>
      <c r="R57" s="116" t="s">
        <v>126</v>
      </c>
      <c r="S57" s="116"/>
      <c r="T57" s="116"/>
      <c r="U57" s="116"/>
      <c r="V57" s="117">
        <f t="shared" si="35"/>
        <v>1500</v>
      </c>
      <c r="W57" s="117">
        <f t="shared" si="41"/>
        <v>1</v>
      </c>
      <c r="X57" s="117">
        <v>9</v>
      </c>
      <c r="Y57" s="50" t="str">
        <f t="shared" si="33"/>
        <v>10,2</v>
      </c>
      <c r="Z57" s="101"/>
      <c r="AA57" s="53"/>
      <c r="AB57" s="53"/>
      <c r="AC57" s="53"/>
      <c r="AD57" s="53"/>
      <c r="AE57" s="53"/>
      <c r="AF57" s="53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40" t="str">
        <f t="shared" si="53"/>
        <v/>
      </c>
      <c r="AY57" s="40" t="str">
        <f t="shared" si="53"/>
        <v/>
      </c>
      <c r="AZ57" s="5"/>
      <c r="BA57" s="73">
        <v>5.0084033613445298</v>
      </c>
      <c r="BB57" s="5"/>
      <c r="BC57" s="5"/>
    </row>
    <row r="58" spans="1:55" ht="12" customHeight="1" x14ac:dyDescent="0.25">
      <c r="A58" s="77"/>
      <c r="B58" s="77">
        <v>4.5579999999999998</v>
      </c>
      <c r="C58" s="77">
        <v>-2.4</v>
      </c>
      <c r="D58" s="131">
        <f t="shared" si="7"/>
        <v>54</v>
      </c>
      <c r="E58" s="131">
        <f t="shared" si="4"/>
        <v>4.5579999999999901</v>
      </c>
      <c r="F58" s="118">
        <v>4.5579999999999901</v>
      </c>
      <c r="G58" s="118">
        <v>-2.3999999999999901</v>
      </c>
      <c r="H58" s="129">
        <v>5.416666666667</v>
      </c>
      <c r="I58" s="129">
        <v>19.011638037207799</v>
      </c>
      <c r="J58" s="129">
        <v>5.416666666667</v>
      </c>
      <c r="K58" s="129">
        <v>348.49743512110899</v>
      </c>
      <c r="L58" s="81">
        <v>5.416666666667</v>
      </c>
      <c r="M58" s="82">
        <v>-258.029417006269</v>
      </c>
      <c r="N58" s="82">
        <v>-5193.96326882008</v>
      </c>
      <c r="O58" s="82">
        <v>-2324.1072914950701</v>
      </c>
      <c r="P58" s="82">
        <v>-58322.661301531502</v>
      </c>
      <c r="Q58" s="107">
        <v>17</v>
      </c>
      <c r="R58" s="116" t="s">
        <v>127</v>
      </c>
      <c r="S58" s="116"/>
      <c r="T58" s="116"/>
      <c r="U58" s="116"/>
      <c r="V58" s="117">
        <f t="shared" si="35"/>
        <v>1500</v>
      </c>
      <c r="W58" s="117">
        <f t="shared" si="41"/>
        <v>2</v>
      </c>
      <c r="X58" s="117">
        <v>9</v>
      </c>
      <c r="Y58" s="50" t="str">
        <f t="shared" si="33"/>
        <v>10,3</v>
      </c>
      <c r="Z58" s="101"/>
      <c r="AA58" s="53"/>
      <c r="AB58" s="53"/>
      <c r="AC58" s="53"/>
      <c r="AD58" s="53"/>
      <c r="AE58" s="53"/>
      <c r="AF58" s="5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40" t="str">
        <f t="shared" si="53"/>
        <v/>
      </c>
      <c r="AY58" s="40" t="str">
        <f t="shared" si="53"/>
        <v/>
      </c>
      <c r="AZ58" s="5"/>
      <c r="BA58" s="73">
        <v>5.0840336134453699</v>
      </c>
      <c r="BB58" s="5"/>
      <c r="BC58" s="5"/>
    </row>
    <row r="59" spans="1:55" ht="12" customHeight="1" x14ac:dyDescent="0.25">
      <c r="A59" s="77"/>
      <c r="B59" s="77">
        <v>4.6079999999999997</v>
      </c>
      <c r="C59" s="77">
        <v>-2.8</v>
      </c>
      <c r="D59" s="131">
        <f t="shared" si="7"/>
        <v>55</v>
      </c>
      <c r="E59" s="131">
        <f t="shared" si="4"/>
        <v>4.6079999999999899</v>
      </c>
      <c r="F59" s="118">
        <v>4.6079999999999899</v>
      </c>
      <c r="G59" s="118">
        <v>-2.7999999999999901</v>
      </c>
      <c r="H59" s="129">
        <v>5.5</v>
      </c>
      <c r="I59" s="129">
        <v>19.110297999123201</v>
      </c>
      <c r="J59" s="129">
        <v>5.5</v>
      </c>
      <c r="K59" s="129">
        <v>349.63876627364402</v>
      </c>
      <c r="L59" s="81">
        <v>5.5</v>
      </c>
      <c r="M59" s="82">
        <v>-272.95508294864999</v>
      </c>
      <c r="N59" s="82">
        <v>-5984.0209584308504</v>
      </c>
      <c r="O59" s="82">
        <v>-2548.15742051998</v>
      </c>
      <c r="P59" s="82">
        <v>-70171.630898415606</v>
      </c>
      <c r="Q59" s="107">
        <v>18</v>
      </c>
      <c r="R59" s="116" t="s">
        <v>128</v>
      </c>
      <c r="S59" s="116"/>
      <c r="T59" s="116"/>
      <c r="U59" s="116"/>
      <c r="V59" s="117">
        <f t="shared" si="35"/>
        <v>1500</v>
      </c>
      <c r="W59" s="117">
        <f t="shared" si="41"/>
        <v>3</v>
      </c>
      <c r="X59" s="117">
        <v>9</v>
      </c>
      <c r="Y59" s="50" t="str">
        <f t="shared" si="33"/>
        <v>10,4</v>
      </c>
      <c r="Z59" s="101"/>
      <c r="AA59" s="53"/>
      <c r="AB59" s="53"/>
      <c r="AC59" s="53"/>
      <c r="AD59" s="53"/>
      <c r="AE59" s="53"/>
      <c r="AF59" s="53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40" t="str">
        <f t="shared" si="53"/>
        <v/>
      </c>
      <c r="AY59" s="40" t="str">
        <f t="shared" si="53"/>
        <v/>
      </c>
      <c r="AZ59" s="5"/>
      <c r="BA59" s="73">
        <v>5.1596638655462099</v>
      </c>
      <c r="BB59" s="5"/>
      <c r="BC59" s="5"/>
    </row>
    <row r="60" spans="1:55" ht="12" customHeight="1" x14ac:dyDescent="0.25">
      <c r="A60" s="77"/>
      <c r="B60" s="77">
        <v>4.6580000000000004</v>
      </c>
      <c r="C60" s="77">
        <v>-2.4</v>
      </c>
      <c r="D60" s="131">
        <f t="shared" si="7"/>
        <v>56</v>
      </c>
      <c r="E60" s="131">
        <f t="shared" si="4"/>
        <v>4.6580000000000004</v>
      </c>
      <c r="F60" s="118">
        <v>4.6580000000000004</v>
      </c>
      <c r="G60" s="118">
        <v>-2.3999999999999901</v>
      </c>
      <c r="H60" s="129">
        <v>5.583333333333</v>
      </c>
      <c r="I60" s="129">
        <v>18.886072750913598</v>
      </c>
      <c r="J60" s="129">
        <v>5.583333333333</v>
      </c>
      <c r="K60" s="129">
        <v>350.76287239927399</v>
      </c>
      <c r="L60" s="81">
        <v>5.583333333333</v>
      </c>
      <c r="M60" s="82">
        <v>-296.340994936794</v>
      </c>
      <c r="N60" s="82">
        <v>-6804.7964449433903</v>
      </c>
      <c r="O60" s="82">
        <v>-2899.6720213931999</v>
      </c>
      <c r="P60" s="82">
        <v>-82486.285368134806</v>
      </c>
      <c r="Q60" s="107">
        <v>19</v>
      </c>
      <c r="R60" s="116" t="s">
        <v>129</v>
      </c>
      <c r="S60" s="116"/>
      <c r="T60" s="116"/>
      <c r="U60" s="116"/>
      <c r="V60" s="117">
        <f t="shared" si="35"/>
        <v>1500</v>
      </c>
      <c r="W60" s="117">
        <f t="shared" si="41"/>
        <v>4</v>
      </c>
      <c r="X60" s="117">
        <v>9</v>
      </c>
      <c r="Y60" s="50" t="str">
        <f t="shared" si="33"/>
        <v>10,5</v>
      </c>
      <c r="Z60" s="101"/>
      <c r="AA60" s="53"/>
      <c r="AB60" s="53"/>
      <c r="AC60" s="53"/>
      <c r="AD60" s="53"/>
      <c r="AE60" s="53"/>
      <c r="AF60" s="53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40" t="str">
        <f t="shared" ref="AV60:AW70" si="54">IF(AV29="","",IF(ISNUMBER(MATCH(AV29,$AE$27:$AE$37,0)),$Y$27,$AG$3))</f>
        <v/>
      </c>
      <c r="AW60" s="40" t="str">
        <f t="shared" si="54"/>
        <v/>
      </c>
      <c r="AX60" s="40" t="str">
        <f t="shared" si="53"/>
        <v/>
      </c>
      <c r="AY60" s="40" t="str">
        <f t="shared" si="53"/>
        <v/>
      </c>
      <c r="AZ60" s="5"/>
      <c r="BA60" s="73">
        <v>5.23529411764705</v>
      </c>
      <c r="BB60" s="5"/>
      <c r="BC60" s="5"/>
    </row>
    <row r="61" spans="1:55" ht="12" customHeight="1" x14ac:dyDescent="0.25">
      <c r="A61" s="77"/>
      <c r="B61" s="77">
        <v>4.8140000000000001</v>
      </c>
      <c r="C61" s="77">
        <v>2.4</v>
      </c>
      <c r="D61" s="131">
        <f t="shared" si="7"/>
        <v>57</v>
      </c>
      <c r="E61" s="131">
        <f t="shared" si="4"/>
        <v>4.8140000000000001</v>
      </c>
      <c r="F61" s="118">
        <v>4.8140000000000001</v>
      </c>
      <c r="G61" s="118">
        <v>2.3999999999999901</v>
      </c>
      <c r="H61" s="129">
        <v>5.666666666667</v>
      </c>
      <c r="I61" s="129">
        <v>18.5326419022545</v>
      </c>
      <c r="J61" s="129">
        <v>5.666666666667</v>
      </c>
      <c r="K61" s="129">
        <v>351.86975829616398</v>
      </c>
      <c r="L61" s="81">
        <v>5.666666666667</v>
      </c>
      <c r="M61" s="82">
        <v>-307.52674186611301</v>
      </c>
      <c r="N61" s="82">
        <v>-6945.0565480650603</v>
      </c>
      <c r="O61" s="82">
        <v>-3068.1222492022398</v>
      </c>
      <c r="P61" s="82">
        <v>-84593.990506255897</v>
      </c>
      <c r="Q61" s="107">
        <v>20</v>
      </c>
      <c r="R61" s="116" t="s">
        <v>130</v>
      </c>
      <c r="S61" s="116"/>
      <c r="T61" s="116"/>
      <c r="U61" s="116"/>
      <c r="V61" s="117">
        <f t="shared" si="35"/>
        <v>1500</v>
      </c>
      <c r="W61" s="117">
        <f t="shared" si="41"/>
        <v>5</v>
      </c>
      <c r="X61" s="117">
        <v>9</v>
      </c>
      <c r="Y61" s="50" t="str">
        <f t="shared" si="33"/>
        <v>10,6</v>
      </c>
      <c r="Z61" s="101"/>
      <c r="AA61" s="53"/>
      <c r="AB61" s="53"/>
      <c r="AC61" s="53"/>
      <c r="AD61" s="53"/>
      <c r="AE61" s="53"/>
      <c r="AF61" s="53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40" t="str">
        <f t="shared" si="54"/>
        <v/>
      </c>
      <c r="AW61" s="40" t="str">
        <f t="shared" si="54"/>
        <v/>
      </c>
      <c r="AX61" s="40" t="str">
        <f t="shared" si="53"/>
        <v/>
      </c>
      <c r="AY61" s="40" t="str">
        <f t="shared" si="53"/>
        <v/>
      </c>
      <c r="AZ61" s="5"/>
      <c r="BA61" s="73">
        <v>5.3109243697478901</v>
      </c>
      <c r="BB61" s="5"/>
      <c r="BC61" s="5"/>
    </row>
    <row r="62" spans="1:55" ht="12" customHeight="1" x14ac:dyDescent="0.25">
      <c r="A62" s="77"/>
      <c r="B62" s="77">
        <v>4.8639999999999999</v>
      </c>
      <c r="C62" s="77">
        <v>2.8</v>
      </c>
      <c r="D62" s="131">
        <f t="shared" si="7"/>
        <v>58</v>
      </c>
      <c r="E62" s="131">
        <f t="shared" si="4"/>
        <v>4.8639999999999901</v>
      </c>
      <c r="F62" s="118">
        <v>4.8639999999999901</v>
      </c>
      <c r="G62" s="118">
        <v>2.7999999999999901</v>
      </c>
      <c r="H62" s="129">
        <v>5.75</v>
      </c>
      <c r="I62" s="129">
        <v>18.388414078418499</v>
      </c>
      <c r="J62" s="129">
        <v>5.75</v>
      </c>
      <c r="K62" s="129">
        <v>352.95948202714902</v>
      </c>
      <c r="L62" s="81">
        <v>5.75</v>
      </c>
      <c r="M62" s="82">
        <v>-294.00655566658298</v>
      </c>
      <c r="N62" s="82">
        <v>-6180.5217589212198</v>
      </c>
      <c r="O62" s="82">
        <v>-2865.2935626928502</v>
      </c>
      <c r="P62" s="82">
        <v>-73125.281198020399</v>
      </c>
      <c r="Q62" s="107">
        <v>21</v>
      </c>
      <c r="R62" s="116" t="s">
        <v>131</v>
      </c>
      <c r="S62" s="116"/>
      <c r="T62" s="116"/>
      <c r="U62" s="116"/>
      <c r="V62" s="117">
        <f t="shared" si="35"/>
        <v>1500</v>
      </c>
      <c r="W62" s="117">
        <f t="shared" si="41"/>
        <v>6</v>
      </c>
      <c r="X62" s="117">
        <v>9</v>
      </c>
      <c r="Y62" s="50" t="str">
        <f t="shared" si="33"/>
        <v>10,7</v>
      </c>
      <c r="Z62" s="101"/>
      <c r="AA62" s="53"/>
      <c r="AB62" s="53"/>
      <c r="AC62" s="53"/>
      <c r="AD62" s="53"/>
      <c r="AE62" s="53"/>
      <c r="AF62" s="53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40" t="str">
        <f t="shared" si="54"/>
        <v/>
      </c>
      <c r="AW62" s="40" t="str">
        <f t="shared" si="54"/>
        <v/>
      </c>
      <c r="AX62" s="40" t="str">
        <f t="shared" si="53"/>
        <v/>
      </c>
      <c r="AY62" s="40" t="str">
        <f t="shared" si="53"/>
        <v/>
      </c>
      <c r="AZ62" s="5"/>
      <c r="BA62" s="73">
        <v>5.3865546218487301</v>
      </c>
      <c r="BB62" s="5"/>
      <c r="BC62" s="5"/>
    </row>
    <row r="63" spans="1:55" ht="12" customHeight="1" x14ac:dyDescent="0.25">
      <c r="A63" s="77"/>
      <c r="B63" s="77">
        <v>4.9139999999999997</v>
      </c>
      <c r="C63" s="77">
        <v>2.4</v>
      </c>
      <c r="D63" s="131">
        <f t="shared" si="7"/>
        <v>59</v>
      </c>
      <c r="E63" s="131">
        <f t="shared" si="4"/>
        <v>4.9139999999999899</v>
      </c>
      <c r="F63" s="118">
        <v>4.9139999999999899</v>
      </c>
      <c r="G63" s="118">
        <v>2.3999999999999901</v>
      </c>
      <c r="H63" s="129">
        <v>5.833333333333</v>
      </c>
      <c r="I63" s="129">
        <v>18.6003224246694</v>
      </c>
      <c r="J63" s="129">
        <v>5.833333333333</v>
      </c>
      <c r="K63" s="129">
        <v>354.032166824706</v>
      </c>
      <c r="L63" s="81">
        <v>5.833333333333</v>
      </c>
      <c r="M63" s="82">
        <v>-268.35766946157202</v>
      </c>
      <c r="N63" s="82">
        <v>-5243.7006507297001</v>
      </c>
      <c r="O63" s="82">
        <v>-2479.8769099086398</v>
      </c>
      <c r="P63" s="82">
        <v>-59066.750111653702</v>
      </c>
      <c r="Q63" s="107">
        <v>22</v>
      </c>
      <c r="R63" s="116" t="s">
        <v>132</v>
      </c>
      <c r="S63" s="116"/>
      <c r="T63" s="116"/>
      <c r="U63" s="116"/>
      <c r="V63" s="117">
        <f t="shared" si="35"/>
        <v>1500</v>
      </c>
      <c r="W63" s="117">
        <f t="shared" si="41"/>
        <v>7</v>
      </c>
      <c r="X63" s="117">
        <v>9</v>
      </c>
      <c r="Y63" s="50" t="str">
        <f t="shared" si="33"/>
        <v>10,8</v>
      </c>
      <c r="Z63" s="101"/>
      <c r="AA63" s="53"/>
      <c r="AB63" s="53"/>
      <c r="AC63" s="53"/>
      <c r="AD63" s="53"/>
      <c r="AE63" s="53"/>
      <c r="AF63" s="53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40" t="str">
        <f t="shared" si="54"/>
        <v/>
      </c>
      <c r="AW63" s="40" t="str">
        <f t="shared" si="54"/>
        <v/>
      </c>
      <c r="AX63" s="40" t="str">
        <f t="shared" si="53"/>
        <v/>
      </c>
      <c r="AY63" s="40" t="str">
        <f t="shared" si="53"/>
        <v/>
      </c>
      <c r="AZ63" s="5"/>
      <c r="BA63" s="73">
        <v>5.4621848739495702</v>
      </c>
      <c r="BB63" s="5"/>
      <c r="BC63" s="5"/>
    </row>
    <row r="64" spans="1:55" ht="12" customHeight="1" x14ac:dyDescent="0.25">
      <c r="A64" s="77"/>
      <c r="B64" s="77">
        <v>5.07</v>
      </c>
      <c r="C64" s="77">
        <v>-2.1</v>
      </c>
      <c r="D64" s="131">
        <f t="shared" si="7"/>
        <v>60</v>
      </c>
      <c r="E64" s="131">
        <f t="shared" si="4"/>
        <v>5.07</v>
      </c>
      <c r="F64" s="118">
        <v>5.07</v>
      </c>
      <c r="G64" s="118">
        <v>-2.1</v>
      </c>
      <c r="H64" s="129">
        <v>5.916666666667</v>
      </c>
      <c r="I64" s="129">
        <v>18.980382936115799</v>
      </c>
      <c r="J64" s="129">
        <v>5.916666666667</v>
      </c>
      <c r="K64" s="129">
        <v>355.08795024942401</v>
      </c>
      <c r="L64" s="81">
        <v>5.916666666667</v>
      </c>
      <c r="M64" s="82">
        <v>-254.48932903799701</v>
      </c>
      <c r="N64" s="82">
        <v>-5014.6514161395398</v>
      </c>
      <c r="O64" s="82">
        <v>-2271.1692368028598</v>
      </c>
      <c r="P64" s="82">
        <v>-55623.4921851525</v>
      </c>
      <c r="Q64" s="107">
        <v>23</v>
      </c>
      <c r="R64" s="116" t="s">
        <v>133</v>
      </c>
      <c r="S64" s="116"/>
      <c r="T64" s="116"/>
      <c r="U64" s="116"/>
      <c r="V64" s="117">
        <f t="shared" si="35"/>
        <v>1500</v>
      </c>
      <c r="W64" s="117">
        <f t="shared" si="41"/>
        <v>8</v>
      </c>
      <c r="X64" s="117">
        <v>9</v>
      </c>
      <c r="Y64" s="50" t="str">
        <f t="shared" si="33"/>
        <v>10,9</v>
      </c>
      <c r="Z64" s="101"/>
      <c r="AA64" s="53"/>
      <c r="AB64" s="53"/>
      <c r="AC64" s="53"/>
      <c r="AD64" s="53"/>
      <c r="AE64" s="53"/>
      <c r="AF64" s="53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40" t="str">
        <f t="shared" si="54"/>
        <v/>
      </c>
      <c r="AW64" s="40" t="str">
        <f t="shared" si="54"/>
        <v/>
      </c>
      <c r="AX64" s="40" t="str">
        <f t="shared" si="53"/>
        <v/>
      </c>
      <c r="AY64" s="40" t="str">
        <f t="shared" si="53"/>
        <v/>
      </c>
      <c r="AZ64" s="5"/>
      <c r="BA64" s="73">
        <v>5.53781512605042</v>
      </c>
      <c r="BB64" s="5"/>
      <c r="BC64" s="5"/>
    </row>
    <row r="65" spans="1:55" ht="12" customHeight="1" x14ac:dyDescent="0.25">
      <c r="A65" s="77"/>
      <c r="B65" s="77">
        <v>5.12</v>
      </c>
      <c r="C65" s="77">
        <v>-2.5</v>
      </c>
      <c r="D65" s="131">
        <f t="shared" si="7"/>
        <v>61</v>
      </c>
      <c r="E65" s="131">
        <f t="shared" si="4"/>
        <v>5.12</v>
      </c>
      <c r="F65" s="118">
        <v>5.12</v>
      </c>
      <c r="G65" s="118">
        <v>-2.5</v>
      </c>
      <c r="H65" s="129">
        <v>6</v>
      </c>
      <c r="I65" s="129">
        <v>19.171969013085199</v>
      </c>
      <c r="J65" s="129">
        <v>6</v>
      </c>
      <c r="K65" s="129">
        <v>356.12691682339198</v>
      </c>
      <c r="L65" s="81">
        <v>6</v>
      </c>
      <c r="M65" s="82">
        <v>-266.15362674413899</v>
      </c>
      <c r="N65" s="82">
        <v>-5742.2264113454403</v>
      </c>
      <c r="O65" s="82">
        <v>-2446.1353726238099</v>
      </c>
      <c r="P65" s="82">
        <v>-66533.951131923604</v>
      </c>
      <c r="Q65" s="107">
        <v>24</v>
      </c>
      <c r="R65" s="116" t="s">
        <v>134</v>
      </c>
      <c r="S65" s="116"/>
      <c r="T65" s="116"/>
      <c r="U65" s="116"/>
      <c r="V65" s="117">
        <f t="shared" si="35"/>
        <v>1500</v>
      </c>
      <c r="W65" s="117">
        <f t="shared" si="41"/>
        <v>9</v>
      </c>
      <c r="X65" s="117">
        <v>9</v>
      </c>
      <c r="Y65" s="50" t="str">
        <f t="shared" si="33"/>
        <v>10,10</v>
      </c>
      <c r="Z65" s="101"/>
      <c r="AA65" s="53"/>
      <c r="AB65" s="53"/>
      <c r="AC65" s="53"/>
      <c r="AD65" s="53"/>
      <c r="AE65" s="53"/>
      <c r="AF65" s="53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40" t="str">
        <f t="shared" si="54"/>
        <v/>
      </c>
      <c r="AW65" s="40" t="str">
        <f t="shared" si="54"/>
        <v/>
      </c>
      <c r="AX65" s="40" t="str">
        <f t="shared" si="53"/>
        <v/>
      </c>
      <c r="AY65" s="40" t="str">
        <f t="shared" si="53"/>
        <v/>
      </c>
      <c r="AZ65" s="5"/>
      <c r="BA65" s="73">
        <v>5.6134453781512601</v>
      </c>
      <c r="BB65" s="5"/>
      <c r="BC65" s="5"/>
    </row>
    <row r="66" spans="1:55" ht="12" customHeight="1" x14ac:dyDescent="0.25">
      <c r="A66" s="77"/>
      <c r="B66" s="77">
        <v>5.17</v>
      </c>
      <c r="C66" s="77">
        <v>-2.1</v>
      </c>
      <c r="D66" s="131">
        <f t="shared" si="7"/>
        <v>62</v>
      </c>
      <c r="E66" s="131">
        <f t="shared" si="4"/>
        <v>5.1699999999999902</v>
      </c>
      <c r="F66" s="118">
        <v>5.1699999999999902</v>
      </c>
      <c r="G66" s="118">
        <v>-2.1</v>
      </c>
      <c r="H66" s="129">
        <v>6.083333333333</v>
      </c>
      <c r="I66" s="129">
        <v>19.015628542130202</v>
      </c>
      <c r="J66" s="129">
        <v>6.083333333333</v>
      </c>
      <c r="K66" s="129">
        <v>357.18091013704202</v>
      </c>
      <c r="L66" s="81">
        <v>6.083333333333</v>
      </c>
      <c r="M66" s="82">
        <v>-290.222586542633</v>
      </c>
      <c r="N66" s="82">
        <v>-6650.8943668311404</v>
      </c>
      <c r="O66" s="82">
        <v>-2807.8363314030398</v>
      </c>
      <c r="P66" s="82">
        <v>-80166.340473645803</v>
      </c>
      <c r="Q66" s="107">
        <v>25</v>
      </c>
      <c r="R66" s="116" t="s">
        <v>135</v>
      </c>
      <c r="S66" s="116"/>
      <c r="T66" s="116"/>
      <c r="U66" s="116"/>
      <c r="V66" s="117">
        <f t="shared" si="35"/>
        <v>1500</v>
      </c>
      <c r="W66" s="117">
        <f t="shared" si="41"/>
        <v>10</v>
      </c>
      <c r="X66" s="117">
        <v>9</v>
      </c>
      <c r="Y66" s="50" t="str">
        <f t="shared" si="33"/>
        <v>10,11</v>
      </c>
      <c r="Z66" s="101"/>
      <c r="AA66" s="53"/>
      <c r="AB66" s="53"/>
      <c r="AC66" s="53"/>
      <c r="AD66" s="53"/>
      <c r="AE66" s="53"/>
      <c r="AF66" s="53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40" t="str">
        <f t="shared" si="54"/>
        <v/>
      </c>
      <c r="AW66" s="40" t="str">
        <f t="shared" si="54"/>
        <v/>
      </c>
      <c r="AX66" s="40" t="str">
        <f t="shared" si="53"/>
        <v/>
      </c>
      <c r="AY66" s="40" t="str">
        <f t="shared" si="53"/>
        <v/>
      </c>
      <c r="AZ66" s="5"/>
      <c r="BA66" s="73">
        <v>5.6890756302521002</v>
      </c>
      <c r="BB66" s="5"/>
      <c r="BC66" s="5"/>
    </row>
    <row r="67" spans="1:55" ht="12" customHeight="1" x14ac:dyDescent="0.25">
      <c r="A67" s="77"/>
      <c r="B67" s="77">
        <v>5.3259999999999996</v>
      </c>
      <c r="C67" s="77">
        <v>2.1</v>
      </c>
      <c r="D67" s="131">
        <f t="shared" si="7"/>
        <v>63</v>
      </c>
      <c r="E67" s="131">
        <f t="shared" si="4"/>
        <v>5.3259999999999899</v>
      </c>
      <c r="F67" s="118">
        <v>5.3259999999999899</v>
      </c>
      <c r="G67" s="118">
        <v>2.1</v>
      </c>
      <c r="H67" s="129">
        <v>6.166666666667</v>
      </c>
      <c r="I67" s="129">
        <v>18.669064189341899</v>
      </c>
      <c r="J67" s="129">
        <v>6.166666666667</v>
      </c>
      <c r="K67" s="129">
        <v>358.22209569284502</v>
      </c>
      <c r="L67" s="81">
        <v>6.166666666667</v>
      </c>
      <c r="M67" s="82">
        <v>-304.96709139076</v>
      </c>
      <c r="N67" s="82">
        <v>-6945.8452717455002</v>
      </c>
      <c r="O67" s="82">
        <v>-3029.7347105313002</v>
      </c>
      <c r="P67" s="82">
        <v>-84594.749281162702</v>
      </c>
      <c r="Q67" s="107">
        <v>26</v>
      </c>
      <c r="R67" s="116" t="s">
        <v>136</v>
      </c>
      <c r="S67" s="116"/>
      <c r="T67" s="116"/>
      <c r="U67" s="116"/>
      <c r="V67" s="117">
        <f t="shared" si="35"/>
        <v>1500</v>
      </c>
      <c r="W67" s="117">
        <f t="shared" si="41"/>
        <v>11</v>
      </c>
      <c r="X67" s="117">
        <v>9</v>
      </c>
      <c r="Y67" s="50" t="str">
        <f t="shared" si="33"/>
        <v>10,12</v>
      </c>
      <c r="Z67" s="101"/>
      <c r="AA67" s="53"/>
      <c r="AB67" s="53"/>
      <c r="AC67" s="53"/>
      <c r="AD67" s="53"/>
      <c r="AE67" s="53"/>
      <c r="AF67" s="53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40" t="str">
        <f t="shared" si="54"/>
        <v/>
      </c>
      <c r="AW67" s="40" t="str">
        <f t="shared" si="54"/>
        <v/>
      </c>
      <c r="AX67" s="40" t="str">
        <f t="shared" si="53"/>
        <v/>
      </c>
      <c r="AY67" s="40" t="str">
        <f t="shared" si="53"/>
        <v/>
      </c>
      <c r="AZ67" s="5"/>
      <c r="BA67" s="73">
        <v>5.7647058823529402</v>
      </c>
      <c r="BB67" s="5"/>
      <c r="BC67" s="5"/>
    </row>
    <row r="68" spans="1:55" ht="12" customHeight="1" x14ac:dyDescent="0.25">
      <c r="A68" s="77"/>
      <c r="B68" s="77">
        <v>5.3760000000000003</v>
      </c>
      <c r="C68" s="77">
        <v>2.5</v>
      </c>
      <c r="D68" s="131">
        <f t="shared" si="7"/>
        <v>64</v>
      </c>
      <c r="E68" s="131">
        <f t="shared" si="4"/>
        <v>5.3760000000000003</v>
      </c>
      <c r="F68" s="118">
        <v>5.3760000000000003</v>
      </c>
      <c r="G68" s="118">
        <v>2.5</v>
      </c>
      <c r="H68" s="129">
        <v>6.25</v>
      </c>
      <c r="I68" s="129">
        <v>18.474920591170701</v>
      </c>
      <c r="J68" s="129">
        <v>6.25</v>
      </c>
      <c r="K68" s="129">
        <v>359.25049924915498</v>
      </c>
      <c r="L68" s="81">
        <v>6.25</v>
      </c>
      <c r="M68" s="82">
        <v>-295.42472689610503</v>
      </c>
      <c r="N68" s="82">
        <v>-6303.6240144695603</v>
      </c>
      <c r="O68" s="82">
        <v>-2886.7097755802802</v>
      </c>
      <c r="P68" s="82">
        <v>-74961.800439672195</v>
      </c>
      <c r="Q68" s="107">
        <v>27</v>
      </c>
      <c r="R68" s="116" t="s">
        <v>137</v>
      </c>
      <c r="S68" s="116"/>
      <c r="T68" s="116"/>
      <c r="U68" s="116"/>
      <c r="V68" s="117">
        <f t="shared" si="35"/>
        <v>1500</v>
      </c>
      <c r="W68" s="117">
        <f t="shared" si="41"/>
        <v>12</v>
      </c>
      <c r="X68" s="117">
        <v>9</v>
      </c>
      <c r="Y68" s="50" t="str">
        <f t="shared" si="33"/>
        <v>10,13</v>
      </c>
      <c r="Z68" s="101"/>
      <c r="AA68" s="53"/>
      <c r="AB68" s="53"/>
      <c r="AC68" s="53"/>
      <c r="AD68" s="53"/>
      <c r="AE68" s="53"/>
      <c r="AF68" s="53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40" t="str">
        <f t="shared" si="54"/>
        <v/>
      </c>
      <c r="AW68" s="40" t="str">
        <f t="shared" si="54"/>
        <v/>
      </c>
      <c r="AX68" s="40" t="str">
        <f t="shared" si="53"/>
        <v/>
      </c>
      <c r="AY68" s="40" t="str">
        <f t="shared" si="53"/>
        <v/>
      </c>
      <c r="AZ68" s="5"/>
      <c r="BA68" s="73">
        <v>5.8403361344537803</v>
      </c>
      <c r="BB68" s="5"/>
      <c r="BC68" s="5"/>
    </row>
    <row r="69" spans="1:55" ht="12" customHeight="1" x14ac:dyDescent="0.25">
      <c r="A69" s="77"/>
      <c r="B69" s="77">
        <v>5.4260000000000002</v>
      </c>
      <c r="C69" s="77">
        <v>2</v>
      </c>
      <c r="D69" s="131">
        <f t="shared" si="7"/>
        <v>65</v>
      </c>
      <c r="E69" s="131">
        <f t="shared" si="4"/>
        <v>5.4260000000000002</v>
      </c>
      <c r="F69" s="118">
        <v>5.4260000000000002</v>
      </c>
      <c r="G69" s="118">
        <v>2</v>
      </c>
      <c r="H69" s="129">
        <v>6.333333333333</v>
      </c>
      <c r="I69" s="129">
        <v>18.603527710981101</v>
      </c>
      <c r="J69" s="129">
        <v>6.333333333333</v>
      </c>
      <c r="K69" s="129">
        <v>360.26621223557601</v>
      </c>
      <c r="L69" s="81">
        <v>6.333333333333</v>
      </c>
      <c r="M69" s="82">
        <v>-273.079232075748</v>
      </c>
      <c r="N69" s="82">
        <v>-5440.1482976527795</v>
      </c>
      <c r="O69" s="82">
        <v>-2550.9924926664899</v>
      </c>
      <c r="P69" s="82">
        <v>-62004.784871474403</v>
      </c>
      <c r="Q69" s="107">
        <v>28</v>
      </c>
      <c r="R69" s="116" t="s">
        <v>138</v>
      </c>
      <c r="S69" s="116"/>
      <c r="T69" s="116"/>
      <c r="U69" s="116"/>
      <c r="V69" s="117">
        <f t="shared" si="35"/>
        <v>1500</v>
      </c>
      <c r="W69" s="117">
        <f t="shared" si="41"/>
        <v>13</v>
      </c>
      <c r="X69" s="117">
        <v>9</v>
      </c>
      <c r="Y69" s="50" t="str">
        <f t="shared" si="33"/>
        <v>10,14</v>
      </c>
      <c r="Z69" s="101"/>
      <c r="AA69" s="53"/>
      <c r="AB69" s="53"/>
      <c r="AC69" s="53"/>
      <c r="AD69" s="53"/>
      <c r="AE69" s="53"/>
      <c r="AF69" s="53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40" t="str">
        <f t="shared" si="54"/>
        <v/>
      </c>
      <c r="AW69" s="40" t="str">
        <f t="shared" si="54"/>
        <v/>
      </c>
      <c r="AX69" s="40" t="str">
        <f t="shared" si="53"/>
        <v/>
      </c>
      <c r="AY69" s="40" t="str">
        <f t="shared" si="53"/>
        <v/>
      </c>
      <c r="AZ69" s="5"/>
      <c r="BA69" s="73">
        <v>5.9159663865546204</v>
      </c>
      <c r="BB69" s="5"/>
      <c r="BC69" s="5"/>
    </row>
    <row r="70" spans="1:55" ht="12" customHeight="1" x14ac:dyDescent="0.25">
      <c r="A70" s="77"/>
      <c r="B70" s="77">
        <v>5.5819999999999999</v>
      </c>
      <c r="C70" s="77">
        <v>-2.4</v>
      </c>
      <c r="D70" s="131">
        <f t="shared" si="7"/>
        <v>66</v>
      </c>
      <c r="E70" s="131">
        <f t="shared" ref="E70:E133" si="55">IF(D70&lt;=$G$3,F70,"")</f>
        <v>5.5819999999999901</v>
      </c>
      <c r="F70" s="118">
        <v>5.5819999999999901</v>
      </c>
      <c r="G70" s="118">
        <v>-2.3999999999999901</v>
      </c>
      <c r="H70" s="129">
        <v>6.416666666667</v>
      </c>
      <c r="I70" s="129">
        <v>18.9290451352975</v>
      </c>
      <c r="J70" s="129">
        <v>6.416666666667</v>
      </c>
      <c r="K70" s="129">
        <v>361.26935097613102</v>
      </c>
      <c r="L70" s="81">
        <v>6.416666666667</v>
      </c>
      <c r="M70" s="82">
        <v>-257.89948705262299</v>
      </c>
      <c r="N70" s="82">
        <v>-5100.9988526167499</v>
      </c>
      <c r="O70" s="82">
        <v>-2322.6479619380998</v>
      </c>
      <c r="P70" s="82">
        <v>-56910.646022807297</v>
      </c>
      <c r="Q70" s="107">
        <v>29</v>
      </c>
      <c r="R70" s="116" t="s">
        <v>139</v>
      </c>
      <c r="S70" s="116"/>
      <c r="T70" s="116"/>
      <c r="U70" s="116"/>
      <c r="V70" s="117">
        <f t="shared" si="35"/>
        <v>1500</v>
      </c>
      <c r="W70" s="117">
        <f t="shared" si="41"/>
        <v>14</v>
      </c>
      <c r="X70" s="117">
        <v>9</v>
      </c>
      <c r="Y70" s="50" t="str">
        <f t="shared" si="33"/>
        <v>10,15</v>
      </c>
      <c r="Z70" s="101"/>
      <c r="AA70" s="53"/>
      <c r="AB70" s="53"/>
      <c r="AC70" s="53"/>
      <c r="AD70" s="53"/>
      <c r="AE70" s="53"/>
      <c r="AF70" s="53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40" t="str">
        <f t="shared" si="54"/>
        <v/>
      </c>
      <c r="AW70" s="40" t="str">
        <f t="shared" si="54"/>
        <v/>
      </c>
      <c r="AX70" s="40" t="str">
        <f t="shared" si="53"/>
        <v/>
      </c>
      <c r="AY70" s="40" t="str">
        <f t="shared" si="53"/>
        <v/>
      </c>
      <c r="AZ70" s="5"/>
      <c r="BA70" s="73">
        <v>5.9915966386554604</v>
      </c>
      <c r="BB70" s="5"/>
      <c r="BC70" s="5"/>
    </row>
    <row r="71" spans="1:55" ht="12" customHeight="1" x14ac:dyDescent="0.25">
      <c r="A71" s="77"/>
      <c r="B71" s="77">
        <v>5.6319999999999997</v>
      </c>
      <c r="C71" s="77">
        <v>-2.8</v>
      </c>
      <c r="D71" s="131">
        <f t="shared" ref="D71:D134" si="56">D70+1</f>
        <v>67</v>
      </c>
      <c r="E71" s="131">
        <f t="shared" si="55"/>
        <v>5.6319999999999899</v>
      </c>
      <c r="F71" s="118">
        <v>5.6319999999999899</v>
      </c>
      <c r="G71" s="118">
        <v>-2.7999999999999901</v>
      </c>
      <c r="H71" s="129">
        <v>6.5</v>
      </c>
      <c r="I71" s="129">
        <v>19.116730653746199</v>
      </c>
      <c r="J71" s="129">
        <v>6.5</v>
      </c>
      <c r="K71" s="129">
        <v>362.25998949621999</v>
      </c>
      <c r="L71" s="81">
        <v>6.5</v>
      </c>
      <c r="M71" s="82">
        <v>-266.76469556421199</v>
      </c>
      <c r="N71" s="82">
        <v>-5712.5416471060298</v>
      </c>
      <c r="O71" s="82">
        <v>-2455.5651230358299</v>
      </c>
      <c r="P71" s="82">
        <v>-66080.424295997902</v>
      </c>
      <c r="Q71" s="53"/>
      <c r="R71" s="53"/>
      <c r="S71" s="53"/>
      <c r="T71" s="53"/>
      <c r="U71" s="53"/>
      <c r="V71" s="53"/>
      <c r="W71" s="53"/>
      <c r="X71" s="53"/>
      <c r="Y71" s="53"/>
      <c r="Z71" s="101"/>
      <c r="AA71" s="53"/>
      <c r="AB71" s="53"/>
      <c r="AC71" s="53"/>
      <c r="AD71" s="53"/>
      <c r="AE71" s="53"/>
      <c r="AF71" s="53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73">
        <v>6.0672268907562996</v>
      </c>
      <c r="BB71" s="5"/>
      <c r="BC71" s="5"/>
    </row>
    <row r="72" spans="1:55" ht="12" customHeight="1" x14ac:dyDescent="0.25">
      <c r="A72" s="77"/>
      <c r="B72" s="77">
        <v>5.6820000000000004</v>
      </c>
      <c r="C72" s="77">
        <v>-2.4</v>
      </c>
      <c r="D72" s="131">
        <f t="shared" si="56"/>
        <v>68</v>
      </c>
      <c r="E72" s="131">
        <f t="shared" si="55"/>
        <v>5.6820000000000004</v>
      </c>
      <c r="F72" s="118">
        <v>5.6820000000000004</v>
      </c>
      <c r="G72" s="118">
        <v>-2.3999999999999901</v>
      </c>
      <c r="H72" s="129">
        <v>6.583333333333</v>
      </c>
      <c r="I72" s="129">
        <v>18.978310236623201</v>
      </c>
      <c r="J72" s="129">
        <v>6.583333333333</v>
      </c>
      <c r="K72" s="129">
        <v>363.23813559394102</v>
      </c>
      <c r="L72" s="81">
        <v>6.583333333333</v>
      </c>
      <c r="M72" s="82">
        <v>-289.89923832662902</v>
      </c>
      <c r="N72" s="82">
        <v>-6613.0296083538897</v>
      </c>
      <c r="O72" s="82">
        <v>-2803.1905074738502</v>
      </c>
      <c r="P72" s="82">
        <v>-79589.7662614211</v>
      </c>
      <c r="Q72" s="53"/>
      <c r="R72" s="53"/>
      <c r="S72" s="53"/>
      <c r="T72" s="53"/>
      <c r="U72" s="53"/>
      <c r="V72" s="53"/>
      <c r="W72" s="53"/>
      <c r="X72" s="53"/>
      <c r="Y72" s="53"/>
      <c r="Z72" s="101"/>
      <c r="AA72" s="53"/>
      <c r="AB72" s="53"/>
      <c r="AC72" s="53"/>
      <c r="AD72" s="53"/>
      <c r="AE72" s="53"/>
      <c r="AF72" s="53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73">
        <v>6.1428571428571397</v>
      </c>
      <c r="BB72" s="5"/>
      <c r="BC72" s="5"/>
    </row>
    <row r="73" spans="1:55" ht="12" customHeight="1" x14ac:dyDescent="0.25">
      <c r="A73" s="77"/>
      <c r="B73" s="77">
        <v>5.8380000000000001</v>
      </c>
      <c r="C73" s="77">
        <v>2.4</v>
      </c>
      <c r="D73" s="131">
        <f t="shared" si="56"/>
        <v>69</v>
      </c>
      <c r="E73" s="131">
        <f t="shared" si="55"/>
        <v>5.8380000000000001</v>
      </c>
      <c r="F73" s="118">
        <v>5.8380000000000001</v>
      </c>
      <c r="G73" s="118">
        <v>2.3999999999999901</v>
      </c>
      <c r="H73" s="129">
        <v>6.666666666667</v>
      </c>
      <c r="I73" s="129">
        <v>18.625107857239101</v>
      </c>
      <c r="J73" s="129">
        <v>6.666666666667</v>
      </c>
      <c r="K73" s="129">
        <v>364.20376901545001</v>
      </c>
      <c r="L73" s="81">
        <v>6.666666666667</v>
      </c>
      <c r="M73" s="82">
        <v>-306.92313865497698</v>
      </c>
      <c r="N73" s="82">
        <v>-7017.1604769727601</v>
      </c>
      <c r="O73" s="82">
        <v>-3059.3095483574002</v>
      </c>
      <c r="P73" s="82">
        <v>-85656.101188635294</v>
      </c>
      <c r="Q73" s="53"/>
      <c r="R73" s="53"/>
      <c r="S73" s="53"/>
      <c r="T73" s="53"/>
      <c r="U73" s="53"/>
      <c r="V73" s="53"/>
      <c r="W73" s="53"/>
      <c r="X73" s="53"/>
      <c r="Y73" s="53"/>
      <c r="Z73" s="101"/>
      <c r="AA73" s="53"/>
      <c r="AB73" s="53"/>
      <c r="AC73" s="53"/>
      <c r="AD73" s="53"/>
      <c r="AE73" s="53"/>
      <c r="AF73" s="53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73">
        <v>6.2184873949579798</v>
      </c>
      <c r="BB73" s="5"/>
      <c r="BC73" s="5"/>
    </row>
    <row r="74" spans="1:55" ht="12" customHeight="1" x14ac:dyDescent="0.25">
      <c r="A74" s="77"/>
      <c r="B74" s="77">
        <v>5.8879999999999999</v>
      </c>
      <c r="C74" s="77">
        <v>2.8</v>
      </c>
      <c r="D74" s="131">
        <f t="shared" si="56"/>
        <v>70</v>
      </c>
      <c r="E74" s="131">
        <f t="shared" si="55"/>
        <v>5.8879999999999901</v>
      </c>
      <c r="F74" s="118">
        <v>5.8879999999999901</v>
      </c>
      <c r="G74" s="118">
        <v>2.7999999999999901</v>
      </c>
      <c r="H74" s="129">
        <v>6.75</v>
      </c>
      <c r="I74" s="129">
        <v>18.389905789187999</v>
      </c>
      <c r="J74" s="129">
        <v>6.75</v>
      </c>
      <c r="K74" s="129">
        <v>365.15690950294902</v>
      </c>
      <c r="L74" s="81">
        <v>6.75</v>
      </c>
      <c r="M74" s="82">
        <v>-300.23909408482803</v>
      </c>
      <c r="N74" s="82">
        <v>-6467.3470684305203</v>
      </c>
      <c r="O74" s="82">
        <v>-2959.24908712468</v>
      </c>
      <c r="P74" s="82">
        <v>-77410.031464197105</v>
      </c>
      <c r="Q74" s="53"/>
      <c r="R74" s="53"/>
      <c r="S74" s="53"/>
      <c r="T74" s="53"/>
      <c r="U74" s="53"/>
      <c r="V74" s="53"/>
      <c r="W74" s="53"/>
      <c r="X74" s="53"/>
      <c r="Y74" s="53"/>
      <c r="Z74" s="101"/>
      <c r="AA74" s="53"/>
      <c r="AB74" s="53"/>
      <c r="AC74" s="53"/>
      <c r="AD74" s="53"/>
      <c r="AE74" s="53"/>
      <c r="AF74" s="53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73">
        <v>6.2941176470588198</v>
      </c>
      <c r="BB74" s="5"/>
      <c r="BC74" s="5"/>
    </row>
    <row r="75" spans="1:55" ht="12" customHeight="1" x14ac:dyDescent="0.25">
      <c r="A75" s="77"/>
      <c r="B75" s="77">
        <v>5.9379999999999997</v>
      </c>
      <c r="C75" s="77">
        <v>2.4</v>
      </c>
      <c r="D75" s="131">
        <f t="shared" si="56"/>
        <v>71</v>
      </c>
      <c r="E75" s="131">
        <f t="shared" si="55"/>
        <v>5.93799999999999</v>
      </c>
      <c r="F75" s="118">
        <v>5.93799999999999</v>
      </c>
      <c r="G75" s="118">
        <v>2.3999999999999901</v>
      </c>
      <c r="H75" s="129">
        <v>6.833333333333</v>
      </c>
      <c r="I75" s="129">
        <v>18.505755187150999</v>
      </c>
      <c r="J75" s="129">
        <v>6.833333333333</v>
      </c>
      <c r="K75" s="129">
        <v>366.09764880547198</v>
      </c>
      <c r="L75" s="81">
        <v>6.833333333333</v>
      </c>
      <c r="M75" s="82">
        <v>-275.47562773979502</v>
      </c>
      <c r="N75" s="82">
        <v>-5468.5833196244903</v>
      </c>
      <c r="O75" s="82">
        <v>-2587.2433688732399</v>
      </c>
      <c r="P75" s="82">
        <v>-62423.8124989973</v>
      </c>
      <c r="Q75" s="53"/>
      <c r="R75" s="53"/>
      <c r="S75" s="53"/>
      <c r="T75" s="53"/>
      <c r="U75" s="53"/>
      <c r="V75" s="53"/>
      <c r="W75" s="53"/>
      <c r="X75" s="53"/>
      <c r="Y75" s="53"/>
      <c r="Z75" s="101"/>
      <c r="AA75" s="53"/>
      <c r="AB75" s="53"/>
      <c r="AC75" s="53"/>
      <c r="AD75" s="53"/>
      <c r="AE75" s="53"/>
      <c r="AF75" s="53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73">
        <v>6.3697478991596599</v>
      </c>
      <c r="BB75" s="5"/>
      <c r="BC75" s="5"/>
    </row>
    <row r="76" spans="1:55" ht="12" customHeight="1" x14ac:dyDescent="0.25">
      <c r="A76" s="77"/>
      <c r="B76" s="77">
        <v>6.0940000000000003</v>
      </c>
      <c r="C76" s="77">
        <v>-2.1</v>
      </c>
      <c r="D76" s="131">
        <f t="shared" si="56"/>
        <v>72</v>
      </c>
      <c r="E76" s="131">
        <f t="shared" si="55"/>
        <v>6.0940000000000003</v>
      </c>
      <c r="F76" s="118">
        <v>6.0940000000000003</v>
      </c>
      <c r="G76" s="118">
        <v>-2.1</v>
      </c>
      <c r="H76" s="129">
        <v>6.916666666667</v>
      </c>
      <c r="I76" s="129">
        <v>18.8758602175322</v>
      </c>
      <c r="J76" s="129">
        <v>6.916666666667</v>
      </c>
      <c r="K76" s="129">
        <v>367.02611369555899</v>
      </c>
      <c r="L76" s="81">
        <v>6.916666666667</v>
      </c>
      <c r="M76" s="82">
        <v>-255.80563844378401</v>
      </c>
      <c r="N76" s="82">
        <v>-4967.4152127474499</v>
      </c>
      <c r="O76" s="82">
        <v>-2291.4144527652902</v>
      </c>
      <c r="P76" s="82">
        <v>-54898.5933339291</v>
      </c>
      <c r="Q76" s="53"/>
      <c r="R76" s="53"/>
      <c r="S76" s="53"/>
      <c r="T76" s="53"/>
      <c r="U76" s="53"/>
      <c r="V76" s="53"/>
      <c r="W76" s="53"/>
      <c r="X76" s="53"/>
      <c r="Y76" s="53"/>
      <c r="Z76" s="101"/>
      <c r="AA76" s="53"/>
      <c r="AB76" s="53"/>
      <c r="AC76" s="53"/>
      <c r="AD76" s="53"/>
      <c r="AE76" s="53"/>
      <c r="AF76" s="53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73">
        <v>6.4453781512605</v>
      </c>
      <c r="BB76" s="5"/>
      <c r="BC76" s="5"/>
    </row>
    <row r="77" spans="1:55" ht="12" customHeight="1" x14ac:dyDescent="0.25">
      <c r="A77" s="77"/>
      <c r="B77" s="77">
        <v>6.1440000000000001</v>
      </c>
      <c r="C77" s="77">
        <v>-2.5</v>
      </c>
      <c r="D77" s="131">
        <f t="shared" si="56"/>
        <v>73</v>
      </c>
      <c r="E77" s="131">
        <f t="shared" si="55"/>
        <v>6.1440000000000001</v>
      </c>
      <c r="F77" s="118">
        <v>6.1440000000000001</v>
      </c>
      <c r="G77" s="118">
        <v>-2.5</v>
      </c>
      <c r="H77" s="129">
        <v>7</v>
      </c>
      <c r="I77" s="129">
        <v>19.152724435705501</v>
      </c>
      <c r="J77" s="129">
        <v>7</v>
      </c>
      <c r="K77" s="129">
        <v>367.94239266534697</v>
      </c>
      <c r="L77" s="81">
        <v>7</v>
      </c>
      <c r="M77" s="82">
        <v>-260.51505494405501</v>
      </c>
      <c r="N77" s="82">
        <v>-5471.78598098773</v>
      </c>
      <c r="O77" s="82">
        <v>-2361.8213590687801</v>
      </c>
      <c r="P77" s="82">
        <v>-62459.4709792676</v>
      </c>
      <c r="Q77" s="53"/>
      <c r="R77" s="53"/>
      <c r="S77" s="53"/>
      <c r="T77" s="53"/>
      <c r="U77" s="53"/>
      <c r="V77" s="53"/>
      <c r="W77" s="53"/>
      <c r="X77" s="53"/>
      <c r="Y77" s="53"/>
      <c r="Z77" s="101"/>
      <c r="AA77" s="53"/>
      <c r="AB77" s="53"/>
      <c r="AC77" s="53"/>
      <c r="AD77" s="53"/>
      <c r="AE77" s="53"/>
      <c r="AF77" s="53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73">
        <v>6.52100840336134</v>
      </c>
      <c r="BB77" s="5"/>
      <c r="BC77" s="5"/>
    </row>
    <row r="78" spans="1:55" ht="12" customHeight="1" x14ac:dyDescent="0.25">
      <c r="A78" s="77"/>
      <c r="B78" s="77">
        <v>6.194</v>
      </c>
      <c r="C78" s="77">
        <v>-2.1</v>
      </c>
      <c r="D78" s="131">
        <f t="shared" si="56"/>
        <v>74</v>
      </c>
      <c r="E78" s="131">
        <f t="shared" si="55"/>
        <v>6.1939999999999902</v>
      </c>
      <c r="F78" s="118">
        <v>6.1939999999999902</v>
      </c>
      <c r="G78" s="118">
        <v>-2.1</v>
      </c>
      <c r="H78" s="129">
        <v>7.083333333333</v>
      </c>
      <c r="I78" s="129">
        <v>19.091413387802099</v>
      </c>
      <c r="J78" s="129">
        <v>7.083333333333</v>
      </c>
      <c r="K78" s="129">
        <v>368.84650014351598</v>
      </c>
      <c r="L78" s="81">
        <v>7.083333333333</v>
      </c>
      <c r="M78" s="82">
        <v>-283.47974828887902</v>
      </c>
      <c r="N78" s="82">
        <v>-6433.5241096505897</v>
      </c>
      <c r="O78" s="82">
        <v>-2706.8109205976698</v>
      </c>
      <c r="P78" s="82">
        <v>-76886.698948964695</v>
      </c>
      <c r="Q78" s="53"/>
      <c r="R78" s="53"/>
      <c r="S78" s="53"/>
      <c r="T78" s="53"/>
      <c r="U78" s="53"/>
      <c r="V78" s="53"/>
      <c r="W78" s="53"/>
      <c r="X78" s="53"/>
      <c r="Y78" s="53"/>
      <c r="Z78" s="101"/>
      <c r="AA78" s="53"/>
      <c r="AB78" s="53"/>
      <c r="AC78" s="53"/>
      <c r="AD78" s="53"/>
      <c r="AE78" s="53"/>
      <c r="AF78" s="53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73">
        <v>6.5966386554621801</v>
      </c>
      <c r="BB78" s="5"/>
      <c r="BC78" s="5"/>
    </row>
    <row r="79" spans="1:55" ht="12" customHeight="1" x14ac:dyDescent="0.25">
      <c r="A79" s="77"/>
      <c r="B79" s="77">
        <v>6.35</v>
      </c>
      <c r="C79" s="77">
        <v>2.1</v>
      </c>
      <c r="D79" s="131">
        <f t="shared" si="56"/>
        <v>75</v>
      </c>
      <c r="E79" s="131">
        <f t="shared" si="55"/>
        <v>6.3499999999999899</v>
      </c>
      <c r="F79" s="118">
        <v>6.3499999999999899</v>
      </c>
      <c r="G79" s="118">
        <v>2.1</v>
      </c>
      <c r="H79" s="129">
        <v>7.166666666667</v>
      </c>
      <c r="I79" s="129">
        <v>18.765696961488398</v>
      </c>
      <c r="J79" s="129">
        <v>7.166666666667</v>
      </c>
      <c r="K79" s="129">
        <v>369.73841002993498</v>
      </c>
      <c r="L79" s="81">
        <v>7.166666666667</v>
      </c>
      <c r="M79" s="82">
        <v>-303.00491911360098</v>
      </c>
      <c r="N79" s="82">
        <v>-6962.5550417262903</v>
      </c>
      <c r="O79" s="82">
        <v>-3000.4746343255301</v>
      </c>
      <c r="P79" s="82">
        <v>-84826.542079393694</v>
      </c>
      <c r="Q79" s="53"/>
      <c r="R79" s="53"/>
      <c r="S79" s="53"/>
      <c r="T79" s="53"/>
      <c r="U79" s="53"/>
      <c r="V79" s="53"/>
      <c r="W79" s="53"/>
      <c r="X79" s="53"/>
      <c r="Y79" s="53"/>
      <c r="Z79" s="101"/>
      <c r="AA79" s="53"/>
      <c r="AB79" s="53"/>
      <c r="AC79" s="53"/>
      <c r="AD79" s="53"/>
      <c r="AE79" s="53"/>
      <c r="AF79" s="53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73">
        <v>6.6722689075630202</v>
      </c>
      <c r="BB79" s="5"/>
      <c r="BC79" s="5"/>
    </row>
    <row r="80" spans="1:55" ht="12" customHeight="1" x14ac:dyDescent="0.25">
      <c r="A80" s="77"/>
      <c r="B80" s="77">
        <v>6.4</v>
      </c>
      <c r="C80" s="77">
        <v>2.5</v>
      </c>
      <c r="D80" s="131">
        <f t="shared" si="56"/>
        <v>76</v>
      </c>
      <c r="E80" s="131">
        <f t="shared" si="55"/>
        <v>6.4</v>
      </c>
      <c r="F80" s="118">
        <v>6.4</v>
      </c>
      <c r="G80" s="118">
        <v>2.5</v>
      </c>
      <c r="H80" s="129">
        <v>7.25</v>
      </c>
      <c r="I80" s="129">
        <v>18.496349143214299</v>
      </c>
      <c r="J80" s="129">
        <v>7.25</v>
      </c>
      <c r="K80" s="129">
        <v>370.61812657064797</v>
      </c>
      <c r="L80" s="81">
        <v>7.25</v>
      </c>
      <c r="M80" s="82">
        <v>-300.47870255678498</v>
      </c>
      <c r="N80" s="82">
        <v>-6558.6613075054902</v>
      </c>
      <c r="O80" s="82">
        <v>-2962.9026846589099</v>
      </c>
      <c r="P80" s="82">
        <v>-78770.146266622804</v>
      </c>
      <c r="Q80" s="53"/>
      <c r="R80" s="53"/>
      <c r="S80" s="53"/>
      <c r="T80" s="53"/>
      <c r="U80" s="53"/>
      <c r="V80" s="53"/>
      <c r="W80" s="53"/>
      <c r="X80" s="53"/>
      <c r="Y80" s="53"/>
      <c r="Z80" s="101"/>
      <c r="AA80" s="53"/>
      <c r="AB80" s="53"/>
      <c r="AC80" s="53"/>
      <c r="AD80" s="53"/>
      <c r="AE80" s="53"/>
      <c r="AF80" s="53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73">
        <v>6.7478991596638602</v>
      </c>
      <c r="BB80" s="5"/>
      <c r="BC80" s="5"/>
    </row>
    <row r="81" spans="1:55" ht="12" customHeight="1" x14ac:dyDescent="0.25">
      <c r="A81" s="77"/>
      <c r="B81" s="77">
        <v>6.45</v>
      </c>
      <c r="C81" s="77">
        <v>2</v>
      </c>
      <c r="D81" s="131">
        <f t="shared" si="56"/>
        <v>77</v>
      </c>
      <c r="E81" s="131">
        <f t="shared" si="55"/>
        <v>6.45</v>
      </c>
      <c r="F81" s="118">
        <v>6.45</v>
      </c>
      <c r="G81" s="118">
        <v>2</v>
      </c>
      <c r="H81" s="129">
        <v>7.333333333333</v>
      </c>
      <c r="I81" s="129">
        <v>18.535008253908401</v>
      </c>
      <c r="J81" s="129">
        <v>7.333333333333</v>
      </c>
      <c r="K81" s="129">
        <v>371.48572389895298</v>
      </c>
      <c r="L81" s="81">
        <v>7.333333333333</v>
      </c>
      <c r="M81" s="82">
        <v>-279.42569556487001</v>
      </c>
      <c r="N81" s="82">
        <v>-5652.98918239677</v>
      </c>
      <c r="O81" s="82">
        <v>-2646.7066277049098</v>
      </c>
      <c r="P81" s="82">
        <v>-65181.628770401803</v>
      </c>
      <c r="Q81" s="53"/>
      <c r="R81" s="53"/>
      <c r="S81" s="53"/>
      <c r="T81" s="53"/>
      <c r="U81" s="53"/>
      <c r="V81" s="53"/>
      <c r="W81" s="53"/>
      <c r="X81" s="53"/>
      <c r="Y81" s="53"/>
      <c r="Z81" s="101"/>
      <c r="AA81" s="53"/>
      <c r="AB81" s="53"/>
      <c r="AC81" s="53"/>
      <c r="AD81" s="53"/>
      <c r="AE81" s="53"/>
      <c r="AF81" s="53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73">
        <v>6.8235294117647003</v>
      </c>
      <c r="BB81" s="5"/>
      <c r="BC81" s="5"/>
    </row>
    <row r="82" spans="1:55" ht="12" customHeight="1" x14ac:dyDescent="0.25">
      <c r="A82" s="77"/>
      <c r="B82" s="77">
        <v>6.6059999999999999</v>
      </c>
      <c r="C82" s="77">
        <v>-2.4</v>
      </c>
      <c r="D82" s="131">
        <f t="shared" si="56"/>
        <v>78</v>
      </c>
      <c r="E82" s="131">
        <f t="shared" si="55"/>
        <v>6.6059999999999901</v>
      </c>
      <c r="F82" s="118">
        <v>6.6059999999999901</v>
      </c>
      <c r="G82" s="118">
        <v>-2.3999999999999901</v>
      </c>
      <c r="H82" s="129">
        <v>7.416666666667</v>
      </c>
      <c r="I82" s="129">
        <v>18.833064527621001</v>
      </c>
      <c r="J82" s="129">
        <v>7.416666666667</v>
      </c>
      <c r="K82" s="129">
        <v>372.34131844314601</v>
      </c>
      <c r="L82" s="81">
        <v>7.416666666667</v>
      </c>
      <c r="M82" s="82">
        <v>-260.349295893131</v>
      </c>
      <c r="N82" s="82">
        <v>-5113.9320512664999</v>
      </c>
      <c r="O82" s="82">
        <v>-2359.8666072759002</v>
      </c>
      <c r="P82" s="82">
        <v>-57089.0640436631</v>
      </c>
      <c r="Q82" s="53"/>
      <c r="R82" s="53"/>
      <c r="S82" s="53"/>
      <c r="T82" s="53"/>
      <c r="U82" s="53"/>
      <c r="V82" s="53"/>
      <c r="W82" s="53"/>
      <c r="X82" s="53"/>
      <c r="Y82" s="53"/>
      <c r="Z82" s="101"/>
      <c r="AA82" s="53"/>
      <c r="AB82" s="53"/>
      <c r="AC82" s="53"/>
      <c r="AD82" s="53"/>
      <c r="AE82" s="53"/>
      <c r="AF82" s="53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73">
        <v>6.8991596638655404</v>
      </c>
    </row>
    <row r="83" spans="1:55" ht="12" customHeight="1" x14ac:dyDescent="0.25">
      <c r="A83" s="77"/>
      <c r="B83" s="77">
        <v>6.6559999999999997</v>
      </c>
      <c r="C83" s="77">
        <v>-2.8</v>
      </c>
      <c r="D83" s="131">
        <f t="shared" si="56"/>
        <v>79</v>
      </c>
      <c r="E83" s="131">
        <f t="shared" si="55"/>
        <v>6.6559999999999899</v>
      </c>
      <c r="F83" s="118">
        <v>6.6559999999999899</v>
      </c>
      <c r="G83" s="118">
        <v>-2.7999999999999901</v>
      </c>
      <c r="H83" s="129">
        <v>7.5</v>
      </c>
      <c r="I83" s="129">
        <v>19.094044391528499</v>
      </c>
      <c r="J83" s="129">
        <v>7.5</v>
      </c>
      <c r="K83" s="129">
        <v>373.18500172932301</v>
      </c>
      <c r="L83" s="81">
        <v>7.5</v>
      </c>
      <c r="M83" s="82">
        <v>-261.66498728119899</v>
      </c>
      <c r="N83" s="82">
        <v>-5455.6415575238098</v>
      </c>
      <c r="O83" s="82">
        <v>-2379.31523629394</v>
      </c>
      <c r="P83" s="82">
        <v>-62209.997546545797</v>
      </c>
      <c r="Q83" s="53"/>
      <c r="R83" s="53"/>
      <c r="S83" s="53"/>
      <c r="T83" s="53"/>
      <c r="U83" s="53"/>
      <c r="V83" s="53"/>
      <c r="W83" s="53"/>
      <c r="X83" s="53"/>
      <c r="Y83" s="53"/>
      <c r="Z83" s="101"/>
      <c r="AA83" s="53"/>
      <c r="AB83" s="53"/>
      <c r="AC83" s="53"/>
      <c r="AD83" s="53"/>
      <c r="AE83" s="53"/>
      <c r="AF83" s="53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73">
        <v>6.9747899159663804</v>
      </c>
    </row>
    <row r="84" spans="1:55" ht="12" customHeight="1" x14ac:dyDescent="0.25">
      <c r="A84" s="77"/>
      <c r="B84" s="77">
        <v>6.7060000000000004</v>
      </c>
      <c r="C84" s="77">
        <v>-2.4</v>
      </c>
      <c r="D84" s="131">
        <f t="shared" si="56"/>
        <v>80</v>
      </c>
      <c r="E84" s="131">
        <f t="shared" si="55"/>
        <v>6.7060000000000004</v>
      </c>
      <c r="F84" s="118">
        <v>6.7060000000000004</v>
      </c>
      <c r="G84" s="118">
        <v>-2.3999999999999901</v>
      </c>
      <c r="H84" s="129">
        <v>7.583333333333</v>
      </c>
      <c r="I84" s="129">
        <v>19.048361094146699</v>
      </c>
      <c r="J84" s="129">
        <v>7.583333333333</v>
      </c>
      <c r="K84" s="129">
        <v>374.01679622730302</v>
      </c>
      <c r="L84" s="81">
        <v>7.583333333333</v>
      </c>
      <c r="M84" s="82">
        <v>-283.23122295147499</v>
      </c>
      <c r="N84" s="82">
        <v>-6390.3986157357604</v>
      </c>
      <c r="O84" s="82">
        <v>-2703.2596543229702</v>
      </c>
      <c r="P84" s="82">
        <v>-76232.153064782498</v>
      </c>
      <c r="Q84" s="53"/>
      <c r="R84" s="53"/>
      <c r="S84" s="53"/>
      <c r="T84" s="53"/>
      <c r="U84" s="53"/>
      <c r="V84" s="53"/>
      <c r="W84" s="53"/>
      <c r="X84" s="53"/>
      <c r="Y84" s="53"/>
      <c r="Z84" s="101"/>
      <c r="AA84" s="53"/>
      <c r="AB84" s="53"/>
      <c r="AC84" s="53"/>
      <c r="AD84" s="53"/>
      <c r="AE84" s="53"/>
      <c r="AF84" s="53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73">
        <v>7.0504201680672196</v>
      </c>
    </row>
    <row r="85" spans="1:55" ht="12" customHeight="1" x14ac:dyDescent="0.25">
      <c r="A85" s="77"/>
      <c r="B85" s="77">
        <v>6.8620000000000001</v>
      </c>
      <c r="C85" s="77">
        <v>2.4</v>
      </c>
      <c r="D85" s="131">
        <f t="shared" si="56"/>
        <v>81</v>
      </c>
      <c r="E85" s="131">
        <f t="shared" si="55"/>
        <v>6.8620000000000001</v>
      </c>
      <c r="F85" s="118">
        <v>6.8620000000000001</v>
      </c>
      <c r="G85" s="118">
        <v>2.3999999999999901</v>
      </c>
      <c r="H85" s="129">
        <v>7.666666666667</v>
      </c>
      <c r="I85" s="129">
        <v>18.7289557603054</v>
      </c>
      <c r="J85" s="129">
        <v>7.666666666667</v>
      </c>
      <c r="K85" s="129">
        <v>374.83667939367001</v>
      </c>
      <c r="L85" s="81">
        <v>7.666666666667</v>
      </c>
      <c r="M85" s="82">
        <v>-303.84064175927699</v>
      </c>
      <c r="N85" s="82">
        <v>-6986.0821194564096</v>
      </c>
      <c r="O85" s="82">
        <v>-3013.18154384737</v>
      </c>
      <c r="P85" s="82">
        <v>-85171.769779711205</v>
      </c>
      <c r="Q85" s="53"/>
      <c r="R85" s="53"/>
      <c r="S85" s="53"/>
      <c r="T85" s="53"/>
      <c r="U85" s="53"/>
      <c r="V85" s="53"/>
      <c r="W85" s="53"/>
      <c r="X85" s="53"/>
      <c r="Y85" s="53"/>
      <c r="Z85" s="101"/>
      <c r="AA85" s="53"/>
      <c r="AB85" s="53"/>
      <c r="AC85" s="53"/>
      <c r="AD85" s="53"/>
      <c r="AE85" s="53"/>
      <c r="AF85" s="53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73">
        <v>7.1260504201680597</v>
      </c>
    </row>
    <row r="86" spans="1:55" ht="12" customHeight="1" x14ac:dyDescent="0.25">
      <c r="A86" s="77"/>
      <c r="B86" s="77">
        <v>6.9119999999999999</v>
      </c>
      <c r="C86" s="77">
        <v>2.8</v>
      </c>
      <c r="D86" s="131">
        <f t="shared" si="56"/>
        <v>82</v>
      </c>
      <c r="E86" s="131">
        <f t="shared" si="55"/>
        <v>6.9119999999999902</v>
      </c>
      <c r="F86" s="118">
        <v>6.9119999999999902</v>
      </c>
      <c r="G86" s="118">
        <v>2.7999999999999901</v>
      </c>
      <c r="H86" s="129">
        <v>7.75</v>
      </c>
      <c r="I86" s="129">
        <v>18.423632209650599</v>
      </c>
      <c r="J86" s="129">
        <v>7.75</v>
      </c>
      <c r="K86" s="129">
        <v>375.64465024337301</v>
      </c>
      <c r="L86" s="81">
        <v>7.75</v>
      </c>
      <c r="M86" s="82">
        <v>-304.92240502274501</v>
      </c>
      <c r="N86" s="82">
        <v>-6719.5922051524403</v>
      </c>
      <c r="O86" s="82">
        <v>-3029.8205317673001</v>
      </c>
      <c r="P86" s="82">
        <v>-81177.154203774102</v>
      </c>
      <c r="Q86" s="53"/>
      <c r="R86" s="53"/>
      <c r="S86" s="53"/>
      <c r="T86" s="53"/>
      <c r="U86" s="53"/>
      <c r="V86" s="53"/>
      <c r="W86" s="53"/>
      <c r="X86" s="53"/>
      <c r="Y86" s="53"/>
      <c r="Z86" s="101"/>
      <c r="AA86" s="53"/>
      <c r="AB86" s="53"/>
      <c r="AC86" s="53"/>
      <c r="AD86" s="53"/>
      <c r="AE86" s="53"/>
      <c r="AF86" s="53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73">
        <v>7.2016806722688997</v>
      </c>
    </row>
    <row r="87" spans="1:55" ht="12" customHeight="1" x14ac:dyDescent="0.25">
      <c r="A87" s="77"/>
      <c r="B87" s="77">
        <v>6.9619999999999997</v>
      </c>
      <c r="C87" s="77">
        <v>2.4</v>
      </c>
      <c r="D87" s="131">
        <f t="shared" si="56"/>
        <v>83</v>
      </c>
      <c r="E87" s="131">
        <f t="shared" si="55"/>
        <v>6.96199999999999</v>
      </c>
      <c r="F87" s="118">
        <v>6.96199999999999</v>
      </c>
      <c r="G87" s="118">
        <v>2.3999999999999901</v>
      </c>
      <c r="H87" s="129">
        <v>7.833333333333</v>
      </c>
      <c r="I87" s="129">
        <v>18.4363853358497</v>
      </c>
      <c r="J87" s="129">
        <v>7.833333333333</v>
      </c>
      <c r="K87" s="129">
        <v>376.440780351922</v>
      </c>
      <c r="L87" s="81">
        <v>7.833333333333</v>
      </c>
      <c r="M87" s="82">
        <v>-282.86704510880099</v>
      </c>
      <c r="N87" s="82">
        <v>-5730.6814759286099</v>
      </c>
      <c r="O87" s="82">
        <v>-2698.6092668995502</v>
      </c>
      <c r="P87" s="82">
        <v>-66340.435962195203</v>
      </c>
      <c r="Q87" s="53"/>
      <c r="R87" s="53"/>
      <c r="S87" s="53"/>
      <c r="T87" s="53"/>
      <c r="U87" s="53"/>
      <c r="V87" s="53"/>
      <c r="W87" s="53"/>
      <c r="X87" s="53"/>
      <c r="Y87" s="53"/>
      <c r="Z87" s="101"/>
      <c r="AA87" s="53"/>
      <c r="AB87" s="53"/>
      <c r="AC87" s="53"/>
      <c r="AD87" s="53"/>
      <c r="AE87" s="53"/>
      <c r="AF87" s="53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73">
        <v>7.2773109243697398</v>
      </c>
    </row>
    <row r="88" spans="1:55" ht="12" customHeight="1" x14ac:dyDescent="0.25">
      <c r="A88" s="77"/>
      <c r="B88" s="77">
        <v>7.1180000000000003</v>
      </c>
      <c r="C88" s="77">
        <v>-2.1</v>
      </c>
      <c r="D88" s="131">
        <f t="shared" si="56"/>
        <v>84</v>
      </c>
      <c r="E88" s="131">
        <f t="shared" si="55"/>
        <v>7.1180000000000003</v>
      </c>
      <c r="F88" s="118">
        <v>7.1180000000000003</v>
      </c>
      <c r="G88" s="118">
        <v>-2.1</v>
      </c>
      <c r="H88" s="129">
        <v>7.916666666667</v>
      </c>
      <c r="I88" s="129">
        <v>18.762028989812901</v>
      </c>
      <c r="J88" s="129">
        <v>7.916666666667</v>
      </c>
      <c r="K88" s="129">
        <v>377.22519392816002</v>
      </c>
      <c r="L88" s="81">
        <v>7.916666666667</v>
      </c>
      <c r="M88" s="82">
        <v>-259.60464823106503</v>
      </c>
      <c r="N88" s="82">
        <v>-5024.0795305411202</v>
      </c>
      <c r="O88" s="82">
        <v>-2348.8762769014202</v>
      </c>
      <c r="P88" s="82">
        <v>-55734.147701215901</v>
      </c>
      <c r="Q88" s="53"/>
      <c r="R88" s="53"/>
      <c r="S88" s="53"/>
      <c r="T88" s="53"/>
      <c r="U88" s="53"/>
      <c r="V88" s="53"/>
      <c r="W88" s="53"/>
      <c r="X88" s="53"/>
      <c r="Y88" s="53"/>
      <c r="Z88" s="101"/>
      <c r="AA88" s="53"/>
      <c r="AB88" s="53"/>
      <c r="AC88" s="53"/>
      <c r="AD88" s="53"/>
      <c r="AE88" s="53"/>
      <c r="AF88" s="53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73">
        <v>7.3529411764705799</v>
      </c>
    </row>
    <row r="89" spans="1:55" ht="12" customHeight="1" x14ac:dyDescent="0.25">
      <c r="A89" s="77"/>
      <c r="B89" s="77">
        <v>7.1680000000000001</v>
      </c>
      <c r="C89" s="77">
        <v>-2.5</v>
      </c>
      <c r="D89" s="131">
        <f t="shared" si="56"/>
        <v>85</v>
      </c>
      <c r="E89" s="131">
        <f t="shared" si="55"/>
        <v>7.1680000000000001</v>
      </c>
      <c r="F89" s="118">
        <v>7.1680000000000001</v>
      </c>
      <c r="G89" s="118">
        <v>-2.5</v>
      </c>
      <c r="H89" s="129">
        <v>8</v>
      </c>
      <c r="I89" s="129">
        <v>19.10191076393</v>
      </c>
      <c r="J89" s="129">
        <v>8</v>
      </c>
      <c r="K89" s="129">
        <v>377.99799689671102</v>
      </c>
      <c r="L89" s="81">
        <v>8</v>
      </c>
      <c r="M89" s="82">
        <v>-256.48863699869599</v>
      </c>
      <c r="N89" s="82">
        <v>-5238.4056940273704</v>
      </c>
      <c r="O89" s="82">
        <v>-2301.6811449509501</v>
      </c>
      <c r="P89" s="82">
        <v>-58943.1071822167</v>
      </c>
      <c r="Q89" s="53"/>
      <c r="R89" s="53"/>
      <c r="S89" s="53"/>
      <c r="T89" s="53"/>
      <c r="U89" s="53"/>
      <c r="V89" s="53"/>
      <c r="W89" s="53"/>
      <c r="X89" s="53"/>
      <c r="Y89" s="53"/>
      <c r="Z89" s="101"/>
      <c r="AA89" s="53"/>
      <c r="AB89" s="53"/>
      <c r="AC89" s="53"/>
      <c r="AD89" s="53"/>
      <c r="AE89" s="53"/>
      <c r="AF89" s="53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73">
        <v>7.4285714285714199</v>
      </c>
    </row>
    <row r="90" spans="1:55" ht="12" customHeight="1" x14ac:dyDescent="0.25">
      <c r="A90" s="77"/>
      <c r="B90" s="77">
        <v>7.218</v>
      </c>
      <c r="C90" s="77">
        <v>-2.1</v>
      </c>
      <c r="D90" s="131">
        <f t="shared" si="56"/>
        <v>86</v>
      </c>
      <c r="E90" s="131">
        <f t="shared" si="55"/>
        <v>7.2179999999999902</v>
      </c>
      <c r="F90" s="118">
        <v>7.2179999999999902</v>
      </c>
      <c r="G90" s="118">
        <v>-2.1</v>
      </c>
      <c r="H90" s="129">
        <v>8.083333333333</v>
      </c>
      <c r="I90" s="129">
        <v>19.1422362289129</v>
      </c>
      <c r="J90" s="129">
        <v>8.083333333333</v>
      </c>
      <c r="K90" s="129">
        <v>378.759221926934</v>
      </c>
      <c r="L90" s="81">
        <v>8.083333333333</v>
      </c>
      <c r="M90" s="82">
        <v>-276.45931484424398</v>
      </c>
      <c r="N90" s="82">
        <v>-6177.8238016462101</v>
      </c>
      <c r="O90" s="82">
        <v>-2601.5692434481198</v>
      </c>
      <c r="P90" s="82">
        <v>-73034.0942382793</v>
      </c>
      <c r="Q90" s="53"/>
      <c r="R90" s="53"/>
      <c r="S90" s="53"/>
      <c r="T90" s="53"/>
      <c r="U90" s="53"/>
      <c r="V90" s="53"/>
      <c r="W90" s="53"/>
      <c r="X90" s="53"/>
      <c r="Y90" s="101"/>
      <c r="Z90" s="53"/>
      <c r="AA90" s="53"/>
      <c r="AB90" s="53"/>
      <c r="AC90" s="53"/>
      <c r="AD90" s="53"/>
      <c r="AE90" s="53"/>
      <c r="AF90" s="53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73">
        <v>7.50420168067226</v>
      </c>
    </row>
    <row r="91" spans="1:55" ht="12" customHeight="1" x14ac:dyDescent="0.25">
      <c r="A91" s="77"/>
      <c r="B91" s="77">
        <v>7.3739999999999997</v>
      </c>
      <c r="C91" s="77">
        <v>2.1</v>
      </c>
      <c r="D91" s="131">
        <f t="shared" si="56"/>
        <v>87</v>
      </c>
      <c r="E91" s="131">
        <f t="shared" si="55"/>
        <v>7.3739999999999899</v>
      </c>
      <c r="F91" s="118">
        <v>7.3739999999999899</v>
      </c>
      <c r="G91" s="118">
        <v>2.1</v>
      </c>
      <c r="H91" s="129">
        <v>8.166666666667</v>
      </c>
      <c r="I91" s="129">
        <v>18.8675356405606</v>
      </c>
      <c r="J91" s="129">
        <v>8.166666666667</v>
      </c>
      <c r="K91" s="129">
        <v>379.50884454342003</v>
      </c>
      <c r="L91" s="81">
        <v>8.166666666667</v>
      </c>
      <c r="M91" s="82">
        <v>-298.96249526248903</v>
      </c>
      <c r="N91" s="82">
        <v>-6890.7329056343497</v>
      </c>
      <c r="O91" s="82">
        <v>-2939.88972919773</v>
      </c>
      <c r="P91" s="82">
        <v>-83731.822272722304</v>
      </c>
      <c r="Q91" s="53"/>
      <c r="R91" s="53"/>
      <c r="S91" s="53"/>
      <c r="T91" s="53"/>
      <c r="U91" s="53"/>
      <c r="V91" s="53"/>
      <c r="W91" s="53"/>
      <c r="X91" s="53"/>
      <c r="Y91" s="101"/>
      <c r="Z91" s="53"/>
      <c r="AA91" s="53"/>
      <c r="AB91" s="53"/>
      <c r="AC91" s="53"/>
      <c r="AD91" s="53"/>
      <c r="AE91" s="53"/>
      <c r="AF91" s="53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73">
        <v>7.5798319327731001</v>
      </c>
    </row>
    <row r="92" spans="1:55" ht="12" customHeight="1" x14ac:dyDescent="0.25">
      <c r="A92" s="77"/>
      <c r="B92" s="77">
        <v>7.4240000000000004</v>
      </c>
      <c r="C92" s="77">
        <v>2.5</v>
      </c>
      <c r="D92" s="131">
        <f t="shared" si="56"/>
        <v>88</v>
      </c>
      <c r="E92" s="131">
        <f t="shared" si="55"/>
        <v>7.4240000000000004</v>
      </c>
      <c r="F92" s="118">
        <v>7.4240000000000004</v>
      </c>
      <c r="G92" s="118">
        <v>2.5</v>
      </c>
      <c r="H92" s="129">
        <v>8.25</v>
      </c>
      <c r="I92" s="129">
        <v>18.547113018687099</v>
      </c>
      <c r="J92" s="129">
        <v>8.25</v>
      </c>
      <c r="K92" s="129">
        <v>380.24685053995802</v>
      </c>
      <c r="L92" s="81">
        <v>8.25</v>
      </c>
      <c r="M92" s="82">
        <v>-303.74871836736003</v>
      </c>
      <c r="N92" s="82">
        <v>-6764.6367947326498</v>
      </c>
      <c r="O92" s="82">
        <v>-3012.19008849495</v>
      </c>
      <c r="P92" s="82">
        <v>-81843.735682769504</v>
      </c>
      <c r="Q92" s="53"/>
      <c r="R92" s="53"/>
      <c r="S92" s="53"/>
      <c r="T92" s="53"/>
      <c r="U92" s="53"/>
      <c r="V92" s="53"/>
      <c r="W92" s="53"/>
      <c r="X92" s="53"/>
      <c r="Y92" s="101"/>
      <c r="Z92" s="53"/>
      <c r="AA92" s="53"/>
      <c r="AB92" s="53"/>
      <c r="AC92" s="53"/>
      <c r="AD92" s="53"/>
      <c r="AE92" s="53"/>
      <c r="AF92" s="53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73">
        <v>7.6554621848739401</v>
      </c>
    </row>
    <row r="93" spans="1:55" ht="12" customHeight="1" x14ac:dyDescent="0.25">
      <c r="A93" s="77"/>
      <c r="B93" s="77">
        <v>7.4740000000000002</v>
      </c>
      <c r="C93" s="77">
        <v>2</v>
      </c>
      <c r="D93" s="131">
        <f t="shared" si="56"/>
        <v>89</v>
      </c>
      <c r="E93" s="131">
        <f t="shared" si="55"/>
        <v>7.4740000000000002</v>
      </c>
      <c r="F93" s="118">
        <v>7.4740000000000002</v>
      </c>
      <c r="G93" s="118">
        <v>2</v>
      </c>
      <c r="H93" s="129">
        <v>8.333333333333</v>
      </c>
      <c r="I93" s="129">
        <v>18.490258491640201</v>
      </c>
      <c r="J93" s="129">
        <v>8.333333333333</v>
      </c>
      <c r="K93" s="129">
        <v>380.97329280683601</v>
      </c>
      <c r="L93" s="81">
        <v>8.333333333333</v>
      </c>
      <c r="M93" s="82">
        <v>-286.053992045494</v>
      </c>
      <c r="N93" s="82">
        <v>-5904.3592867673196</v>
      </c>
      <c r="O93" s="82">
        <v>-2746.5457268189498</v>
      </c>
      <c r="P93" s="82">
        <v>-68937.805856965701</v>
      </c>
      <c r="Q93" s="53"/>
      <c r="R93" s="53"/>
      <c r="S93" s="53"/>
      <c r="T93" s="53"/>
      <c r="U93" s="53"/>
      <c r="V93" s="53"/>
      <c r="W93" s="53"/>
      <c r="X93" s="53"/>
      <c r="Y93" s="101"/>
      <c r="Z93" s="53"/>
      <c r="AA93" s="53"/>
      <c r="AB93" s="53"/>
      <c r="AC93" s="53"/>
      <c r="AD93" s="53"/>
      <c r="AE93" s="53"/>
      <c r="AF93" s="53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73">
        <v>7.7310924369747802</v>
      </c>
    </row>
    <row r="94" spans="1:55" ht="12" customHeight="1" x14ac:dyDescent="0.25">
      <c r="A94" s="77"/>
      <c r="B94" s="77">
        <v>7.63</v>
      </c>
      <c r="C94" s="77">
        <v>-2.4</v>
      </c>
      <c r="D94" s="131">
        <f t="shared" si="56"/>
        <v>90</v>
      </c>
      <c r="E94" s="131">
        <f t="shared" si="55"/>
        <v>7.6299999999999901</v>
      </c>
      <c r="F94" s="118">
        <v>7.6299999999999901</v>
      </c>
      <c r="G94" s="118">
        <v>-2.3999999999999901</v>
      </c>
      <c r="H94" s="129">
        <v>8.416666666667</v>
      </c>
      <c r="I94" s="129">
        <v>18.7347303974705</v>
      </c>
      <c r="J94" s="129">
        <v>8.416666666667</v>
      </c>
      <c r="K94" s="129">
        <v>381.68828132208199</v>
      </c>
      <c r="L94" s="81">
        <v>8.416666666667</v>
      </c>
      <c r="M94" s="82">
        <v>-264.54127678492301</v>
      </c>
      <c r="N94" s="82">
        <v>-5201.5746214247201</v>
      </c>
      <c r="O94" s="82">
        <v>-2423.1761903225301</v>
      </c>
      <c r="P94" s="82">
        <v>-58389.978384940398</v>
      </c>
      <c r="Q94" s="53"/>
      <c r="R94" s="53"/>
      <c r="S94" s="53"/>
      <c r="T94" s="53"/>
      <c r="U94" s="53"/>
      <c r="V94" s="53"/>
      <c r="W94" s="53"/>
      <c r="X94" s="53"/>
      <c r="Y94" s="101"/>
      <c r="Z94" s="53"/>
      <c r="AA94" s="53"/>
      <c r="AB94" s="53"/>
      <c r="AC94" s="53"/>
      <c r="AD94" s="53"/>
      <c r="AE94" s="53"/>
      <c r="AF94" s="53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73">
        <v>7.8067226890756301</v>
      </c>
    </row>
    <row r="95" spans="1:55" ht="12" customHeight="1" x14ac:dyDescent="0.25">
      <c r="A95" s="77"/>
      <c r="B95" s="77">
        <v>7.68</v>
      </c>
      <c r="C95" s="77">
        <v>-2.8</v>
      </c>
      <c r="D95" s="131">
        <f t="shared" si="56"/>
        <v>91</v>
      </c>
      <c r="E95" s="131">
        <f t="shared" si="55"/>
        <v>7.6799999999999899</v>
      </c>
      <c r="F95" s="118">
        <v>7.6799999999999899</v>
      </c>
      <c r="G95" s="118">
        <v>-2.7999999999999901</v>
      </c>
      <c r="H95" s="129">
        <v>8.5</v>
      </c>
      <c r="I95" s="129">
        <v>19.041552362597798</v>
      </c>
      <c r="J95" s="129">
        <v>8.5</v>
      </c>
      <c r="K95" s="129">
        <v>382.39192129750501</v>
      </c>
      <c r="L95" s="81">
        <v>8.5</v>
      </c>
      <c r="M95" s="82">
        <v>-258.68262445135298</v>
      </c>
      <c r="N95" s="82">
        <v>-5264.4722437930604</v>
      </c>
      <c r="O95" s="82">
        <v>-2334.8223578649199</v>
      </c>
      <c r="P95" s="82">
        <v>-59327.758017780703</v>
      </c>
      <c r="Q95" s="53"/>
      <c r="R95" s="53"/>
      <c r="S95" s="53"/>
      <c r="T95" s="53"/>
      <c r="U95" s="53"/>
      <c r="V95" s="53"/>
      <c r="W95" s="53"/>
      <c r="X95" s="53"/>
      <c r="Y95" s="101"/>
      <c r="Z95" s="53"/>
      <c r="AA95" s="53"/>
      <c r="AB95" s="53"/>
      <c r="AC95" s="53"/>
      <c r="AD95" s="53"/>
      <c r="AE95" s="53"/>
      <c r="AF95" s="53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73">
        <v>7.8823529411764701</v>
      </c>
    </row>
    <row r="96" spans="1:55" ht="12" customHeight="1" x14ac:dyDescent="0.25">
      <c r="A96" s="77"/>
      <c r="B96" s="77">
        <v>7.73</v>
      </c>
      <c r="C96" s="77">
        <v>-2.4</v>
      </c>
      <c r="D96" s="131">
        <f t="shared" si="56"/>
        <v>92</v>
      </c>
      <c r="E96" s="131">
        <f t="shared" si="55"/>
        <v>7.73</v>
      </c>
      <c r="F96" s="118">
        <v>7.73</v>
      </c>
      <c r="G96" s="118">
        <v>-2.3999999999999901</v>
      </c>
      <c r="H96" s="129">
        <v>8.583333333333</v>
      </c>
      <c r="I96" s="129">
        <v>19.093692195184499</v>
      </c>
      <c r="J96" s="129">
        <v>8.583333333333</v>
      </c>
      <c r="K96" s="129">
        <v>383.08425358410301</v>
      </c>
      <c r="L96" s="81">
        <v>8.583333333333</v>
      </c>
      <c r="M96" s="82">
        <v>-276.25748009230102</v>
      </c>
      <c r="N96" s="82">
        <v>-6125.1880673400901</v>
      </c>
      <c r="O96" s="82">
        <v>-2598.6948332912202</v>
      </c>
      <c r="P96" s="82">
        <v>-72237.844340617798</v>
      </c>
      <c r="Q96" s="53"/>
      <c r="R96" s="53"/>
      <c r="S96" s="53"/>
      <c r="T96" s="53"/>
      <c r="U96" s="53"/>
      <c r="V96" s="53"/>
      <c r="W96" s="53"/>
      <c r="X96" s="53"/>
      <c r="Y96" s="101"/>
      <c r="Z96" s="53"/>
      <c r="AA96" s="53"/>
      <c r="AB96" s="53"/>
      <c r="AC96" s="53"/>
      <c r="AD96" s="53"/>
      <c r="AE96" s="53"/>
      <c r="AF96" s="53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73">
        <v>7.9579831932773102</v>
      </c>
    </row>
    <row r="97" spans="1:53" ht="12" customHeight="1" x14ac:dyDescent="0.25">
      <c r="A97" s="77"/>
      <c r="B97" s="77">
        <v>7.8860000000000001</v>
      </c>
      <c r="C97" s="77">
        <v>2.4</v>
      </c>
      <c r="D97" s="131">
        <f t="shared" si="56"/>
        <v>93</v>
      </c>
      <c r="E97" s="131">
        <f t="shared" si="55"/>
        <v>7.8860000000000001</v>
      </c>
      <c r="F97" s="118">
        <v>7.8860000000000001</v>
      </c>
      <c r="G97" s="118">
        <v>2.3999999999999901</v>
      </c>
      <c r="H97" s="129">
        <v>8.666666666667</v>
      </c>
      <c r="I97" s="129">
        <v>18.8333321058685</v>
      </c>
      <c r="J97" s="129">
        <v>8.666666666667</v>
      </c>
      <c r="K97" s="129">
        <v>383.76525985420102</v>
      </c>
      <c r="L97" s="81">
        <v>8.666666666667</v>
      </c>
      <c r="M97" s="82">
        <v>-299.11740786046403</v>
      </c>
      <c r="N97" s="82">
        <v>-6883.39058405587</v>
      </c>
      <c r="O97" s="82">
        <v>-2942.3356376120701</v>
      </c>
      <c r="P97" s="82">
        <v>-83614.784134418704</v>
      </c>
      <c r="Q97" s="53"/>
      <c r="R97" s="53"/>
      <c r="S97" s="53"/>
      <c r="T97" s="53"/>
      <c r="U97" s="53"/>
      <c r="V97" s="53"/>
      <c r="W97" s="53"/>
      <c r="X97" s="53"/>
      <c r="Y97" s="101"/>
      <c r="Z97" s="53"/>
      <c r="AA97" s="53"/>
      <c r="AB97" s="53"/>
      <c r="AC97" s="53"/>
      <c r="AD97" s="53"/>
      <c r="AE97" s="53"/>
      <c r="AF97" s="53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73">
        <v>8.0336134453781494</v>
      </c>
    </row>
    <row r="98" spans="1:53" ht="12" customHeight="1" x14ac:dyDescent="0.25">
      <c r="A98" s="77"/>
      <c r="B98" s="77">
        <v>7.9359999999999999</v>
      </c>
      <c r="C98" s="77">
        <v>2.8</v>
      </c>
      <c r="D98" s="131">
        <f t="shared" si="56"/>
        <v>94</v>
      </c>
      <c r="E98" s="131">
        <f t="shared" si="55"/>
        <v>7.9359999999999902</v>
      </c>
      <c r="F98" s="118">
        <v>7.9359999999999902</v>
      </c>
      <c r="G98" s="118">
        <v>2.7999999999999901</v>
      </c>
      <c r="H98" s="129">
        <v>8.75</v>
      </c>
      <c r="I98" s="129">
        <v>18.489514879685199</v>
      </c>
      <c r="J98" s="129">
        <v>8.75</v>
      </c>
      <c r="K98" s="129">
        <v>384.43492303501</v>
      </c>
      <c r="L98" s="81">
        <v>8.75</v>
      </c>
      <c r="M98" s="82">
        <v>-307.11525941732202</v>
      </c>
      <c r="N98" s="82">
        <v>-6889.5550076714098</v>
      </c>
      <c r="O98" s="82">
        <v>-3062.8793633711002</v>
      </c>
      <c r="P98" s="82">
        <v>-83711.133701544299</v>
      </c>
      <c r="Q98" s="53"/>
      <c r="R98" s="53"/>
      <c r="S98" s="53"/>
      <c r="T98" s="53"/>
      <c r="U98" s="53"/>
      <c r="V98" s="53"/>
      <c r="W98" s="53"/>
      <c r="X98" s="53"/>
      <c r="Y98" s="101"/>
      <c r="Z98" s="53"/>
      <c r="AA98" s="53"/>
      <c r="AB98" s="53"/>
      <c r="AC98" s="53"/>
      <c r="AD98" s="53"/>
      <c r="AE98" s="53"/>
      <c r="AF98" s="53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73">
        <v>8.1092436974789894</v>
      </c>
    </row>
    <row r="99" spans="1:53" ht="12" customHeight="1" x14ac:dyDescent="0.25">
      <c r="A99" s="77"/>
      <c r="B99" s="77">
        <v>7.9859999999999998</v>
      </c>
      <c r="C99" s="77">
        <v>2.4</v>
      </c>
      <c r="D99" s="131">
        <f t="shared" si="56"/>
        <v>95</v>
      </c>
      <c r="E99" s="131">
        <f t="shared" si="55"/>
        <v>7.98599999999999</v>
      </c>
      <c r="F99" s="118">
        <v>7.98599999999999</v>
      </c>
      <c r="G99" s="118">
        <v>2.3999999999999901</v>
      </c>
      <c r="H99" s="129">
        <v>8.833333333333</v>
      </c>
      <c r="I99" s="129">
        <v>18.3942768286465</v>
      </c>
      <c r="J99" s="129">
        <v>8.833333333333</v>
      </c>
      <c r="K99" s="129">
        <v>385.09329067767698</v>
      </c>
      <c r="L99" s="81">
        <v>8.833333333333</v>
      </c>
      <c r="M99" s="82">
        <v>-290.58067042646599</v>
      </c>
      <c r="N99" s="82">
        <v>-6039.5169468150598</v>
      </c>
      <c r="O99" s="82">
        <v>-2814.70217610282</v>
      </c>
      <c r="P99" s="82">
        <v>-70959.445834817394</v>
      </c>
      <c r="Q99" s="53"/>
      <c r="R99" s="53"/>
      <c r="S99" s="53"/>
      <c r="T99" s="53"/>
      <c r="U99" s="53"/>
      <c r="V99" s="53"/>
      <c r="W99" s="53"/>
      <c r="X99" s="53"/>
      <c r="Y99" s="101"/>
      <c r="Z99" s="53"/>
      <c r="AA99" s="53"/>
      <c r="AB99" s="53"/>
      <c r="AC99" s="53"/>
      <c r="AD99" s="53"/>
      <c r="AE99" s="53"/>
      <c r="AF99" s="53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73">
        <v>8.1848739495798295</v>
      </c>
    </row>
    <row r="100" spans="1:53" ht="12" customHeight="1" x14ac:dyDescent="0.25">
      <c r="A100" s="77"/>
      <c r="B100" s="77">
        <v>8.1419999999999995</v>
      </c>
      <c r="C100" s="77">
        <v>-2.1</v>
      </c>
      <c r="D100" s="131">
        <f t="shared" si="56"/>
        <v>96</v>
      </c>
      <c r="E100" s="131">
        <f t="shared" si="55"/>
        <v>8.1419999999999906</v>
      </c>
      <c r="F100" s="118">
        <v>8.1419999999999906</v>
      </c>
      <c r="G100" s="118">
        <v>-2.1</v>
      </c>
      <c r="H100" s="129">
        <v>8.916666666667</v>
      </c>
      <c r="I100" s="129">
        <v>18.6484157510912</v>
      </c>
      <c r="J100" s="129">
        <v>8.916666666667</v>
      </c>
      <c r="K100" s="129">
        <v>385.74047726454398</v>
      </c>
      <c r="L100" s="81">
        <v>8.916666666667</v>
      </c>
      <c r="M100" s="82">
        <v>-265.14938735792498</v>
      </c>
      <c r="N100" s="82">
        <v>-5157.1135289849099</v>
      </c>
      <c r="O100" s="82">
        <v>-2432.4824439588801</v>
      </c>
      <c r="P100" s="82">
        <v>-57717.0589735592</v>
      </c>
      <c r="Q100" s="53"/>
      <c r="R100" s="53"/>
      <c r="S100" s="53"/>
      <c r="T100" s="53"/>
      <c r="U100" s="53"/>
      <c r="V100" s="53"/>
      <c r="W100" s="53"/>
      <c r="X100" s="53"/>
      <c r="Y100" s="101"/>
      <c r="Z100" s="53"/>
      <c r="AA100" s="53"/>
      <c r="AB100" s="53"/>
      <c r="AC100" s="53"/>
      <c r="AD100" s="53"/>
      <c r="AE100" s="53"/>
      <c r="AF100" s="53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73">
        <v>8.2605042016806696</v>
      </c>
    </row>
    <row r="101" spans="1:53" ht="12" customHeight="1" x14ac:dyDescent="0.25">
      <c r="A101" s="77"/>
      <c r="B101" s="77">
        <v>8.1920000000000002</v>
      </c>
      <c r="C101" s="77">
        <v>-2.5</v>
      </c>
      <c r="D101" s="131">
        <f t="shared" si="56"/>
        <v>97</v>
      </c>
      <c r="E101" s="131">
        <f t="shared" si="55"/>
        <v>8.1920000000000002</v>
      </c>
      <c r="F101" s="118">
        <v>8.1920000000000002</v>
      </c>
      <c r="G101" s="118">
        <v>-2.5</v>
      </c>
      <c r="H101" s="129">
        <v>9</v>
      </c>
      <c r="I101" s="129">
        <v>19.0207519174098</v>
      </c>
      <c r="J101" s="129">
        <v>9</v>
      </c>
      <c r="K101" s="129">
        <v>386.37660144061698</v>
      </c>
      <c r="L101" s="81">
        <v>9</v>
      </c>
      <c r="M101" s="82">
        <v>-254.79198020194099</v>
      </c>
      <c r="N101" s="82">
        <v>-5079.7557819308604</v>
      </c>
      <c r="O101" s="82">
        <v>-2276.4909247098799</v>
      </c>
      <c r="P101" s="82">
        <v>-56549.932422799</v>
      </c>
      <c r="Q101" s="53"/>
      <c r="R101" s="53"/>
      <c r="S101" s="53"/>
      <c r="T101" s="53"/>
      <c r="U101" s="53"/>
      <c r="V101" s="53"/>
      <c r="W101" s="53"/>
      <c r="X101" s="53"/>
      <c r="Y101" s="101"/>
      <c r="Z101" s="53"/>
      <c r="AA101" s="53"/>
      <c r="AB101" s="53"/>
      <c r="AC101" s="53"/>
      <c r="AD101" s="53"/>
      <c r="AE101" s="53"/>
      <c r="AF101" s="53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73">
        <v>8.3361344537815096</v>
      </c>
    </row>
    <row r="102" spans="1:53" ht="12" customHeight="1" x14ac:dyDescent="0.25">
      <c r="A102" s="77"/>
      <c r="B102" s="77">
        <v>8.2420000000000009</v>
      </c>
      <c r="C102" s="77">
        <v>-2.1</v>
      </c>
      <c r="D102" s="131">
        <f t="shared" si="56"/>
        <v>98</v>
      </c>
      <c r="E102" s="131">
        <f t="shared" si="55"/>
        <v>8.2420000000000009</v>
      </c>
      <c r="F102" s="118">
        <v>8.2420000000000009</v>
      </c>
      <c r="G102" s="118">
        <v>-2.1</v>
      </c>
      <c r="H102" s="129">
        <v>9.083333333333</v>
      </c>
      <c r="I102" s="129">
        <v>19.166115369959002</v>
      </c>
      <c r="J102" s="129">
        <v>9.083333333333</v>
      </c>
      <c r="K102" s="129">
        <v>386.79045015063599</v>
      </c>
      <c r="L102" s="81">
        <v>9.083333333333</v>
      </c>
      <c r="M102" s="82">
        <v>-269.24103553015402</v>
      </c>
      <c r="N102" s="82">
        <v>-5881.5810411193897</v>
      </c>
      <c r="O102" s="82">
        <v>-2493.3118889853199</v>
      </c>
      <c r="P102" s="82">
        <v>-68575.468165857703</v>
      </c>
      <c r="Q102" s="53"/>
      <c r="R102" s="53"/>
      <c r="S102" s="53"/>
      <c r="T102" s="53"/>
      <c r="U102" s="53"/>
      <c r="V102" s="53"/>
      <c r="W102" s="53"/>
      <c r="X102" s="53"/>
      <c r="Y102" s="101"/>
      <c r="Z102" s="53"/>
      <c r="AA102" s="53"/>
      <c r="AB102" s="53"/>
      <c r="AC102" s="53"/>
      <c r="AD102" s="53"/>
      <c r="AE102" s="53"/>
      <c r="AF102" s="53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73">
        <v>8.4117647058823497</v>
      </c>
    </row>
    <row r="103" spans="1:53" ht="12" customHeight="1" x14ac:dyDescent="0.25">
      <c r="A103" s="77"/>
      <c r="B103" s="77">
        <v>8.3979999999999997</v>
      </c>
      <c r="C103" s="77">
        <v>2.1</v>
      </c>
      <c r="D103" s="131">
        <f t="shared" si="56"/>
        <v>99</v>
      </c>
      <c r="E103" s="131">
        <f t="shared" si="55"/>
        <v>8.3979999999999908</v>
      </c>
      <c r="F103" s="118">
        <v>8.3979999999999908</v>
      </c>
      <c r="G103" s="118">
        <v>2.1</v>
      </c>
      <c r="H103" s="129">
        <v>9.166666666667</v>
      </c>
      <c r="I103" s="129">
        <v>18.967434255598</v>
      </c>
      <c r="J103" s="129">
        <v>9.166666666667</v>
      </c>
      <c r="K103" s="129">
        <v>387.19007100049902</v>
      </c>
      <c r="L103" s="81">
        <v>9.166666666667</v>
      </c>
      <c r="M103" s="82">
        <v>-293.32639830269801</v>
      </c>
      <c r="N103" s="82">
        <v>-6747.1875618849099</v>
      </c>
      <c r="O103" s="82">
        <v>-2855.2833722727801</v>
      </c>
      <c r="P103" s="82">
        <v>-81563.076124558094</v>
      </c>
      <c r="Q103" s="53"/>
      <c r="R103" s="53"/>
      <c r="S103" s="53"/>
      <c r="T103" s="53"/>
      <c r="U103" s="53"/>
      <c r="V103" s="53"/>
      <c r="W103" s="53"/>
      <c r="X103" s="53"/>
      <c r="Y103" s="101"/>
      <c r="Z103" s="53"/>
      <c r="AA103" s="53"/>
      <c r="AB103" s="53"/>
      <c r="AC103" s="53"/>
      <c r="AD103" s="53"/>
      <c r="AE103" s="53"/>
      <c r="AF103" s="53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73">
        <v>8.4873949579831898</v>
      </c>
    </row>
    <row r="104" spans="1:53" ht="12" customHeight="1" x14ac:dyDescent="0.25">
      <c r="A104" s="77"/>
      <c r="B104" s="77">
        <v>8.4480000000000004</v>
      </c>
      <c r="C104" s="77">
        <v>2.5</v>
      </c>
      <c r="D104" s="131">
        <f t="shared" si="56"/>
        <v>100</v>
      </c>
      <c r="E104" s="131">
        <f t="shared" si="55"/>
        <v>8.4480000000000004</v>
      </c>
      <c r="F104" s="118">
        <v>8.4480000000000004</v>
      </c>
      <c r="G104" s="118">
        <v>2.5</v>
      </c>
      <c r="H104" s="129">
        <v>9.25</v>
      </c>
      <c r="I104" s="129">
        <v>18.623684257971199</v>
      </c>
      <c r="J104" s="129">
        <v>9.25</v>
      </c>
      <c r="K104" s="129">
        <v>387.57544932234498</v>
      </c>
      <c r="L104" s="81">
        <v>9.25</v>
      </c>
      <c r="M104" s="82">
        <v>-304.95757019721202</v>
      </c>
      <c r="N104" s="82">
        <v>-6903.9731289537804</v>
      </c>
      <c r="O104" s="82">
        <v>-3030.3956759627099</v>
      </c>
      <c r="P104" s="82">
        <v>-83919.380250635004</v>
      </c>
      <c r="Q104" s="53"/>
      <c r="R104" s="53"/>
      <c r="S104" s="53"/>
      <c r="T104" s="53"/>
      <c r="U104" s="53"/>
      <c r="V104" s="53"/>
      <c r="W104" s="53"/>
      <c r="X104" s="53"/>
      <c r="Y104" s="101"/>
      <c r="Z104" s="53"/>
      <c r="AA104" s="53"/>
      <c r="AB104" s="53"/>
      <c r="AC104" s="53"/>
      <c r="AD104" s="53"/>
      <c r="AE104" s="53"/>
      <c r="AF104" s="53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73">
        <v>8.5630252100840298</v>
      </c>
    </row>
    <row r="105" spans="1:53" ht="12" customHeight="1" x14ac:dyDescent="0.25">
      <c r="A105" s="77"/>
      <c r="B105" s="77">
        <v>8.4979999999999993</v>
      </c>
      <c r="C105" s="77">
        <v>2</v>
      </c>
      <c r="D105" s="131">
        <f t="shared" si="56"/>
        <v>101</v>
      </c>
      <c r="E105" s="131">
        <f t="shared" si="55"/>
        <v>8.4979999999999905</v>
      </c>
      <c r="F105" s="118">
        <v>8.4979999999999905</v>
      </c>
      <c r="G105" s="118">
        <v>2</v>
      </c>
      <c r="H105" s="129">
        <v>9.333333333333</v>
      </c>
      <c r="I105" s="129">
        <v>18.470666565624899</v>
      </c>
      <c r="J105" s="129">
        <v>9.333333333333</v>
      </c>
      <c r="K105" s="129">
        <v>387.94662803858103</v>
      </c>
      <c r="L105" s="81">
        <v>9.333333333333</v>
      </c>
      <c r="M105" s="82">
        <v>-292.66930132441001</v>
      </c>
      <c r="N105" s="82">
        <v>-6183.5990987719997</v>
      </c>
      <c r="O105" s="82">
        <v>-2846.05257721711</v>
      </c>
      <c r="P105" s="82">
        <v>-73114.049091159395</v>
      </c>
      <c r="Q105" s="53"/>
      <c r="R105" s="53"/>
      <c r="S105" s="53"/>
      <c r="T105" s="53"/>
      <c r="U105" s="53"/>
      <c r="V105" s="53"/>
      <c r="W105" s="53"/>
      <c r="X105" s="53"/>
      <c r="Y105" s="101"/>
      <c r="Z105" s="53"/>
      <c r="AA105" s="53"/>
      <c r="AB105" s="53"/>
      <c r="AC105" s="53"/>
      <c r="AD105" s="53"/>
      <c r="AE105" s="53"/>
      <c r="AF105" s="53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73">
        <v>8.6386554621848699</v>
      </c>
    </row>
    <row r="106" spans="1:53" ht="12" customHeight="1" x14ac:dyDescent="0.25">
      <c r="A106" s="77"/>
      <c r="B106" s="77">
        <v>8.6539999999999999</v>
      </c>
      <c r="C106" s="77">
        <v>-2.4</v>
      </c>
      <c r="D106" s="131">
        <f t="shared" si="56"/>
        <v>102</v>
      </c>
      <c r="E106" s="131">
        <f t="shared" si="55"/>
        <v>8.6539999999999893</v>
      </c>
      <c r="F106" s="118">
        <v>8.6539999999999893</v>
      </c>
      <c r="G106" s="118">
        <v>-2.3999999999999901</v>
      </c>
      <c r="H106" s="129">
        <v>9.416666666667</v>
      </c>
      <c r="I106" s="129">
        <v>18.639365867402901</v>
      </c>
      <c r="J106" s="129">
        <v>9.416666666667</v>
      </c>
      <c r="K106" s="129">
        <v>388.30371829294899</v>
      </c>
      <c r="L106" s="81">
        <v>9.416666666667</v>
      </c>
      <c r="M106" s="82">
        <v>-270.16515899337998</v>
      </c>
      <c r="N106" s="82">
        <v>-5355.1892561570603</v>
      </c>
      <c r="O106" s="82">
        <v>-2507.8756926874998</v>
      </c>
      <c r="P106" s="82">
        <v>-60683.1567508156</v>
      </c>
      <c r="Q106" s="53"/>
      <c r="R106" s="53"/>
      <c r="S106" s="53"/>
      <c r="T106" s="53"/>
      <c r="U106" s="53"/>
      <c r="V106" s="53"/>
      <c r="W106" s="53"/>
      <c r="X106" s="53"/>
      <c r="Y106" s="101"/>
      <c r="Z106" s="53"/>
      <c r="AA106" s="53"/>
      <c r="AB106" s="53"/>
      <c r="AC106" s="53"/>
      <c r="AD106" s="53"/>
      <c r="AE106" s="53"/>
      <c r="AF106" s="53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73">
        <v>8.71428571428571</v>
      </c>
    </row>
    <row r="107" spans="1:53" ht="12" customHeight="1" x14ac:dyDescent="0.25">
      <c r="A107" s="77"/>
      <c r="B107" s="77">
        <v>8.7040000000000006</v>
      </c>
      <c r="C107" s="77">
        <v>-2.8</v>
      </c>
      <c r="D107" s="131">
        <f t="shared" si="56"/>
        <v>103</v>
      </c>
      <c r="E107" s="131">
        <f t="shared" si="55"/>
        <v>8.7040000000000006</v>
      </c>
      <c r="F107" s="118">
        <v>8.7040000000000006</v>
      </c>
      <c r="G107" s="118">
        <v>-2.7999999999999901</v>
      </c>
      <c r="H107" s="129">
        <v>9.5</v>
      </c>
      <c r="I107" s="129">
        <v>18.965632507512002</v>
      </c>
      <c r="J107" s="129">
        <v>9.5</v>
      </c>
      <c r="K107" s="129">
        <v>388.64684822844498</v>
      </c>
      <c r="L107" s="81">
        <v>9.5</v>
      </c>
      <c r="M107" s="82">
        <v>-257.66083400164001</v>
      </c>
      <c r="N107" s="82">
        <v>-5137.5443167712501</v>
      </c>
      <c r="O107" s="82">
        <v>-2319.6820348461802</v>
      </c>
      <c r="P107" s="82">
        <v>-57412.454622105397</v>
      </c>
      <c r="Q107" s="53"/>
      <c r="R107" s="53"/>
      <c r="S107" s="53"/>
      <c r="T107" s="53"/>
      <c r="U107" s="53"/>
      <c r="V107" s="53"/>
      <c r="W107" s="53"/>
      <c r="X107" s="53"/>
      <c r="Y107" s="101"/>
      <c r="Z107" s="53"/>
      <c r="AA107" s="53"/>
      <c r="AB107" s="53"/>
      <c r="AC107" s="53"/>
      <c r="AD107" s="53"/>
      <c r="AE107" s="53"/>
      <c r="AF107" s="53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73">
        <v>8.78991596638655</v>
      </c>
    </row>
    <row r="108" spans="1:53" ht="12" customHeight="1" x14ac:dyDescent="0.25">
      <c r="A108" s="77"/>
      <c r="B108" s="77">
        <v>8.7539999999999996</v>
      </c>
      <c r="C108" s="77">
        <v>-2.4</v>
      </c>
      <c r="D108" s="131">
        <f t="shared" si="56"/>
        <v>104</v>
      </c>
      <c r="E108" s="131">
        <f t="shared" si="55"/>
        <v>8.7539999999999907</v>
      </c>
      <c r="F108" s="118">
        <v>8.7539999999999907</v>
      </c>
      <c r="G108" s="118">
        <v>-2.3999999999999901</v>
      </c>
      <c r="H108" s="129">
        <v>9.583333333333</v>
      </c>
      <c r="I108" s="129">
        <v>19.113064964407101</v>
      </c>
      <c r="J108" s="129">
        <v>9.583333333333</v>
      </c>
      <c r="K108" s="129">
        <v>388.97609282941897</v>
      </c>
      <c r="L108" s="81">
        <v>9.583333333333</v>
      </c>
      <c r="M108" s="82">
        <v>-269.562471805445</v>
      </c>
      <c r="N108" s="82">
        <v>-5843.8439844793602</v>
      </c>
      <c r="O108" s="82">
        <v>-2498.2220889768901</v>
      </c>
      <c r="P108" s="82">
        <v>-68005.029104596106</v>
      </c>
      <c r="Q108" s="53"/>
      <c r="R108" s="53"/>
      <c r="S108" s="53"/>
      <c r="T108" s="53"/>
      <c r="U108" s="53"/>
      <c r="V108" s="53"/>
      <c r="W108" s="53"/>
      <c r="X108" s="53"/>
      <c r="Y108" s="101"/>
      <c r="Z108" s="53"/>
      <c r="AA108" s="53"/>
      <c r="AB108" s="53"/>
      <c r="AC108" s="53"/>
      <c r="AD108" s="53"/>
      <c r="AE108" s="53"/>
      <c r="AF108" s="53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73">
        <v>8.8655462184873901</v>
      </c>
    </row>
    <row r="109" spans="1:53" ht="12" customHeight="1" x14ac:dyDescent="0.25">
      <c r="A109" s="77"/>
      <c r="B109" s="77">
        <v>8.91</v>
      </c>
      <c r="C109" s="77">
        <v>2.4</v>
      </c>
      <c r="D109" s="131">
        <f t="shared" si="56"/>
        <v>105</v>
      </c>
      <c r="E109" s="131">
        <f t="shared" si="55"/>
        <v>8.91</v>
      </c>
      <c r="F109" s="118">
        <v>8.91</v>
      </c>
      <c r="G109" s="118">
        <v>2.3999999999999901</v>
      </c>
      <c r="H109" s="129">
        <v>9.666666666667</v>
      </c>
      <c r="I109" s="129">
        <v>18.9332267420832</v>
      </c>
      <c r="J109" s="129">
        <v>9.666666666667</v>
      </c>
      <c r="K109" s="129">
        <v>389.291458212343</v>
      </c>
      <c r="L109" s="81">
        <v>9.666666666667</v>
      </c>
      <c r="M109" s="82">
        <v>-292.97287405047302</v>
      </c>
      <c r="N109" s="82">
        <v>-6711.9931807926896</v>
      </c>
      <c r="O109" s="82">
        <v>-2850.0152205602399</v>
      </c>
      <c r="P109" s="82">
        <v>-81030.563491741006</v>
      </c>
      <c r="Q109" s="53"/>
      <c r="R109" s="53"/>
      <c r="S109" s="53"/>
      <c r="T109" s="53"/>
      <c r="U109" s="53"/>
      <c r="V109" s="53"/>
      <c r="W109" s="53"/>
      <c r="X109" s="53"/>
      <c r="Y109" s="101"/>
      <c r="Z109" s="53"/>
      <c r="AA109" s="53"/>
      <c r="AB109" s="53"/>
      <c r="AC109" s="53"/>
      <c r="AD109" s="53"/>
      <c r="AE109" s="53"/>
      <c r="AF109" s="53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73">
        <v>8.9411764705882302</v>
      </c>
    </row>
    <row r="110" spans="1:53" ht="12" customHeight="1" x14ac:dyDescent="0.25">
      <c r="A110" s="77"/>
      <c r="B110" s="77">
        <v>8.9600000000000009</v>
      </c>
      <c r="C110" s="77">
        <v>2.8</v>
      </c>
      <c r="D110" s="131">
        <f t="shared" si="56"/>
        <v>106</v>
      </c>
      <c r="E110" s="131">
        <f t="shared" si="55"/>
        <v>8.9600000000000009</v>
      </c>
      <c r="F110" s="118">
        <v>8.9600000000000009</v>
      </c>
      <c r="G110" s="118">
        <v>2.7999999999999901</v>
      </c>
      <c r="H110" s="129">
        <v>9.75</v>
      </c>
      <c r="I110" s="129">
        <v>18.575511411827399</v>
      </c>
      <c r="J110" s="129">
        <v>9.75</v>
      </c>
      <c r="K110" s="129">
        <v>389.59292991172202</v>
      </c>
      <c r="L110" s="81">
        <v>9.75</v>
      </c>
      <c r="M110" s="82">
        <v>-307.54176790243201</v>
      </c>
      <c r="N110" s="82">
        <v>-7001.3474725510596</v>
      </c>
      <c r="O110" s="82">
        <v>-3069.2429309838699</v>
      </c>
      <c r="P110" s="82">
        <v>-85375.838201127597</v>
      </c>
      <c r="Q110" s="53"/>
      <c r="R110" s="53"/>
      <c r="S110" s="53"/>
      <c r="T110" s="53"/>
      <c r="U110" s="53"/>
      <c r="V110" s="53"/>
      <c r="W110" s="53"/>
      <c r="X110" s="53"/>
      <c r="Y110" s="101"/>
      <c r="Z110" s="53"/>
      <c r="AA110" s="53"/>
      <c r="AB110" s="53"/>
      <c r="AC110" s="53"/>
      <c r="AD110" s="53"/>
      <c r="AE110" s="53"/>
      <c r="AF110" s="53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73">
        <v>9.0168067226890702</v>
      </c>
    </row>
    <row r="111" spans="1:53" ht="12" customHeight="1" x14ac:dyDescent="0.25">
      <c r="A111" s="77"/>
      <c r="B111" s="77">
        <v>9.01</v>
      </c>
      <c r="C111" s="77">
        <v>2.4</v>
      </c>
      <c r="D111" s="131">
        <f t="shared" si="56"/>
        <v>107</v>
      </c>
      <c r="E111" s="131">
        <f t="shared" si="55"/>
        <v>9.0099999999999891</v>
      </c>
      <c r="F111" s="118">
        <v>9.0099999999999891</v>
      </c>
      <c r="G111" s="118">
        <v>2.3999999999999901</v>
      </c>
      <c r="H111" s="129">
        <v>9.833333333333</v>
      </c>
      <c r="I111" s="129">
        <v>18.380934375953402</v>
      </c>
      <c r="J111" s="129">
        <v>9.833333333333</v>
      </c>
      <c r="K111" s="129">
        <v>389.88054478319202</v>
      </c>
      <c r="L111" s="81">
        <v>9.833333333333</v>
      </c>
      <c r="M111" s="82">
        <v>-297.46786273273398</v>
      </c>
      <c r="N111" s="82">
        <v>-6339.4593382585999</v>
      </c>
      <c r="O111" s="82">
        <v>-2918.1984373287901</v>
      </c>
      <c r="P111" s="82">
        <v>-75448.591225788507</v>
      </c>
      <c r="Q111" s="53"/>
      <c r="R111" s="53"/>
      <c r="S111" s="53"/>
      <c r="T111" s="53"/>
      <c r="U111" s="53"/>
      <c r="V111" s="53"/>
      <c r="W111" s="53"/>
      <c r="X111" s="53"/>
      <c r="Y111" s="101"/>
      <c r="Z111" s="53"/>
      <c r="AA111" s="53"/>
      <c r="AB111" s="53"/>
      <c r="AC111" s="53"/>
      <c r="AD111" s="53"/>
      <c r="AE111" s="53"/>
      <c r="AF111" s="53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73">
        <v>9.0924369747899103</v>
      </c>
    </row>
    <row r="112" spans="1:53" ht="12" customHeight="1" x14ac:dyDescent="0.25">
      <c r="A112" s="77"/>
      <c r="B112" s="77">
        <v>9.1660000000000004</v>
      </c>
      <c r="C112" s="77">
        <v>-2.1</v>
      </c>
      <c r="D112" s="131">
        <f t="shared" si="56"/>
        <v>108</v>
      </c>
      <c r="E112" s="131">
        <f t="shared" si="55"/>
        <v>9.1660000000000004</v>
      </c>
      <c r="F112" s="118">
        <v>9.1660000000000004</v>
      </c>
      <c r="G112" s="118">
        <v>-2.1</v>
      </c>
      <c r="H112" s="129">
        <v>9.916666666667</v>
      </c>
      <c r="I112" s="129">
        <v>18.543049218583</v>
      </c>
      <c r="J112" s="129">
        <v>9.916666666667</v>
      </c>
      <c r="K112" s="129">
        <v>390.15441509787598</v>
      </c>
      <c r="L112" s="81">
        <v>9.916666666667</v>
      </c>
      <c r="M112" s="82">
        <v>-272.08564896507602</v>
      </c>
      <c r="N112" s="82">
        <v>-5362.4227802278301</v>
      </c>
      <c r="O112" s="82">
        <v>-2536.8153969185</v>
      </c>
      <c r="P112" s="82">
        <v>-60788.339465573597</v>
      </c>
      <c r="Q112" s="53"/>
      <c r="R112" s="53"/>
      <c r="S112" s="53"/>
      <c r="T112" s="53"/>
      <c r="U112" s="53"/>
      <c r="V112" s="53"/>
      <c r="W112" s="53"/>
      <c r="X112" s="53"/>
      <c r="Y112" s="101"/>
      <c r="Z112" s="53"/>
      <c r="AA112" s="53"/>
      <c r="AB112" s="53"/>
      <c r="AC112" s="53"/>
      <c r="AD112" s="53"/>
      <c r="AE112" s="53"/>
      <c r="AF112" s="53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73">
        <v>9.1680672268907504</v>
      </c>
    </row>
    <row r="113" spans="1:53" ht="12" customHeight="1" x14ac:dyDescent="0.25">
      <c r="A113" s="77"/>
      <c r="B113" s="77">
        <v>9.2159999999999993</v>
      </c>
      <c r="C113" s="77">
        <v>-2.5</v>
      </c>
      <c r="D113" s="131">
        <f t="shared" si="56"/>
        <v>109</v>
      </c>
      <c r="E113" s="131">
        <f t="shared" si="55"/>
        <v>9.2159999999999904</v>
      </c>
      <c r="F113" s="118">
        <v>9.2159999999999904</v>
      </c>
      <c r="G113" s="118">
        <v>-2.5</v>
      </c>
      <c r="H113" s="129">
        <v>10</v>
      </c>
      <c r="I113" s="129">
        <v>18.922610051090199</v>
      </c>
      <c r="J113" s="129">
        <v>10</v>
      </c>
      <c r="K113" s="129">
        <v>390.41468064588202</v>
      </c>
      <c r="L113" s="81">
        <v>10</v>
      </c>
      <c r="M113" s="82">
        <v>-254.831853628094</v>
      </c>
      <c r="N113" s="82">
        <v>-4979.2871194537402</v>
      </c>
      <c r="O113" s="82">
        <v>-2277.2344958936101</v>
      </c>
      <c r="P113" s="82">
        <v>-55034.380781411703</v>
      </c>
      <c r="Q113" s="53"/>
      <c r="R113" s="53"/>
      <c r="S113" s="53"/>
      <c r="T113" s="53"/>
      <c r="U113" s="53"/>
      <c r="V113" s="53"/>
      <c r="W113" s="53"/>
      <c r="X113" s="53"/>
      <c r="Y113" s="101"/>
      <c r="Z113" s="53"/>
      <c r="AA113" s="53"/>
      <c r="AB113" s="53"/>
      <c r="AC113" s="53"/>
      <c r="AD113" s="53"/>
      <c r="AE113" s="53"/>
      <c r="AF113" s="53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73">
        <v>9.2436974789915904</v>
      </c>
    </row>
    <row r="114" spans="1:53" ht="12" customHeight="1" x14ac:dyDescent="0.25">
      <c r="A114" s="77"/>
      <c r="B114" s="77">
        <v>9.266</v>
      </c>
      <c r="C114" s="77">
        <v>-2.1</v>
      </c>
      <c r="D114" s="131">
        <f t="shared" si="56"/>
        <v>110</v>
      </c>
      <c r="E114" s="131">
        <f t="shared" si="55"/>
        <v>9.266</v>
      </c>
      <c r="F114" s="118">
        <v>9.266</v>
      </c>
      <c r="G114" s="118">
        <v>-2.1</v>
      </c>
      <c r="H114" s="129">
        <v>10.08333333333</v>
      </c>
      <c r="I114" s="129">
        <v>19.161387026762998</v>
      </c>
      <c r="J114" s="129">
        <v>10.08333333333</v>
      </c>
      <c r="K114" s="129">
        <v>390.66143111763199</v>
      </c>
      <c r="L114" s="81">
        <v>10.08333333333</v>
      </c>
      <c r="M114" s="82">
        <v>-263.03197002988401</v>
      </c>
      <c r="N114" s="82">
        <v>-5601.6910263023301</v>
      </c>
      <c r="O114" s="82">
        <v>-2400.0834429956999</v>
      </c>
      <c r="P114" s="82">
        <v>-64367.230049374899</v>
      </c>
      <c r="Q114" s="53"/>
      <c r="R114" s="53"/>
      <c r="S114" s="53"/>
      <c r="T114" s="53"/>
      <c r="U114" s="53"/>
      <c r="V114" s="53"/>
      <c r="W114" s="53"/>
      <c r="X114" s="53"/>
      <c r="Y114" s="101"/>
      <c r="Z114" s="53"/>
      <c r="AA114" s="53"/>
      <c r="AB114" s="53"/>
      <c r="AC114" s="53"/>
      <c r="AD114" s="53"/>
      <c r="AE114" s="53"/>
      <c r="AF114" s="53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73">
        <v>9.3193277310924305</v>
      </c>
    </row>
    <row r="115" spans="1:53" ht="12" customHeight="1" x14ac:dyDescent="0.25">
      <c r="A115" s="77"/>
      <c r="B115" s="77">
        <v>9.4220000000000006</v>
      </c>
      <c r="C115" s="77">
        <v>2.1</v>
      </c>
      <c r="D115" s="131">
        <f t="shared" si="56"/>
        <v>111</v>
      </c>
      <c r="E115" s="131">
        <f t="shared" si="55"/>
        <v>9.4220000000000006</v>
      </c>
      <c r="F115" s="118">
        <v>9.4220000000000006</v>
      </c>
      <c r="G115" s="118">
        <v>2.1</v>
      </c>
      <c r="H115" s="129">
        <v>10.16666666667</v>
      </c>
      <c r="I115" s="129">
        <v>19.054273411106301</v>
      </c>
      <c r="J115" s="129">
        <v>10.16666666667</v>
      </c>
      <c r="K115" s="129">
        <v>390.89467847136802</v>
      </c>
      <c r="L115" s="81">
        <v>10.16666666667</v>
      </c>
      <c r="M115" s="82">
        <v>-286.69734186457401</v>
      </c>
      <c r="N115" s="82">
        <v>-6544.4615716267699</v>
      </c>
      <c r="O115" s="82">
        <v>-2755.62728812972</v>
      </c>
      <c r="P115" s="82">
        <v>-78511.338865212398</v>
      </c>
      <c r="Q115" s="53"/>
      <c r="R115" s="53"/>
      <c r="S115" s="53"/>
      <c r="T115" s="53"/>
      <c r="U115" s="53"/>
      <c r="V115" s="53"/>
      <c r="W115" s="53"/>
      <c r="X115" s="53"/>
      <c r="Y115" s="101"/>
      <c r="Z115" s="53"/>
      <c r="AA115" s="53"/>
      <c r="AB115" s="53"/>
      <c r="AC115" s="53"/>
      <c r="AD115" s="53"/>
      <c r="AE115" s="53"/>
      <c r="AF115" s="53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73">
        <v>9.3949579831932706</v>
      </c>
    </row>
    <row r="116" spans="1:53" ht="12" customHeight="1" x14ac:dyDescent="0.25">
      <c r="A116" s="77"/>
      <c r="B116" s="77">
        <v>9.4719999999999995</v>
      </c>
      <c r="C116" s="77">
        <v>2.5</v>
      </c>
      <c r="D116" s="131">
        <f t="shared" si="56"/>
        <v>112</v>
      </c>
      <c r="E116" s="131">
        <f t="shared" si="55"/>
        <v>9.4719999999999906</v>
      </c>
      <c r="F116" s="118">
        <v>9.4719999999999906</v>
      </c>
      <c r="G116" s="118">
        <v>2.5</v>
      </c>
      <c r="H116" s="129">
        <v>10.25</v>
      </c>
      <c r="I116" s="129">
        <v>18.714148500238998</v>
      </c>
      <c r="J116" s="129">
        <v>10.25</v>
      </c>
      <c r="K116" s="129">
        <v>391.11440066599403</v>
      </c>
      <c r="L116" s="81">
        <v>10.25</v>
      </c>
      <c r="M116" s="82">
        <v>-304.27107366099199</v>
      </c>
      <c r="N116" s="82">
        <v>-6972.6897420392897</v>
      </c>
      <c r="O116" s="82">
        <v>-3019.9729752018002</v>
      </c>
      <c r="P116" s="82">
        <v>-84939.9123621826</v>
      </c>
      <c r="Q116" s="53"/>
      <c r="R116" s="53"/>
      <c r="S116" s="53"/>
      <c r="T116" s="53"/>
      <c r="U116" s="53"/>
      <c r="V116" s="53"/>
      <c r="W116" s="53"/>
      <c r="X116" s="53"/>
      <c r="Y116" s="101"/>
      <c r="Z116" s="53"/>
      <c r="AA116" s="53"/>
      <c r="AB116" s="53"/>
      <c r="AC116" s="53"/>
      <c r="AD116" s="53"/>
      <c r="AE116" s="53"/>
      <c r="AF116" s="53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73">
        <v>9.4705882352941106</v>
      </c>
    </row>
    <row r="117" spans="1:53" ht="12" customHeight="1" x14ac:dyDescent="0.25">
      <c r="A117" s="77"/>
      <c r="B117" s="77">
        <v>9.5220000000000002</v>
      </c>
      <c r="C117" s="77">
        <v>2</v>
      </c>
      <c r="D117" s="131">
        <f t="shared" si="56"/>
        <v>113</v>
      </c>
      <c r="E117" s="131">
        <f t="shared" si="55"/>
        <v>9.5220000000000002</v>
      </c>
      <c r="F117" s="118">
        <v>9.5220000000000002</v>
      </c>
      <c r="G117" s="118">
        <v>2</v>
      </c>
      <c r="H117" s="129">
        <v>10.33333333333</v>
      </c>
      <c r="I117" s="129">
        <v>18.478266375262201</v>
      </c>
      <c r="J117" s="129">
        <v>10.33333333333</v>
      </c>
      <c r="K117" s="129">
        <v>391.32061750499997</v>
      </c>
      <c r="L117" s="81">
        <v>10.33333333333</v>
      </c>
      <c r="M117" s="82">
        <v>-298.22913441875801</v>
      </c>
      <c r="N117" s="82">
        <v>-6443.83350549645</v>
      </c>
      <c r="O117" s="82">
        <v>-2929.5352024588101</v>
      </c>
      <c r="P117" s="82">
        <v>-77009.128656458997</v>
      </c>
      <c r="Q117" s="53"/>
      <c r="R117" s="53"/>
      <c r="S117" s="53"/>
      <c r="T117" s="53"/>
      <c r="U117" s="53"/>
      <c r="V117" s="53"/>
      <c r="W117" s="53"/>
      <c r="X117" s="53"/>
      <c r="Y117" s="101"/>
      <c r="Z117" s="53"/>
      <c r="AA117" s="53"/>
      <c r="AB117" s="53"/>
      <c r="AC117" s="53"/>
      <c r="AD117" s="53"/>
      <c r="AE117" s="53"/>
      <c r="AF117" s="53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73">
        <v>9.5462184873949507</v>
      </c>
    </row>
    <row r="118" spans="1:53" ht="12" customHeight="1" x14ac:dyDescent="0.25">
      <c r="A118" s="77"/>
      <c r="B118" s="77">
        <v>9.6780000000000008</v>
      </c>
      <c r="C118" s="77">
        <v>-2.4</v>
      </c>
      <c r="D118" s="131">
        <f t="shared" si="56"/>
        <v>114</v>
      </c>
      <c r="E118" s="131">
        <f t="shared" si="55"/>
        <v>9.6780000000000008</v>
      </c>
      <c r="F118" s="118">
        <v>9.6780000000000008</v>
      </c>
      <c r="G118" s="118">
        <v>-2.3999999999999901</v>
      </c>
      <c r="H118" s="129">
        <v>10.41666666667</v>
      </c>
      <c r="I118" s="129">
        <v>18.5602292702232</v>
      </c>
      <c r="J118" s="129">
        <v>10.41666666667</v>
      </c>
      <c r="K118" s="129">
        <v>391.51342239833002</v>
      </c>
      <c r="L118" s="81">
        <v>10.41666666667</v>
      </c>
      <c r="M118" s="82">
        <v>-276.40285758147502</v>
      </c>
      <c r="N118" s="82">
        <v>-5552.4866630024799</v>
      </c>
      <c r="O118" s="82">
        <v>-2601.6420708266</v>
      </c>
      <c r="P118" s="82">
        <v>-63635.586914669097</v>
      </c>
      <c r="Q118" s="53"/>
      <c r="R118" s="53"/>
      <c r="S118" s="53"/>
      <c r="T118" s="53"/>
      <c r="U118" s="53"/>
      <c r="V118" s="53"/>
      <c r="W118" s="53"/>
      <c r="X118" s="53"/>
      <c r="Y118" s="101"/>
      <c r="Z118" s="53"/>
      <c r="AA118" s="53"/>
      <c r="AB118" s="53"/>
      <c r="AC118" s="53"/>
      <c r="AD118" s="53"/>
      <c r="AE118" s="53"/>
      <c r="AF118" s="53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73">
        <v>9.6218487394957908</v>
      </c>
    </row>
    <row r="119" spans="1:53" ht="12" customHeight="1" x14ac:dyDescent="0.25">
      <c r="A119" s="77"/>
      <c r="B119" s="77">
        <v>9.7279999999999998</v>
      </c>
      <c r="C119" s="77">
        <v>-2.8</v>
      </c>
      <c r="D119" s="131">
        <f t="shared" si="56"/>
        <v>115</v>
      </c>
      <c r="E119" s="131">
        <f t="shared" si="55"/>
        <v>9.7279999999999909</v>
      </c>
      <c r="F119" s="118">
        <v>9.7279999999999909</v>
      </c>
      <c r="G119" s="118">
        <v>-2.7999999999999901</v>
      </c>
      <c r="H119" s="129">
        <v>10.5</v>
      </c>
      <c r="I119" s="129">
        <v>18.8753834144701</v>
      </c>
      <c r="J119" s="129">
        <v>10.5</v>
      </c>
      <c r="K119" s="129">
        <v>391.69294537092702</v>
      </c>
      <c r="L119" s="81">
        <v>10.5</v>
      </c>
      <c r="M119" s="82">
        <v>-258.88854052180398</v>
      </c>
      <c r="N119" s="82">
        <v>-5098.8442140999496</v>
      </c>
      <c r="O119" s="82">
        <v>-2338.2154364797798</v>
      </c>
      <c r="P119" s="82">
        <v>-56824.887328720797</v>
      </c>
      <c r="Q119" s="53"/>
      <c r="R119" s="53"/>
      <c r="S119" s="53"/>
      <c r="T119" s="53"/>
      <c r="U119" s="53"/>
      <c r="V119" s="53"/>
      <c r="W119" s="53"/>
      <c r="X119" s="53"/>
      <c r="Y119" s="101"/>
      <c r="Z119" s="53"/>
      <c r="AA119" s="53"/>
      <c r="AB119" s="53"/>
      <c r="AC119" s="53"/>
      <c r="AD119" s="53"/>
      <c r="AE119" s="53"/>
      <c r="AF119" s="53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73">
        <v>9.6974789915966308</v>
      </c>
    </row>
    <row r="120" spans="1:53" ht="12" customHeight="1" x14ac:dyDescent="0.25">
      <c r="A120" s="77"/>
      <c r="B120" s="77">
        <v>9.7780000000000005</v>
      </c>
      <c r="C120" s="77">
        <v>-2.4</v>
      </c>
      <c r="D120" s="131">
        <f t="shared" si="56"/>
        <v>116</v>
      </c>
      <c r="E120" s="131">
        <f t="shared" si="55"/>
        <v>9.7780000000000005</v>
      </c>
      <c r="F120" s="118">
        <v>9.7780000000000005</v>
      </c>
      <c r="G120" s="118">
        <v>-2.3999999999999901</v>
      </c>
      <c r="H120" s="129">
        <v>10.58333333333</v>
      </c>
      <c r="I120" s="129">
        <v>19.104010643917601</v>
      </c>
      <c r="J120" s="129">
        <v>10.58333333333</v>
      </c>
      <c r="K120" s="129">
        <v>391.85928003466898</v>
      </c>
      <c r="L120" s="81">
        <v>10.58333333333</v>
      </c>
      <c r="M120" s="82">
        <v>-263.91269660176403</v>
      </c>
      <c r="N120" s="82">
        <v>-5577.4893563944497</v>
      </c>
      <c r="O120" s="82">
        <v>-2413.3665204993299</v>
      </c>
      <c r="P120" s="82">
        <v>-64001.279868035897</v>
      </c>
      <c r="Q120" s="53"/>
      <c r="R120" s="53"/>
      <c r="S120" s="53"/>
      <c r="T120" s="53"/>
      <c r="U120" s="53"/>
      <c r="V120" s="53"/>
      <c r="W120" s="53"/>
      <c r="X120" s="53"/>
      <c r="Y120" s="101"/>
      <c r="Z120" s="53"/>
      <c r="AA120" s="53"/>
      <c r="AB120" s="53"/>
      <c r="AC120" s="53"/>
      <c r="AD120" s="53"/>
      <c r="AE120" s="53"/>
      <c r="AF120" s="53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73">
        <v>9.7731092436974691</v>
      </c>
    </row>
    <row r="121" spans="1:53" ht="12" customHeight="1" x14ac:dyDescent="0.25">
      <c r="A121" s="77"/>
      <c r="B121" s="77">
        <v>9.9339999999999993</v>
      </c>
      <c r="C121" s="77">
        <v>2.4</v>
      </c>
      <c r="D121" s="131">
        <f t="shared" si="56"/>
        <v>117</v>
      </c>
      <c r="E121" s="131">
        <f t="shared" si="55"/>
        <v>9.9339999999999904</v>
      </c>
      <c r="F121" s="118">
        <v>9.9339999999999904</v>
      </c>
      <c r="G121" s="118">
        <v>2.3999999999999901</v>
      </c>
      <c r="H121" s="129">
        <v>10.66666666667</v>
      </c>
      <c r="I121" s="129">
        <v>19.013695648988101</v>
      </c>
      <c r="J121" s="129">
        <v>10.66666666667</v>
      </c>
      <c r="K121" s="129">
        <v>392.01244698547202</v>
      </c>
      <c r="L121" s="81">
        <v>10.66666666667</v>
      </c>
      <c r="M121" s="82">
        <v>-286.41195167717001</v>
      </c>
      <c r="N121" s="82">
        <v>-6503.2113038677699</v>
      </c>
      <c r="O121" s="82">
        <v>-2751.3545676963799</v>
      </c>
      <c r="P121" s="82">
        <v>-77889.335554896606</v>
      </c>
      <c r="Q121" s="53"/>
      <c r="R121" s="53"/>
      <c r="S121" s="53"/>
      <c r="T121" s="53"/>
      <c r="U121" s="53"/>
      <c r="V121" s="53"/>
      <c r="W121" s="53"/>
      <c r="X121" s="53"/>
      <c r="Y121" s="101"/>
      <c r="Z121" s="53"/>
      <c r="AA121" s="53"/>
      <c r="AB121" s="53"/>
      <c r="AC121" s="53"/>
      <c r="AD121" s="53"/>
      <c r="AE121" s="53"/>
      <c r="AF121" s="53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73">
        <v>9.8487394957983092</v>
      </c>
    </row>
    <row r="122" spans="1:53" ht="12" customHeight="1" x14ac:dyDescent="0.25">
      <c r="A122" s="77"/>
      <c r="B122" s="77">
        <v>9.984</v>
      </c>
      <c r="C122" s="77">
        <v>2.8</v>
      </c>
      <c r="D122" s="131">
        <f t="shared" si="56"/>
        <v>118</v>
      </c>
      <c r="E122" s="131">
        <f t="shared" si="55"/>
        <v>9.9839999999999893</v>
      </c>
      <c r="F122" s="118">
        <v>9.9839999999999893</v>
      </c>
      <c r="G122" s="118">
        <v>2.7999999999999901</v>
      </c>
      <c r="H122" s="129">
        <v>10.75</v>
      </c>
      <c r="I122" s="129">
        <v>18.674809059571</v>
      </c>
      <c r="J122" s="129">
        <v>10.75</v>
      </c>
      <c r="K122" s="129">
        <v>392.15242738010102</v>
      </c>
      <c r="L122" s="81">
        <v>10.75</v>
      </c>
      <c r="M122" s="82">
        <v>-305.53991594928101</v>
      </c>
      <c r="N122" s="82">
        <v>-7014.44647662036</v>
      </c>
      <c r="O122" s="82">
        <v>-3039.0226424341099</v>
      </c>
      <c r="P122" s="82">
        <v>-85563.121623491199</v>
      </c>
      <c r="Q122" s="53"/>
      <c r="R122" s="53"/>
      <c r="S122" s="53"/>
      <c r="T122" s="53"/>
      <c r="U122" s="53"/>
      <c r="V122" s="53"/>
      <c r="W122" s="53"/>
      <c r="X122" s="53"/>
      <c r="Y122" s="101"/>
      <c r="Z122" s="53"/>
      <c r="AA122" s="53"/>
      <c r="AB122" s="53"/>
      <c r="AC122" s="53"/>
      <c r="AD122" s="53"/>
      <c r="AE122" s="53"/>
      <c r="AF122" s="53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73">
        <v>9.9243697478991493</v>
      </c>
    </row>
    <row r="123" spans="1:53" ht="12" customHeight="1" x14ac:dyDescent="0.25">
      <c r="A123" s="77"/>
      <c r="B123" s="77">
        <v>10.034000000000001</v>
      </c>
      <c r="C123" s="77">
        <v>2.4</v>
      </c>
      <c r="D123" s="131">
        <f t="shared" si="56"/>
        <v>119</v>
      </c>
      <c r="E123" s="131">
        <f t="shared" si="55"/>
        <v>10.034000000000001</v>
      </c>
      <c r="F123" s="118">
        <v>10.034000000000001</v>
      </c>
      <c r="G123" s="118">
        <v>2.3999999999999901</v>
      </c>
      <c r="H123" s="129">
        <v>10.83333333333</v>
      </c>
      <c r="I123" s="129">
        <v>18.399148951236899</v>
      </c>
      <c r="J123" s="129">
        <v>10.83333333333</v>
      </c>
      <c r="K123" s="129">
        <v>392.27923521422002</v>
      </c>
      <c r="L123" s="81">
        <v>10.83333333333</v>
      </c>
      <c r="M123" s="82">
        <v>-302.98069958723698</v>
      </c>
      <c r="N123" s="82">
        <v>-6611.8944267822999</v>
      </c>
      <c r="O123" s="82">
        <v>-3000.92091035165</v>
      </c>
      <c r="P123" s="82">
        <v>-79527.695307297297</v>
      </c>
      <c r="Q123" s="53"/>
      <c r="R123" s="53"/>
      <c r="S123" s="53"/>
      <c r="T123" s="53"/>
      <c r="U123" s="53"/>
      <c r="V123" s="53"/>
      <c r="W123" s="53"/>
      <c r="X123" s="53"/>
      <c r="Y123" s="101"/>
      <c r="Z123" s="53"/>
      <c r="AA123" s="53"/>
      <c r="AB123" s="53"/>
      <c r="AC123" s="53"/>
      <c r="AD123" s="53"/>
      <c r="AE123" s="53"/>
      <c r="AF123" s="53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73">
        <v>10</v>
      </c>
    </row>
    <row r="124" spans="1:53" ht="12" customHeight="1" x14ac:dyDescent="0.25">
      <c r="A124" s="77"/>
      <c r="B124" s="77">
        <v>10.19</v>
      </c>
      <c r="C124" s="77">
        <v>-2.1</v>
      </c>
      <c r="D124" s="131">
        <f t="shared" si="56"/>
        <v>120</v>
      </c>
      <c r="E124" s="131">
        <f t="shared" si="55"/>
        <v>10.1899999999999</v>
      </c>
      <c r="F124" s="118">
        <v>10.1899999999999</v>
      </c>
      <c r="G124" s="118">
        <v>-2.1</v>
      </c>
      <c r="H124" s="129">
        <v>10.91666666667</v>
      </c>
      <c r="I124" s="129">
        <v>18.4613201072363</v>
      </c>
      <c r="J124" s="129">
        <v>10.91666666667</v>
      </c>
      <c r="K124" s="129">
        <v>392.39296211454803</v>
      </c>
      <c r="L124" s="81">
        <v>10.91666666667</v>
      </c>
      <c r="M124" s="82">
        <v>-279.337622560429</v>
      </c>
      <c r="N124" s="82">
        <v>-5604.6315692317603</v>
      </c>
      <c r="O124" s="82">
        <v>-2645.77633533159</v>
      </c>
      <c r="P124" s="82">
        <v>-64415.689423339099</v>
      </c>
      <c r="Q124" s="53"/>
      <c r="R124" s="53"/>
      <c r="S124" s="53"/>
      <c r="T124" s="53"/>
      <c r="U124" s="53"/>
      <c r="V124" s="53"/>
      <c r="W124" s="53"/>
      <c r="X124" s="53"/>
      <c r="Y124" s="101"/>
      <c r="Z124" s="53"/>
      <c r="AA124" s="53"/>
      <c r="AB124" s="53"/>
      <c r="AC124" s="53"/>
      <c r="AD124" s="53"/>
      <c r="AE124" s="53"/>
      <c r="AF124" s="53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</row>
    <row r="125" spans="1:53" ht="12" customHeight="1" x14ac:dyDescent="0.25">
      <c r="A125" s="77"/>
      <c r="B125" s="77">
        <v>10.24</v>
      </c>
      <c r="C125" s="77">
        <v>-2.5</v>
      </c>
      <c r="D125" s="131">
        <f t="shared" si="56"/>
        <v>121</v>
      </c>
      <c r="E125" s="131" t="str">
        <f t="shared" si="55"/>
        <v/>
      </c>
      <c r="F125" s="118">
        <v>10.24</v>
      </c>
      <c r="G125" s="118">
        <v>-2.5</v>
      </c>
      <c r="H125" s="129">
        <v>11</v>
      </c>
      <c r="I125" s="129">
        <v>18.811385477678002</v>
      </c>
      <c r="J125" s="129">
        <v>11</v>
      </c>
      <c r="K125" s="129">
        <v>392.493746618844</v>
      </c>
      <c r="L125" s="81">
        <v>11</v>
      </c>
      <c r="M125" s="82">
        <v>-257.58721015985498</v>
      </c>
      <c r="N125" s="82">
        <v>-4990.7437423146903</v>
      </c>
      <c r="O125" s="82">
        <v>-2318.6937397843299</v>
      </c>
      <c r="P125" s="82">
        <v>-55200.673764672603</v>
      </c>
      <c r="Q125" s="53"/>
      <c r="R125" s="53"/>
      <c r="S125" s="53"/>
      <c r="T125" s="53"/>
      <c r="U125" s="53"/>
      <c r="V125" s="53"/>
      <c r="W125" s="53"/>
      <c r="X125" s="53"/>
      <c r="Y125" s="101"/>
      <c r="Z125" s="53"/>
      <c r="AA125" s="53"/>
      <c r="AB125" s="53"/>
      <c r="AC125" s="53"/>
      <c r="AD125" s="53"/>
      <c r="AE125" s="53"/>
      <c r="AF125" s="53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</row>
    <row r="126" spans="1:53" ht="12" customHeight="1" x14ac:dyDescent="0.25">
      <c r="A126" s="77"/>
      <c r="B126" s="77">
        <v>10.29</v>
      </c>
      <c r="C126" s="77">
        <v>-2.1</v>
      </c>
      <c r="D126" s="131">
        <f t="shared" si="56"/>
        <v>122</v>
      </c>
      <c r="E126" s="131" t="str">
        <f t="shared" si="55"/>
        <v/>
      </c>
      <c r="F126" s="118">
        <v>10.2899999999999</v>
      </c>
      <c r="G126" s="118">
        <v>-2.1</v>
      </c>
      <c r="H126" s="129">
        <v>11.08333333333</v>
      </c>
      <c r="I126" s="129">
        <v>19.1252706901439</v>
      </c>
      <c r="J126" s="129">
        <v>11.08333333333</v>
      </c>
      <c r="K126" s="129">
        <v>392.32092466408199</v>
      </c>
      <c r="L126" s="81">
        <v>11.08333333333</v>
      </c>
      <c r="M126" s="82">
        <v>-257.96694948846198</v>
      </c>
      <c r="N126" s="82">
        <v>-5308.07021561085</v>
      </c>
      <c r="O126" s="82">
        <v>-2325.2499381154098</v>
      </c>
      <c r="P126" s="82">
        <v>-60292.858043391898</v>
      </c>
      <c r="Q126" s="53"/>
      <c r="R126" s="53"/>
      <c r="S126" s="53"/>
      <c r="T126" s="53"/>
      <c r="U126" s="53"/>
      <c r="V126" s="53"/>
      <c r="W126" s="53"/>
      <c r="X126" s="53"/>
      <c r="Y126" s="101"/>
      <c r="Z126" s="53"/>
      <c r="AA126" s="53"/>
      <c r="AB126" s="53"/>
      <c r="AC126" s="53"/>
      <c r="AD126" s="53"/>
      <c r="AE126" s="53"/>
      <c r="AF126" s="53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 spans="1:53" ht="12" customHeight="1" x14ac:dyDescent="0.25">
      <c r="A127" s="77"/>
      <c r="B127" s="77">
        <v>10.446</v>
      </c>
      <c r="C127" s="77">
        <v>2.1</v>
      </c>
      <c r="D127" s="131">
        <f t="shared" si="56"/>
        <v>123</v>
      </c>
      <c r="E127" s="131" t="str">
        <f t="shared" si="55"/>
        <v/>
      </c>
      <c r="F127" s="118">
        <v>10.4459999999999</v>
      </c>
      <c r="G127" s="118">
        <v>2.1</v>
      </c>
      <c r="H127" s="129">
        <v>11.16666666667</v>
      </c>
      <c r="I127" s="129">
        <v>19.1166587946398</v>
      </c>
      <c r="J127" s="129">
        <v>11.16666666667</v>
      </c>
      <c r="K127" s="129">
        <v>392.14800787502298</v>
      </c>
      <c r="L127" s="81">
        <v>11.16666666667</v>
      </c>
      <c r="M127" s="82">
        <v>-279.57113323481298</v>
      </c>
      <c r="N127" s="82">
        <v>-6245.0175136493499</v>
      </c>
      <c r="O127" s="82">
        <v>-2650.8808418172598</v>
      </c>
      <c r="P127" s="82">
        <v>-74622.815200662095</v>
      </c>
      <c r="Q127" s="53"/>
      <c r="R127" s="53"/>
      <c r="S127" s="53"/>
      <c r="T127" s="53"/>
      <c r="U127" s="53"/>
      <c r="V127" s="53"/>
      <c r="W127" s="53"/>
      <c r="X127" s="53"/>
      <c r="Y127" s="101"/>
      <c r="Z127" s="53"/>
      <c r="AA127" s="53"/>
      <c r="AB127" s="53"/>
      <c r="AC127" s="53"/>
      <c r="AD127" s="53"/>
      <c r="AE127" s="53"/>
      <c r="AF127" s="53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</row>
    <row r="128" spans="1:53" ht="12" customHeight="1" x14ac:dyDescent="0.25">
      <c r="A128" s="77"/>
      <c r="B128" s="77">
        <v>10.496</v>
      </c>
      <c r="C128" s="77">
        <v>2.5</v>
      </c>
      <c r="D128" s="131">
        <f t="shared" si="56"/>
        <v>124</v>
      </c>
      <c r="E128" s="131" t="str">
        <f t="shared" si="55"/>
        <v/>
      </c>
      <c r="F128" s="118">
        <v>10.496</v>
      </c>
      <c r="G128" s="118">
        <v>2.5</v>
      </c>
      <c r="H128" s="129">
        <v>11.25</v>
      </c>
      <c r="I128" s="129">
        <v>18.814219294174901</v>
      </c>
      <c r="J128" s="129">
        <v>11.25</v>
      </c>
      <c r="K128" s="129">
        <v>391.97472579616903</v>
      </c>
      <c r="L128" s="81">
        <v>11.25</v>
      </c>
      <c r="M128" s="82">
        <v>-300.74505229331203</v>
      </c>
      <c r="N128" s="82">
        <v>-6856.7762906123598</v>
      </c>
      <c r="O128" s="82">
        <v>-2969.9753403920399</v>
      </c>
      <c r="P128" s="82">
        <v>-83961.879403445593</v>
      </c>
      <c r="Q128" s="53"/>
      <c r="R128" s="53"/>
      <c r="S128" s="53"/>
      <c r="T128" s="53"/>
      <c r="U128" s="53"/>
      <c r="V128" s="53"/>
      <c r="W128" s="53"/>
      <c r="X128" s="53"/>
      <c r="Y128" s="101"/>
      <c r="Z128" s="53"/>
      <c r="AA128" s="53"/>
      <c r="AB128" s="53"/>
      <c r="AC128" s="53"/>
      <c r="AD128" s="53"/>
      <c r="AE128" s="53"/>
      <c r="AF128" s="53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</row>
    <row r="129" spans="1:52" ht="12" customHeight="1" x14ac:dyDescent="0.25">
      <c r="A129" s="77"/>
      <c r="B129" s="77">
        <v>10.545999999999999</v>
      </c>
      <c r="C129" s="77">
        <v>2</v>
      </c>
      <c r="D129" s="131">
        <f t="shared" si="56"/>
        <v>125</v>
      </c>
      <c r="E129" s="131" t="str">
        <f t="shared" si="55"/>
        <v/>
      </c>
      <c r="F129" s="118">
        <v>10.5459999999999</v>
      </c>
      <c r="G129" s="118">
        <v>2</v>
      </c>
      <c r="H129" s="129">
        <v>11.33333333333</v>
      </c>
      <c r="I129" s="129">
        <v>18.5134285381693</v>
      </c>
      <c r="J129" s="129">
        <v>11.33333333333</v>
      </c>
      <c r="K129" s="129">
        <v>391.80092382795402</v>
      </c>
      <c r="L129" s="81">
        <v>11.33333333333</v>
      </c>
      <c r="M129" s="82">
        <v>-302.13074892355701</v>
      </c>
      <c r="N129" s="82">
        <v>-6590.8498773384799</v>
      </c>
      <c r="O129" s="82">
        <v>-2991.5493000248198</v>
      </c>
      <c r="P129" s="82">
        <v>-80059.089744937999</v>
      </c>
      <c r="Q129" s="53"/>
      <c r="R129" s="53"/>
      <c r="S129" s="53"/>
      <c r="T129" s="53"/>
      <c r="U129" s="53"/>
      <c r="V129" s="53"/>
      <c r="W129" s="53"/>
      <c r="X129" s="53"/>
      <c r="Y129" s="101"/>
      <c r="Z129" s="53"/>
      <c r="AA129" s="53"/>
      <c r="AB129" s="53"/>
      <c r="AC129" s="53"/>
      <c r="AD129" s="53"/>
      <c r="AE129" s="53"/>
      <c r="AF129" s="53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</row>
    <row r="130" spans="1:52" ht="12" customHeight="1" x14ac:dyDescent="0.25">
      <c r="A130" s="77"/>
      <c r="B130" s="77">
        <v>10.702</v>
      </c>
      <c r="C130" s="77">
        <v>-2.4</v>
      </c>
      <c r="D130" s="131">
        <f t="shared" si="56"/>
        <v>126</v>
      </c>
      <c r="E130" s="131" t="str">
        <f t="shared" si="55"/>
        <v/>
      </c>
      <c r="F130" s="118">
        <v>10.7019999999999</v>
      </c>
      <c r="G130" s="118">
        <v>-2.3999999999999901</v>
      </c>
      <c r="H130" s="129">
        <v>11.41666666667</v>
      </c>
      <c r="I130" s="129">
        <v>18.501510668628001</v>
      </c>
      <c r="J130" s="129">
        <v>11.41666666667</v>
      </c>
      <c r="K130" s="129">
        <v>391.62657795917102</v>
      </c>
      <c r="L130" s="81">
        <v>11.41666666667</v>
      </c>
      <c r="M130" s="82">
        <v>-282.49059593535998</v>
      </c>
      <c r="N130" s="82">
        <v>-5688.2712971966102</v>
      </c>
      <c r="O130" s="82">
        <v>-2696.8077398733599</v>
      </c>
      <c r="P130" s="82">
        <v>-66561.693613975105</v>
      </c>
      <c r="Q130" s="53"/>
      <c r="R130" s="53"/>
      <c r="S130" s="53"/>
      <c r="T130" s="53"/>
      <c r="U130" s="53"/>
      <c r="V130" s="53"/>
      <c r="W130" s="53"/>
      <c r="X130" s="53"/>
      <c r="Y130" s="101"/>
      <c r="Z130" s="53"/>
      <c r="AA130" s="53"/>
      <c r="AB130" s="53"/>
      <c r="AC130" s="53"/>
      <c r="AD130" s="53"/>
      <c r="AE130" s="53"/>
      <c r="AF130" s="53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</row>
    <row r="131" spans="1:52" ht="12" customHeight="1" x14ac:dyDescent="0.25">
      <c r="A131" s="77"/>
      <c r="B131" s="77">
        <v>10.752000000000001</v>
      </c>
      <c r="C131" s="77">
        <v>-2.8</v>
      </c>
      <c r="D131" s="131">
        <f t="shared" si="56"/>
        <v>127</v>
      </c>
      <c r="E131" s="131" t="str">
        <f t="shared" si="55"/>
        <v/>
      </c>
      <c r="F131" s="118">
        <v>10.752000000000001</v>
      </c>
      <c r="G131" s="118">
        <v>-2.7999999999999901</v>
      </c>
      <c r="H131" s="129">
        <v>11.5</v>
      </c>
      <c r="I131" s="129">
        <v>18.7734600857689</v>
      </c>
      <c r="J131" s="129">
        <v>11.5</v>
      </c>
      <c r="K131" s="129">
        <v>391.45174219924002</v>
      </c>
      <c r="L131" s="81">
        <v>11.5</v>
      </c>
      <c r="M131" s="82">
        <v>-261.975562597318</v>
      </c>
      <c r="N131" s="82">
        <v>-5057.1984934449201</v>
      </c>
      <c r="O131" s="82">
        <v>-2388.4654482318801</v>
      </c>
      <c r="P131" s="82">
        <v>-57113.176777398701</v>
      </c>
      <c r="Q131" s="53"/>
      <c r="R131" s="53"/>
      <c r="S131" s="53"/>
      <c r="T131" s="53"/>
      <c r="U131" s="53"/>
      <c r="V131" s="53"/>
      <c r="W131" s="53"/>
      <c r="X131" s="53"/>
      <c r="Y131" s="101"/>
      <c r="Z131" s="53"/>
      <c r="AA131" s="53"/>
      <c r="AB131" s="53"/>
      <c r="AC131" s="53"/>
      <c r="AD131" s="53"/>
      <c r="AE131" s="53"/>
      <c r="AF131" s="53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</row>
    <row r="132" spans="1:52" ht="12" customHeight="1" x14ac:dyDescent="0.25">
      <c r="A132" s="77"/>
      <c r="B132" s="77">
        <v>10.802</v>
      </c>
      <c r="C132" s="77">
        <v>-2.4</v>
      </c>
      <c r="D132" s="131">
        <f t="shared" si="56"/>
        <v>128</v>
      </c>
      <c r="E132" s="131" t="str">
        <f t="shared" si="55"/>
        <v/>
      </c>
      <c r="F132" s="118">
        <v>10.8019999999999</v>
      </c>
      <c r="G132" s="118">
        <v>-2.3999999999999901</v>
      </c>
      <c r="H132" s="129">
        <v>11.58333333333</v>
      </c>
      <c r="I132" s="129">
        <v>19.061913972506801</v>
      </c>
      <c r="J132" s="129">
        <v>11.58333333333</v>
      </c>
      <c r="K132" s="129">
        <v>391.276465528963</v>
      </c>
      <c r="L132" s="81">
        <v>11.58333333333</v>
      </c>
      <c r="M132" s="82">
        <v>-259.368656355844</v>
      </c>
      <c r="N132" s="82">
        <v>-5247.2263186502496</v>
      </c>
      <c r="O132" s="82">
        <v>-2348.9959746650602</v>
      </c>
      <c r="P132" s="82">
        <v>-59972.1732881067</v>
      </c>
      <c r="Q132" s="53"/>
      <c r="R132" s="53"/>
      <c r="S132" s="53"/>
      <c r="T132" s="53"/>
      <c r="U132" s="53"/>
      <c r="V132" s="53"/>
      <c r="W132" s="53"/>
      <c r="X132" s="53"/>
      <c r="Y132" s="101"/>
      <c r="Z132" s="53"/>
      <c r="AA132" s="53"/>
      <c r="AB132" s="53"/>
      <c r="AC132" s="53"/>
      <c r="AD132" s="53"/>
      <c r="AE132" s="53"/>
      <c r="AF132" s="53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</row>
    <row r="133" spans="1:52" ht="12" customHeight="1" x14ac:dyDescent="0.25">
      <c r="A133" s="77"/>
      <c r="B133" s="77">
        <v>10.958</v>
      </c>
      <c r="C133" s="77">
        <v>2.4</v>
      </c>
      <c r="D133" s="131">
        <f t="shared" si="56"/>
        <v>129</v>
      </c>
      <c r="E133" s="131" t="str">
        <f t="shared" si="55"/>
        <v/>
      </c>
      <c r="F133" s="118">
        <v>10.958</v>
      </c>
      <c r="G133" s="118">
        <v>2.3999999999999901</v>
      </c>
      <c r="H133" s="129">
        <v>11.66666666667</v>
      </c>
      <c r="I133" s="129">
        <v>19.066750559109501</v>
      </c>
      <c r="J133" s="129">
        <v>11.66666666667</v>
      </c>
      <c r="K133" s="129">
        <v>391.10073086178699</v>
      </c>
      <c r="L133" s="81">
        <v>11.66666666667</v>
      </c>
      <c r="M133" s="82">
        <v>-279.17271386590897</v>
      </c>
      <c r="N133" s="82">
        <v>-6157.7574778841299</v>
      </c>
      <c r="O133" s="82">
        <v>-2646.4076321975399</v>
      </c>
      <c r="P133" s="82">
        <v>-73638.721117668305</v>
      </c>
      <c r="Q133" s="53"/>
      <c r="R133" s="53"/>
      <c r="S133" s="53"/>
      <c r="T133" s="53"/>
      <c r="U133" s="53"/>
      <c r="V133" s="53"/>
      <c r="W133" s="53"/>
      <c r="X133" s="53"/>
      <c r="Y133" s="101"/>
      <c r="Z133" s="53"/>
      <c r="AA133" s="53"/>
      <c r="AB133" s="53"/>
      <c r="AC133" s="53"/>
      <c r="AD133" s="53"/>
      <c r="AE133" s="53"/>
      <c r="AF133" s="53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</row>
    <row r="134" spans="1:52" ht="12" customHeight="1" x14ac:dyDescent="0.25">
      <c r="A134" s="77"/>
      <c r="B134" s="77">
        <v>11.007999999999999</v>
      </c>
      <c r="C134" s="77">
        <v>2.8</v>
      </c>
      <c r="D134" s="131">
        <f t="shared" si="56"/>
        <v>130</v>
      </c>
      <c r="E134" s="131" t="str">
        <f t="shared" ref="E134:E197" si="57">IF(D134&lt;=$G$3,F134,"")</f>
        <v/>
      </c>
      <c r="F134" s="118">
        <v>11.0079999999999</v>
      </c>
      <c r="G134" s="118">
        <v>2.7999999999999901</v>
      </c>
      <c r="H134" s="129">
        <v>11.75</v>
      </c>
      <c r="I134" s="129">
        <v>18.775016856396999</v>
      </c>
      <c r="J134" s="129">
        <v>11.75</v>
      </c>
      <c r="K134" s="129">
        <v>390.92446851296501</v>
      </c>
      <c r="L134" s="81">
        <v>11.75</v>
      </c>
      <c r="M134" s="82">
        <v>-301.11689232298102</v>
      </c>
      <c r="N134" s="82">
        <v>-6840.9595646037596</v>
      </c>
      <c r="O134" s="82">
        <v>-2976.32404407169</v>
      </c>
      <c r="P134" s="82">
        <v>-83896.511631882604</v>
      </c>
      <c r="Q134" s="53"/>
      <c r="R134" s="53"/>
      <c r="S134" s="53"/>
      <c r="T134" s="53"/>
      <c r="U134" s="53"/>
      <c r="V134" s="53"/>
      <c r="W134" s="53"/>
      <c r="X134" s="53"/>
      <c r="Y134" s="101"/>
      <c r="Z134" s="53"/>
      <c r="AA134" s="53"/>
      <c r="AB134" s="53"/>
      <c r="AC134" s="53"/>
      <c r="AD134" s="53"/>
      <c r="AE134" s="53"/>
      <c r="AF134" s="53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</row>
    <row r="135" spans="1:52" ht="12" customHeight="1" x14ac:dyDescent="0.25">
      <c r="A135" s="77"/>
      <c r="B135" s="77">
        <v>11.058</v>
      </c>
      <c r="C135" s="77">
        <v>2.4</v>
      </c>
      <c r="D135" s="131">
        <f t="shared" ref="D135:D198" si="58">D134+1</f>
        <v>131</v>
      </c>
      <c r="E135" s="131" t="str">
        <f t="shared" si="57"/>
        <v/>
      </c>
      <c r="F135" s="118">
        <v>11.0579999999999</v>
      </c>
      <c r="G135" s="118">
        <v>2.3999999999999901</v>
      </c>
      <c r="H135" s="129">
        <v>11.83333333333</v>
      </c>
      <c r="I135" s="129">
        <v>18.444951454671902</v>
      </c>
      <c r="J135" s="129">
        <v>11.83333333333</v>
      </c>
      <c r="K135" s="129">
        <v>390.747621496953</v>
      </c>
      <c r="L135" s="81">
        <v>11.83333333333</v>
      </c>
      <c r="M135" s="82">
        <v>-305.97354851947603</v>
      </c>
      <c r="N135" s="82">
        <v>-6719.9703055870596</v>
      </c>
      <c r="O135" s="82">
        <v>-3049.6580157939902</v>
      </c>
      <c r="P135" s="82">
        <v>-82088.972789566003</v>
      </c>
      <c r="Q135" s="53"/>
      <c r="R135" s="53"/>
      <c r="S135" s="53"/>
      <c r="T135" s="53"/>
      <c r="U135" s="53"/>
      <c r="V135" s="53"/>
      <c r="W135" s="53"/>
      <c r="X135" s="53"/>
      <c r="Y135" s="101"/>
      <c r="Z135" s="53"/>
      <c r="AA135" s="53"/>
      <c r="AB135" s="53"/>
      <c r="AC135" s="53"/>
      <c r="AD135" s="53"/>
      <c r="AE135" s="53"/>
      <c r="AF135" s="53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</row>
    <row r="136" spans="1:52" ht="12" customHeight="1" x14ac:dyDescent="0.25">
      <c r="A136" s="77"/>
      <c r="B136" s="77">
        <v>11.214</v>
      </c>
      <c r="C136" s="77">
        <v>-2.1</v>
      </c>
      <c r="D136" s="131">
        <f t="shared" si="58"/>
        <v>132</v>
      </c>
      <c r="E136" s="131" t="str">
        <f t="shared" si="57"/>
        <v/>
      </c>
      <c r="F136" s="118">
        <v>11.214</v>
      </c>
      <c r="G136" s="118">
        <v>-2.1</v>
      </c>
      <c r="H136" s="129">
        <v>11.91666666667</v>
      </c>
      <c r="I136" s="129">
        <v>18.400865636183301</v>
      </c>
      <c r="J136" s="129">
        <v>11.91666666667</v>
      </c>
      <c r="K136" s="129">
        <v>390.57020495107503</v>
      </c>
      <c r="L136" s="81">
        <v>11.91666666667</v>
      </c>
      <c r="M136" s="82">
        <v>-286.48305685386998</v>
      </c>
      <c r="N136" s="82">
        <v>-5787.6807607254004</v>
      </c>
      <c r="O136" s="82">
        <v>-2757.00588903784</v>
      </c>
      <c r="P136" s="82">
        <v>-68105.464772189298</v>
      </c>
      <c r="Q136" s="53"/>
      <c r="R136" s="53"/>
      <c r="S136" s="53"/>
      <c r="T136" s="53"/>
      <c r="U136" s="53"/>
      <c r="V136" s="53"/>
      <c r="W136" s="53"/>
      <c r="X136" s="53"/>
      <c r="Y136" s="101"/>
      <c r="Z136" s="53"/>
      <c r="AA136" s="53"/>
      <c r="AB136" s="53"/>
      <c r="AC136" s="53"/>
      <c r="AD136" s="53"/>
      <c r="AE136" s="53"/>
      <c r="AF136" s="53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</row>
    <row r="137" spans="1:52" ht="12" customHeight="1" x14ac:dyDescent="0.25">
      <c r="A137" s="77"/>
      <c r="B137" s="77">
        <v>11.263999999999999</v>
      </c>
      <c r="C137" s="77">
        <v>-2.5</v>
      </c>
      <c r="D137" s="131">
        <f t="shared" si="58"/>
        <v>133</v>
      </c>
      <c r="E137" s="131" t="str">
        <f t="shared" si="57"/>
        <v/>
      </c>
      <c r="F137" s="118">
        <v>11.2639999999999</v>
      </c>
      <c r="G137" s="118">
        <v>-2.5</v>
      </c>
      <c r="H137" s="129">
        <v>12</v>
      </c>
      <c r="I137" s="129">
        <v>18.691867565667099</v>
      </c>
      <c r="J137" s="129">
        <v>12</v>
      </c>
      <c r="K137" s="129">
        <v>390.39229622790401</v>
      </c>
      <c r="L137" s="81">
        <v>12</v>
      </c>
      <c r="M137" s="82">
        <v>-261.89110333140599</v>
      </c>
      <c r="N137" s="82">
        <v>-4983.8543870081803</v>
      </c>
      <c r="O137" s="82">
        <v>-2387.3181413949101</v>
      </c>
      <c r="P137" s="82">
        <v>-56043.510016534499</v>
      </c>
      <c r="Q137" s="53"/>
      <c r="R137" s="53"/>
      <c r="S137" s="53"/>
      <c r="T137" s="53"/>
      <c r="U137" s="53"/>
      <c r="V137" s="53"/>
      <c r="W137" s="53"/>
      <c r="X137" s="53"/>
      <c r="Y137" s="101"/>
      <c r="Z137" s="53"/>
      <c r="AA137" s="53"/>
      <c r="AB137" s="53"/>
      <c r="AC137" s="53"/>
      <c r="AD137" s="53"/>
      <c r="AE137" s="53"/>
      <c r="AF137" s="53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</row>
    <row r="138" spans="1:52" ht="12" customHeight="1" x14ac:dyDescent="0.25">
      <c r="A138" s="77"/>
      <c r="B138" s="77">
        <v>11.314</v>
      </c>
      <c r="C138" s="77">
        <v>-2.1</v>
      </c>
      <c r="D138" s="131">
        <f t="shared" si="58"/>
        <v>134</v>
      </c>
      <c r="E138" s="131" t="str">
        <f t="shared" si="57"/>
        <v/>
      </c>
      <c r="F138" s="118">
        <v>11.314</v>
      </c>
      <c r="G138" s="118">
        <v>-2.1</v>
      </c>
      <c r="H138" s="129">
        <v>12.08333333333</v>
      </c>
      <c r="I138" s="129">
        <v>19.0520139002839</v>
      </c>
      <c r="J138" s="129">
        <v>12.08333333333</v>
      </c>
      <c r="K138" s="129">
        <v>390.21396535016402</v>
      </c>
      <c r="L138" s="81">
        <v>12.08333333333</v>
      </c>
      <c r="M138" s="82">
        <v>-254.92829019105901</v>
      </c>
      <c r="N138" s="82">
        <v>-5046.0797556789303</v>
      </c>
      <c r="O138" s="82">
        <v>-2282.2946658820601</v>
      </c>
      <c r="P138" s="82">
        <v>-56972.355153235403</v>
      </c>
      <c r="Q138" s="53"/>
      <c r="R138" s="53"/>
      <c r="S138" s="53"/>
      <c r="T138" s="53"/>
      <c r="U138" s="53"/>
      <c r="V138" s="53"/>
      <c r="W138" s="53"/>
      <c r="X138" s="53"/>
      <c r="Y138" s="101"/>
      <c r="Z138" s="53"/>
      <c r="AA138" s="53"/>
      <c r="AB138" s="53"/>
      <c r="AC138" s="53"/>
      <c r="AD138" s="53"/>
      <c r="AE138" s="53"/>
      <c r="AF138" s="53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</row>
    <row r="139" spans="1:52" ht="12" customHeight="1" x14ac:dyDescent="0.25">
      <c r="A139" s="77"/>
      <c r="B139" s="77">
        <v>11.47</v>
      </c>
      <c r="C139" s="77">
        <v>2.1</v>
      </c>
      <c r="D139" s="131">
        <f t="shared" si="58"/>
        <v>135</v>
      </c>
      <c r="E139" s="131" t="str">
        <f t="shared" si="57"/>
        <v/>
      </c>
      <c r="F139" s="118">
        <v>11.47</v>
      </c>
      <c r="G139" s="118">
        <v>2.1</v>
      </c>
      <c r="H139" s="129">
        <v>12.16666666667</v>
      </c>
      <c r="I139" s="129">
        <v>19.147877530355</v>
      </c>
      <c r="J139" s="129">
        <v>12.16666666667</v>
      </c>
      <c r="K139" s="129">
        <v>390.03521137894501</v>
      </c>
      <c r="L139" s="81">
        <v>12.16666666667</v>
      </c>
      <c r="M139" s="82">
        <v>-272.19271701232299</v>
      </c>
      <c r="N139" s="82">
        <v>-5922.2193539124301</v>
      </c>
      <c r="O139" s="82">
        <v>-2541.4381710255002</v>
      </c>
      <c r="P139" s="82">
        <v>-70114.928742600707</v>
      </c>
      <c r="Q139" s="53"/>
      <c r="R139" s="53"/>
      <c r="S139" s="53"/>
      <c r="T139" s="53"/>
      <c r="U139" s="53"/>
      <c r="V139" s="53"/>
      <c r="W139" s="53"/>
      <c r="X139" s="53"/>
      <c r="Y139" s="101"/>
      <c r="Z139" s="53"/>
      <c r="AA139" s="53"/>
      <c r="AB139" s="53"/>
      <c r="AC139" s="53"/>
      <c r="AD139" s="53"/>
      <c r="AE139" s="53"/>
      <c r="AF139" s="53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</row>
    <row r="140" spans="1:52" ht="12" customHeight="1" x14ac:dyDescent="0.25">
      <c r="A140" s="77"/>
      <c r="B140" s="77">
        <v>11.52</v>
      </c>
      <c r="C140" s="77">
        <v>2.5</v>
      </c>
      <c r="D140" s="131">
        <f t="shared" si="58"/>
        <v>136</v>
      </c>
      <c r="E140" s="131" t="str">
        <f t="shared" si="57"/>
        <v/>
      </c>
      <c r="F140" s="118">
        <v>11.5199999999999</v>
      </c>
      <c r="G140" s="118">
        <v>2.5</v>
      </c>
      <c r="H140" s="129">
        <v>12.25</v>
      </c>
      <c r="I140" s="129">
        <v>18.910196789455298</v>
      </c>
      <c r="J140" s="129">
        <v>12.25</v>
      </c>
      <c r="K140" s="129">
        <v>389.85596785879397</v>
      </c>
      <c r="L140" s="81">
        <v>12.25</v>
      </c>
      <c r="M140" s="82">
        <v>-295.768652414315</v>
      </c>
      <c r="N140" s="82">
        <v>-6722.9971388116401</v>
      </c>
      <c r="O140" s="82">
        <v>-2895.7888552159902</v>
      </c>
      <c r="P140" s="82">
        <v>-82131.802085019604</v>
      </c>
      <c r="Q140" s="53"/>
      <c r="R140" s="53"/>
      <c r="S140" s="53"/>
      <c r="T140" s="53"/>
      <c r="U140" s="53"/>
      <c r="V140" s="53"/>
      <c r="W140" s="53"/>
      <c r="X140" s="53"/>
      <c r="Y140" s="101"/>
      <c r="Z140" s="53"/>
      <c r="AA140" s="53"/>
      <c r="AB140" s="53"/>
      <c r="AC140" s="53"/>
      <c r="AD140" s="53"/>
      <c r="AE140" s="53"/>
      <c r="AF140" s="53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</row>
    <row r="141" spans="1:52" ht="12" customHeight="1" x14ac:dyDescent="0.25">
      <c r="A141" s="77"/>
      <c r="B141" s="77">
        <v>11.57</v>
      </c>
      <c r="C141" s="77">
        <v>2</v>
      </c>
      <c r="D141" s="131">
        <f t="shared" si="58"/>
        <v>137</v>
      </c>
      <c r="E141" s="131" t="str">
        <f t="shared" si="57"/>
        <v/>
      </c>
      <c r="F141" s="118">
        <v>11.57</v>
      </c>
      <c r="G141" s="118">
        <v>2</v>
      </c>
      <c r="H141" s="129">
        <v>12.33333333333</v>
      </c>
      <c r="I141" s="129">
        <v>18.5749259088428</v>
      </c>
      <c r="J141" s="129">
        <v>12.33333333333</v>
      </c>
      <c r="K141" s="129">
        <v>389.67616784322303</v>
      </c>
      <c r="L141" s="81">
        <v>12.33333333333</v>
      </c>
      <c r="M141" s="82">
        <v>-304.12681582588601</v>
      </c>
      <c r="N141" s="82">
        <v>-6741.0653120004799</v>
      </c>
      <c r="O141" s="82">
        <v>-3021.7178239217601</v>
      </c>
      <c r="P141" s="82">
        <v>-82408.048666524104</v>
      </c>
      <c r="Q141" s="53"/>
      <c r="R141" s="53"/>
      <c r="S141" s="53"/>
      <c r="T141" s="53"/>
      <c r="U141" s="53"/>
      <c r="V141" s="53"/>
      <c r="W141" s="53"/>
      <c r="X141" s="53"/>
      <c r="Y141" s="101"/>
      <c r="Z141" s="53"/>
      <c r="AA141" s="53"/>
      <c r="AB141" s="53"/>
      <c r="AC141" s="53"/>
      <c r="AD141" s="53"/>
      <c r="AE141" s="53"/>
      <c r="AF141" s="53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</row>
    <row r="142" spans="1:52" ht="12" customHeight="1" x14ac:dyDescent="0.25">
      <c r="A142" s="77"/>
      <c r="B142" s="77">
        <v>11.726000000000001</v>
      </c>
      <c r="C142" s="77">
        <v>-2.4</v>
      </c>
      <c r="D142" s="131">
        <f t="shared" si="58"/>
        <v>138</v>
      </c>
      <c r="E142" s="131" t="str">
        <f t="shared" si="57"/>
        <v/>
      </c>
      <c r="F142" s="118">
        <v>11.726000000000001</v>
      </c>
      <c r="G142" s="118">
        <v>-2.3999999999999901</v>
      </c>
      <c r="H142" s="129">
        <v>12.41666666667</v>
      </c>
      <c r="I142" s="129">
        <v>18.466190418031101</v>
      </c>
      <c r="J142" s="129">
        <v>12.41666666667</v>
      </c>
      <c r="K142" s="129">
        <v>389.49580812547498</v>
      </c>
      <c r="L142" s="81">
        <v>12.41666666667</v>
      </c>
      <c r="M142" s="82">
        <v>-289.23399022078098</v>
      </c>
      <c r="N142" s="82">
        <v>-5951.7891187177402</v>
      </c>
      <c r="O142" s="82">
        <v>-2798.1835448674501</v>
      </c>
      <c r="P142" s="82">
        <v>-70569.344368246893</v>
      </c>
      <c r="Q142" s="53"/>
      <c r="R142" s="53"/>
      <c r="S142" s="53"/>
      <c r="T142" s="53"/>
      <c r="U142" s="53"/>
      <c r="V142" s="53"/>
      <c r="W142" s="53"/>
      <c r="X142" s="53"/>
      <c r="Y142" s="101"/>
      <c r="Z142" s="53"/>
      <c r="AA142" s="53"/>
      <c r="AB142" s="53"/>
      <c r="AC142" s="53"/>
      <c r="AD142" s="53"/>
      <c r="AE142" s="53"/>
      <c r="AF142" s="53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 spans="1:52" ht="12" customHeight="1" x14ac:dyDescent="0.25">
      <c r="A143" s="77"/>
      <c r="B143" s="77">
        <v>11.776</v>
      </c>
      <c r="C143" s="77">
        <v>-2.8</v>
      </c>
      <c r="D143" s="131">
        <f t="shared" si="58"/>
        <v>139</v>
      </c>
      <c r="E143" s="131" t="str">
        <f t="shared" si="57"/>
        <v/>
      </c>
      <c r="F143" s="118">
        <v>11.7759999999999</v>
      </c>
      <c r="G143" s="118">
        <v>-2.7999999999999901</v>
      </c>
      <c r="H143" s="129">
        <v>12.5</v>
      </c>
      <c r="I143" s="129">
        <v>18.673119004229999</v>
      </c>
      <c r="J143" s="129">
        <v>12.5</v>
      </c>
      <c r="K143" s="129">
        <v>389.314949904706</v>
      </c>
      <c r="L143" s="81">
        <v>12.5</v>
      </c>
      <c r="M143" s="82">
        <v>-266.91649570788502</v>
      </c>
      <c r="N143" s="82">
        <v>-5171.7369780561003</v>
      </c>
      <c r="O143" s="82">
        <v>-2462.7428064184601</v>
      </c>
      <c r="P143" s="82">
        <v>-58864.192385650102</v>
      </c>
      <c r="Q143" s="53"/>
      <c r="R143" s="53"/>
      <c r="S143" s="53"/>
      <c r="T143" s="53"/>
      <c r="U143" s="53"/>
      <c r="V143" s="53"/>
      <c r="W143" s="53"/>
      <c r="X143" s="53"/>
      <c r="Y143" s="101"/>
      <c r="Z143" s="53"/>
      <c r="AA143" s="53"/>
      <c r="AB143" s="53"/>
      <c r="AC143" s="53"/>
      <c r="AD143" s="53"/>
      <c r="AE143" s="53"/>
      <c r="AF143" s="53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 spans="1:52" ht="12" customHeight="1" x14ac:dyDescent="0.25">
      <c r="A144" s="77"/>
      <c r="B144" s="77">
        <v>11.826000000000001</v>
      </c>
      <c r="C144" s="77">
        <v>-2.4</v>
      </c>
      <c r="D144" s="131">
        <f t="shared" si="58"/>
        <v>140</v>
      </c>
      <c r="E144" s="131" t="str">
        <f t="shared" si="57"/>
        <v/>
      </c>
      <c r="F144" s="118">
        <v>11.826000000000001</v>
      </c>
      <c r="G144" s="118">
        <v>-2.3999999999999901</v>
      </c>
      <c r="H144" s="129">
        <v>12.58333333333</v>
      </c>
      <c r="I144" s="129">
        <v>18.9927843402672</v>
      </c>
      <c r="J144" s="129">
        <v>12.58333333333</v>
      </c>
      <c r="K144" s="129">
        <v>389.13366068645303</v>
      </c>
      <c r="L144" s="81">
        <v>12.58333333333</v>
      </c>
      <c r="M144" s="82">
        <v>-257.55587085367398</v>
      </c>
      <c r="N144" s="82">
        <v>-5090.0255098924599</v>
      </c>
      <c r="O144" s="82">
        <v>-2321.7484627955</v>
      </c>
      <c r="P144" s="82">
        <v>-57633.609214056603</v>
      </c>
      <c r="Q144" s="53"/>
      <c r="R144" s="53"/>
      <c r="S144" s="53"/>
      <c r="T144" s="53"/>
      <c r="U144" s="53"/>
      <c r="V144" s="53"/>
      <c r="W144" s="53"/>
      <c r="X144" s="53"/>
      <c r="Y144" s="101"/>
      <c r="Z144" s="53"/>
      <c r="AA144" s="53"/>
      <c r="AB144" s="53"/>
      <c r="AC144" s="53"/>
      <c r="AD144" s="53"/>
      <c r="AE144" s="53"/>
      <c r="AF144" s="53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</row>
    <row r="145" spans="1:52" ht="12" customHeight="1" x14ac:dyDescent="0.25">
      <c r="A145" s="77"/>
      <c r="B145" s="77">
        <v>11.981999999999999</v>
      </c>
      <c r="C145" s="77">
        <v>2.4</v>
      </c>
      <c r="D145" s="131">
        <f t="shared" si="58"/>
        <v>141</v>
      </c>
      <c r="E145" s="131" t="str">
        <f t="shared" si="57"/>
        <v/>
      </c>
      <c r="F145" s="118">
        <v>11.9819999999999</v>
      </c>
      <c r="G145" s="118">
        <v>2.3999999999999901</v>
      </c>
      <c r="H145" s="129">
        <v>12.66666666667</v>
      </c>
      <c r="I145" s="129">
        <v>19.0967814208487</v>
      </c>
      <c r="J145" s="129">
        <v>12.66666666667</v>
      </c>
      <c r="K145" s="129">
        <v>388.951948366446</v>
      </c>
      <c r="L145" s="81">
        <v>12.66666666667</v>
      </c>
      <c r="M145" s="82">
        <v>-272.16930323161398</v>
      </c>
      <c r="N145" s="82">
        <v>-5871.4434353833904</v>
      </c>
      <c r="O145" s="82">
        <v>-2541.0502588529098</v>
      </c>
      <c r="P145" s="82">
        <v>-69354.496128405706</v>
      </c>
      <c r="Q145" s="53"/>
      <c r="R145" s="53"/>
      <c r="S145" s="53"/>
      <c r="T145" s="53"/>
      <c r="U145" s="53"/>
      <c r="V145" s="53"/>
      <c r="W145" s="53"/>
      <c r="X145" s="53"/>
      <c r="Y145" s="101"/>
      <c r="Z145" s="53"/>
      <c r="AA145" s="53"/>
      <c r="AB145" s="53"/>
      <c r="AC145" s="53"/>
      <c r="AD145" s="53"/>
      <c r="AE145" s="53"/>
      <c r="AF145" s="53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</row>
    <row r="146" spans="1:52" ht="12" customHeight="1" x14ac:dyDescent="0.25">
      <c r="A146" s="77"/>
      <c r="B146" s="77">
        <v>12.032</v>
      </c>
      <c r="C146" s="77">
        <v>2.8</v>
      </c>
      <c r="D146" s="131">
        <f t="shared" si="58"/>
        <v>142</v>
      </c>
      <c r="E146" s="131" t="str">
        <f t="shared" si="57"/>
        <v/>
      </c>
      <c r="F146" s="118">
        <v>12.032</v>
      </c>
      <c r="G146" s="118">
        <v>2.7999999999999901</v>
      </c>
      <c r="H146" s="129">
        <v>12.75</v>
      </c>
      <c r="I146" s="129">
        <v>18.8771712966122</v>
      </c>
      <c r="J146" s="129">
        <v>12.75</v>
      </c>
      <c r="K146" s="129">
        <v>388.76975567935801</v>
      </c>
      <c r="L146" s="81">
        <v>12.75</v>
      </c>
      <c r="M146" s="82">
        <v>-295.57817633110301</v>
      </c>
      <c r="N146" s="82">
        <v>-6697.8062523081999</v>
      </c>
      <c r="O146" s="82">
        <v>-2892.8517590224601</v>
      </c>
      <c r="P146" s="82">
        <v>-81754.485143552098</v>
      </c>
      <c r="Q146" s="53"/>
      <c r="R146" s="53"/>
      <c r="S146" s="53"/>
      <c r="T146" s="53"/>
      <c r="U146" s="53"/>
      <c r="V146" s="53"/>
      <c r="W146" s="53"/>
      <c r="X146" s="53"/>
      <c r="Y146" s="101"/>
      <c r="Z146" s="53"/>
      <c r="AA146" s="53"/>
      <c r="AB146" s="53"/>
      <c r="AC146" s="53"/>
      <c r="AD146" s="53"/>
      <c r="AE146" s="53"/>
      <c r="AF146" s="53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</row>
    <row r="147" spans="1:52" ht="12" customHeight="1" x14ac:dyDescent="0.25">
      <c r="A147" s="77"/>
      <c r="B147" s="77">
        <v>12.082000000000001</v>
      </c>
      <c r="C147" s="77">
        <v>2.4</v>
      </c>
      <c r="D147" s="131">
        <f t="shared" si="58"/>
        <v>143</v>
      </c>
      <c r="E147" s="131" t="str">
        <f t="shared" si="57"/>
        <v/>
      </c>
      <c r="F147" s="118">
        <v>12.082000000000001</v>
      </c>
      <c r="G147" s="118">
        <v>2.3999999999999901</v>
      </c>
      <c r="H147" s="129">
        <v>12.83333333333</v>
      </c>
      <c r="I147" s="129">
        <v>18.868337111813901</v>
      </c>
      <c r="J147" s="129">
        <v>12.83333333333</v>
      </c>
      <c r="K147" s="129">
        <v>388.587071929687</v>
      </c>
      <c r="L147" s="81">
        <v>12.83333333333</v>
      </c>
      <c r="M147" s="82">
        <v>-274.13702113084503</v>
      </c>
      <c r="N147" s="82">
        <v>-5552.6014726264902</v>
      </c>
      <c r="O147" s="82">
        <v>-2571.0152906455401</v>
      </c>
      <c r="P147" s="82">
        <v>-64575.825666655197</v>
      </c>
      <c r="Q147" s="53"/>
      <c r="R147" s="53"/>
      <c r="S147" s="53"/>
      <c r="T147" s="53"/>
      <c r="U147" s="53"/>
      <c r="V147" s="53"/>
      <c r="W147" s="53"/>
      <c r="X147" s="53"/>
      <c r="Y147" s="101"/>
      <c r="Z147" s="53"/>
      <c r="AA147" s="53"/>
      <c r="AB147" s="53"/>
      <c r="AC147" s="53"/>
      <c r="AD147" s="53"/>
      <c r="AE147" s="53"/>
      <c r="AF147" s="53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</row>
    <row r="148" spans="1:52" ht="12" customHeight="1" x14ac:dyDescent="0.25">
      <c r="A148" s="77"/>
      <c r="B148" s="77">
        <v>12.238</v>
      </c>
      <c r="C148" s="77">
        <v>-2.1</v>
      </c>
      <c r="D148" s="131">
        <f t="shared" si="58"/>
        <v>144</v>
      </c>
      <c r="E148" s="131" t="str">
        <f t="shared" si="57"/>
        <v/>
      </c>
      <c r="F148" s="118">
        <v>12.2379999999999</v>
      </c>
      <c r="G148" s="118">
        <v>-2.1</v>
      </c>
      <c r="H148" s="129">
        <v>12.91666666667</v>
      </c>
      <c r="I148" s="129">
        <v>18.689305836649499</v>
      </c>
      <c r="J148" s="129">
        <v>12.91666666667</v>
      </c>
      <c r="K148" s="129">
        <v>388.40387127161199</v>
      </c>
      <c r="L148" s="81">
        <v>12.91666666667</v>
      </c>
      <c r="M148" s="82">
        <v>-295.881509183042</v>
      </c>
      <c r="N148" s="82">
        <v>-6566.5645898892799</v>
      </c>
      <c r="O148" s="82">
        <v>-2897.57350416588</v>
      </c>
      <c r="P148" s="82">
        <v>-79788.105488347894</v>
      </c>
      <c r="Q148" s="53"/>
      <c r="R148" s="53"/>
      <c r="S148" s="53"/>
      <c r="T148" s="53"/>
      <c r="U148" s="53"/>
      <c r="V148" s="53"/>
      <c r="W148" s="53"/>
      <c r="X148" s="53"/>
      <c r="Y148" s="101"/>
      <c r="Z148" s="53"/>
      <c r="AA148" s="53"/>
      <c r="AB148" s="53"/>
      <c r="AC148" s="53"/>
      <c r="AD148" s="53"/>
      <c r="AE148" s="53"/>
      <c r="AF148" s="53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</row>
    <row r="149" spans="1:52" ht="12" customHeight="1" x14ac:dyDescent="0.25">
      <c r="A149" s="77"/>
      <c r="B149" s="77">
        <v>12.288</v>
      </c>
      <c r="C149" s="77">
        <v>-2.5</v>
      </c>
      <c r="D149" s="131">
        <f t="shared" si="58"/>
        <v>145</v>
      </c>
      <c r="E149" s="131" t="str">
        <f t="shared" si="57"/>
        <v/>
      </c>
      <c r="F149" s="118">
        <v>12.288</v>
      </c>
      <c r="G149" s="118">
        <v>-2.5</v>
      </c>
      <c r="H149" s="129">
        <v>13</v>
      </c>
      <c r="I149" s="129">
        <v>18.789670835398901</v>
      </c>
      <c r="J149" s="129">
        <v>13</v>
      </c>
      <c r="K149" s="129">
        <v>388.22018124434402</v>
      </c>
      <c r="L149" s="81">
        <v>13</v>
      </c>
      <c r="M149" s="82">
        <v>-269.49935582242603</v>
      </c>
      <c r="N149" s="82">
        <v>-5310.0194226742997</v>
      </c>
      <c r="O149" s="82">
        <v>-2501.3787438262202</v>
      </c>
      <c r="P149" s="82">
        <v>-60937.3622400682</v>
      </c>
      <c r="Q149" s="53"/>
      <c r="R149" s="53"/>
      <c r="S149" s="53"/>
      <c r="T149" s="53"/>
      <c r="U149" s="53"/>
      <c r="V149" s="53"/>
      <c r="W149" s="53"/>
      <c r="X149" s="53"/>
      <c r="Y149" s="101"/>
      <c r="Z149" s="53"/>
      <c r="AA149" s="53"/>
      <c r="AB149" s="53"/>
      <c r="AC149" s="53"/>
      <c r="AD149" s="53"/>
      <c r="AE149" s="53"/>
      <c r="AF149" s="53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</row>
    <row r="150" spans="1:52" ht="12" customHeight="1" x14ac:dyDescent="0.25">
      <c r="A150" s="77"/>
      <c r="B150" s="77">
        <v>12.337999999999999</v>
      </c>
      <c r="C150" s="77">
        <v>-2.1</v>
      </c>
      <c r="D150" s="131">
        <f t="shared" si="58"/>
        <v>146</v>
      </c>
      <c r="E150" s="131" t="str">
        <f t="shared" si="57"/>
        <v/>
      </c>
      <c r="F150" s="118">
        <v>12.3379999999999</v>
      </c>
      <c r="G150" s="118">
        <v>-2.1</v>
      </c>
      <c r="H150" s="129">
        <v>13.08333333333</v>
      </c>
      <c r="I150" s="129">
        <v>19.089412391320501</v>
      </c>
      <c r="J150" s="129">
        <v>13.08333333333</v>
      </c>
      <c r="K150" s="129">
        <v>388.036061154457</v>
      </c>
      <c r="L150" s="81">
        <v>13.08333333333</v>
      </c>
      <c r="M150" s="82">
        <v>-254.40753803866301</v>
      </c>
      <c r="N150" s="82">
        <v>-4958.89160425309</v>
      </c>
      <c r="O150" s="82">
        <v>-2274.3468540324302</v>
      </c>
      <c r="P150" s="82">
        <v>-55665.386826888804</v>
      </c>
      <c r="Q150" s="53"/>
      <c r="R150" s="53"/>
      <c r="S150" s="53"/>
      <c r="T150" s="53"/>
      <c r="U150" s="53"/>
      <c r="V150" s="53"/>
      <c r="W150" s="53"/>
      <c r="X150" s="53"/>
      <c r="Y150" s="101"/>
      <c r="Z150" s="53"/>
      <c r="AA150" s="53"/>
      <c r="AB150" s="53"/>
      <c r="AC150" s="53"/>
      <c r="AD150" s="53"/>
      <c r="AE150" s="53"/>
      <c r="AF150" s="53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</row>
    <row r="151" spans="1:52" ht="12" customHeight="1" x14ac:dyDescent="0.25">
      <c r="A151" s="77"/>
      <c r="B151" s="77">
        <v>12.494</v>
      </c>
      <c r="C151" s="77">
        <v>2.1</v>
      </c>
      <c r="D151" s="131">
        <f t="shared" si="58"/>
        <v>147</v>
      </c>
      <c r="E151" s="131" t="str">
        <f t="shared" si="57"/>
        <v/>
      </c>
      <c r="F151" s="118">
        <v>12.4939999999999</v>
      </c>
      <c r="G151" s="118">
        <v>2.1</v>
      </c>
      <c r="H151" s="129">
        <v>13.16666666667</v>
      </c>
      <c r="I151" s="129">
        <v>19.23624938191</v>
      </c>
      <c r="J151" s="129">
        <v>13.16666666667</v>
      </c>
      <c r="K151" s="129">
        <v>387.85152811070901</v>
      </c>
      <c r="L151" s="81">
        <v>13.16666666667</v>
      </c>
      <c r="M151" s="82">
        <v>-265.52549201545497</v>
      </c>
      <c r="N151" s="82">
        <v>-5649.96292602414</v>
      </c>
      <c r="O151" s="82">
        <v>-2441.0803597535</v>
      </c>
      <c r="P151" s="82">
        <v>-66030.102284417997</v>
      </c>
      <c r="Q151" s="53"/>
      <c r="R151" s="53"/>
      <c r="S151" s="53"/>
      <c r="T151" s="53"/>
      <c r="U151" s="53"/>
      <c r="V151" s="53"/>
      <c r="W151" s="53"/>
      <c r="X151" s="53"/>
      <c r="Y151" s="101"/>
      <c r="Z151" s="53"/>
      <c r="AA151" s="53"/>
      <c r="AB151" s="53"/>
      <c r="AC151" s="53"/>
      <c r="AD151" s="53"/>
      <c r="AE151" s="53"/>
      <c r="AF151" s="53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</row>
    <row r="152" spans="1:52" ht="12" customHeight="1" x14ac:dyDescent="0.25">
      <c r="A152" s="77"/>
      <c r="B152" s="77">
        <v>12.544</v>
      </c>
      <c r="C152" s="77">
        <v>2.5</v>
      </c>
      <c r="D152" s="131">
        <f t="shared" si="58"/>
        <v>148</v>
      </c>
      <c r="E152" s="131" t="str">
        <f t="shared" si="57"/>
        <v/>
      </c>
      <c r="F152" s="118">
        <v>12.544</v>
      </c>
      <c r="G152" s="118">
        <v>2.5</v>
      </c>
      <c r="H152" s="129">
        <v>13.25</v>
      </c>
      <c r="I152" s="129">
        <v>19.0553926950384</v>
      </c>
      <c r="J152" s="129">
        <v>13.25</v>
      </c>
      <c r="K152" s="129">
        <v>387.66653249900298</v>
      </c>
      <c r="L152" s="81">
        <v>13.25</v>
      </c>
      <c r="M152" s="82">
        <v>-289.509418308455</v>
      </c>
      <c r="N152" s="82">
        <v>-6552.8934300970304</v>
      </c>
      <c r="O152" s="82">
        <v>-2801.45723365807</v>
      </c>
      <c r="P152" s="82">
        <v>-79578.035157267703</v>
      </c>
      <c r="Q152" s="53"/>
      <c r="R152" s="53"/>
      <c r="S152" s="53"/>
      <c r="T152" s="53"/>
      <c r="U152" s="53"/>
      <c r="V152" s="53"/>
      <c r="W152" s="53"/>
      <c r="X152" s="53"/>
      <c r="Y152" s="101"/>
      <c r="Z152" s="53"/>
      <c r="AA152" s="53"/>
      <c r="AB152" s="53"/>
      <c r="AC152" s="53"/>
      <c r="AD152" s="53"/>
      <c r="AE152" s="53"/>
      <c r="AF152" s="53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</row>
    <row r="153" spans="1:52" ht="12" customHeight="1" x14ac:dyDescent="0.25">
      <c r="A153" s="77"/>
      <c r="B153" s="77">
        <v>12.593999999999999</v>
      </c>
      <c r="C153" s="77">
        <v>2</v>
      </c>
      <c r="D153" s="131">
        <f t="shared" si="58"/>
        <v>149</v>
      </c>
      <c r="E153" s="131" t="str">
        <f t="shared" si="57"/>
        <v/>
      </c>
      <c r="F153" s="118">
        <v>12.5939999999999</v>
      </c>
      <c r="G153" s="118">
        <v>2</v>
      </c>
      <c r="H153" s="129">
        <v>13.33333333333</v>
      </c>
      <c r="I153" s="129">
        <v>18.691375879122699</v>
      </c>
      <c r="J153" s="129">
        <v>13.33333333333</v>
      </c>
      <c r="K153" s="129">
        <v>387.48100363565999</v>
      </c>
      <c r="L153" s="81">
        <v>13.33333333333</v>
      </c>
      <c r="M153" s="82">
        <v>-304.56000425790302</v>
      </c>
      <c r="N153" s="82">
        <v>-6858.1353996282696</v>
      </c>
      <c r="O153" s="82">
        <v>-3027.9065222194999</v>
      </c>
      <c r="P153" s="82">
        <v>-84162.404248908104</v>
      </c>
      <c r="Q153" s="53"/>
      <c r="R153" s="53"/>
      <c r="S153" s="53"/>
      <c r="T153" s="53"/>
      <c r="U153" s="53"/>
      <c r="V153" s="53"/>
      <c r="W153" s="53"/>
      <c r="X153" s="53"/>
      <c r="Y153" s="101"/>
      <c r="Z153" s="53"/>
      <c r="AA153" s="53"/>
      <c r="AB153" s="53"/>
      <c r="AC153" s="53"/>
      <c r="AD153" s="53"/>
      <c r="AE153" s="53"/>
      <c r="AF153" s="53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</row>
    <row r="154" spans="1:52" ht="12" customHeight="1" x14ac:dyDescent="0.25">
      <c r="A154" s="77"/>
      <c r="B154" s="77">
        <v>12.75</v>
      </c>
      <c r="C154" s="77">
        <v>-2.4</v>
      </c>
      <c r="D154" s="131">
        <f t="shared" si="58"/>
        <v>150</v>
      </c>
      <c r="E154" s="131" t="str">
        <f t="shared" si="57"/>
        <v/>
      </c>
      <c r="F154" s="118">
        <v>12.75</v>
      </c>
      <c r="G154" s="118">
        <v>-2.3999999999999901</v>
      </c>
      <c r="H154" s="129">
        <v>13.41666666667</v>
      </c>
      <c r="I154" s="129">
        <v>18.481878251351901</v>
      </c>
      <c r="J154" s="129">
        <v>13.41666666667</v>
      </c>
      <c r="K154" s="129">
        <v>387.29492083828501</v>
      </c>
      <c r="L154" s="81">
        <v>13.41666666667</v>
      </c>
      <c r="M154" s="82">
        <v>-295.35326640236099</v>
      </c>
      <c r="N154" s="82">
        <v>-6223.9094924842302</v>
      </c>
      <c r="O154" s="82">
        <v>-2889.8813636579198</v>
      </c>
      <c r="P154" s="82">
        <v>-74650.983616249505</v>
      </c>
      <c r="Q154" s="53"/>
      <c r="R154" s="53"/>
      <c r="S154" s="53"/>
      <c r="T154" s="53"/>
      <c r="U154" s="53"/>
      <c r="V154" s="53"/>
      <c r="W154" s="53"/>
      <c r="X154" s="53"/>
      <c r="Y154" s="101"/>
      <c r="Z154" s="53"/>
      <c r="AA154" s="53"/>
      <c r="AB154" s="53"/>
      <c r="AC154" s="53"/>
      <c r="AD154" s="53"/>
      <c r="AE154" s="53"/>
      <c r="AF154" s="53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 spans="1:52" ht="12" customHeight="1" x14ac:dyDescent="0.25">
      <c r="A155" s="77"/>
      <c r="B155" s="77">
        <v>12.8</v>
      </c>
      <c r="C155" s="77">
        <v>2.8</v>
      </c>
      <c r="D155" s="131">
        <f t="shared" si="58"/>
        <v>151</v>
      </c>
      <c r="E155" s="131" t="str">
        <f t="shared" si="57"/>
        <v/>
      </c>
      <c r="F155" s="118">
        <v>12.8</v>
      </c>
      <c r="G155" s="118">
        <v>2.7999999999999901</v>
      </c>
      <c r="H155" s="129">
        <v>13.5</v>
      </c>
      <c r="I155" s="129">
        <v>18.598964102776101</v>
      </c>
      <c r="J155" s="129">
        <v>13.5</v>
      </c>
      <c r="K155" s="129">
        <v>387.108334050221</v>
      </c>
      <c r="L155" s="81">
        <v>13.5</v>
      </c>
      <c r="M155" s="82">
        <v>-273.03962232903501</v>
      </c>
      <c r="N155" s="82">
        <v>-5355.3467541476703</v>
      </c>
      <c r="O155" s="82">
        <v>-2554.6020381663602</v>
      </c>
      <c r="P155" s="82">
        <v>-61619.195646939697</v>
      </c>
      <c r="Q155" s="53"/>
      <c r="R155" s="53"/>
      <c r="S155" s="53"/>
      <c r="T155" s="53"/>
      <c r="U155" s="53"/>
      <c r="V155" s="53"/>
      <c r="W155" s="53"/>
      <c r="X155" s="53"/>
      <c r="Y155" s="101"/>
      <c r="Z155" s="53"/>
      <c r="AA155" s="53"/>
      <c r="AB155" s="53"/>
      <c r="AC155" s="53"/>
      <c r="AD155" s="53"/>
      <c r="AE155" s="53"/>
      <c r="AF155" s="53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 spans="1:52" ht="12" customHeight="1" x14ac:dyDescent="0.25">
      <c r="A156" s="77"/>
      <c r="B156" s="77">
        <v>12.85</v>
      </c>
      <c r="C156" s="77">
        <v>-2.4</v>
      </c>
      <c r="D156" s="131">
        <f t="shared" si="58"/>
        <v>152</v>
      </c>
      <c r="E156" s="131" t="str">
        <f t="shared" si="57"/>
        <v/>
      </c>
      <c r="F156" s="118">
        <v>12.8499999999999</v>
      </c>
      <c r="G156" s="118">
        <v>-2.3999999999999901</v>
      </c>
      <c r="H156" s="129">
        <v>13.58333333333</v>
      </c>
      <c r="I156" s="129">
        <v>18.9195947488491</v>
      </c>
      <c r="J156" s="129">
        <v>13.58333333333</v>
      </c>
      <c r="K156" s="129">
        <v>386.92131983101899</v>
      </c>
      <c r="L156" s="81">
        <v>13.58333333333</v>
      </c>
      <c r="M156" s="82">
        <v>-257.57855006737202</v>
      </c>
      <c r="N156" s="82">
        <v>-5002.0638266608703</v>
      </c>
      <c r="O156" s="82">
        <v>-2321.9869420268901</v>
      </c>
      <c r="P156" s="82">
        <v>-56314.477429945102</v>
      </c>
      <c r="Q156" s="53"/>
      <c r="R156" s="53"/>
      <c r="S156" s="53"/>
      <c r="T156" s="53"/>
      <c r="U156" s="53"/>
      <c r="V156" s="53"/>
      <c r="W156" s="53"/>
      <c r="X156" s="53"/>
      <c r="Y156" s="101"/>
      <c r="Z156" s="53"/>
      <c r="AA156" s="53"/>
      <c r="AB156" s="53"/>
      <c r="AC156" s="53"/>
      <c r="AD156" s="53"/>
      <c r="AE156" s="53"/>
      <c r="AF156" s="53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 spans="1:52" ht="12" customHeight="1" x14ac:dyDescent="0.25">
      <c r="A157" s="77"/>
      <c r="B157" s="77">
        <v>13.006</v>
      </c>
      <c r="C157" s="77">
        <v>2.4</v>
      </c>
      <c r="D157" s="131">
        <f t="shared" si="58"/>
        <v>153</v>
      </c>
      <c r="E157" s="131" t="str">
        <f t="shared" si="57"/>
        <v/>
      </c>
      <c r="F157" s="118">
        <v>13.006</v>
      </c>
      <c r="G157" s="118">
        <v>2.3999999999999901</v>
      </c>
      <c r="H157" s="129">
        <v>13.66666666667</v>
      </c>
      <c r="I157" s="129">
        <v>19.109023057638101</v>
      </c>
      <c r="J157" s="129">
        <v>13.66666666667</v>
      </c>
      <c r="K157" s="129">
        <v>386.73390914761399</v>
      </c>
      <c r="L157" s="81">
        <v>13.66666666667</v>
      </c>
      <c r="M157" s="82">
        <v>-266.060240466084</v>
      </c>
      <c r="N157" s="82">
        <v>-5600.2635943961304</v>
      </c>
      <c r="O157" s="82">
        <v>-2449.09290507885</v>
      </c>
      <c r="P157" s="82">
        <v>-65285.444224831401</v>
      </c>
      <c r="Q157" s="53"/>
      <c r="R157" s="53"/>
      <c r="S157" s="53"/>
      <c r="T157" s="53"/>
      <c r="U157" s="53"/>
      <c r="V157" s="53"/>
      <c r="W157" s="53"/>
      <c r="X157" s="53"/>
      <c r="Y157" s="101"/>
      <c r="Z157" s="53"/>
      <c r="AA157" s="53"/>
      <c r="AB157" s="53"/>
      <c r="AC157" s="53"/>
      <c r="AD157" s="53"/>
      <c r="AE157" s="53"/>
      <c r="AF157" s="53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 spans="1:52" ht="12" customHeight="1" x14ac:dyDescent="0.25">
      <c r="A158" s="77"/>
      <c r="B158" s="77">
        <v>13.055999999999999</v>
      </c>
      <c r="C158" s="77">
        <v>2.8</v>
      </c>
      <c r="D158" s="131">
        <f t="shared" si="58"/>
        <v>154</v>
      </c>
      <c r="E158" s="131" t="str">
        <f t="shared" si="57"/>
        <v/>
      </c>
      <c r="F158" s="118">
        <v>13.0559999999999</v>
      </c>
      <c r="G158" s="118">
        <v>2.7999999999999901</v>
      </c>
      <c r="H158" s="129">
        <v>13.75</v>
      </c>
      <c r="I158" s="129">
        <v>18.973757447411099</v>
      </c>
      <c r="J158" s="129">
        <v>13.75</v>
      </c>
      <c r="K158" s="129">
        <v>386.54606146677799</v>
      </c>
      <c r="L158" s="81">
        <v>13.75</v>
      </c>
      <c r="M158" s="82">
        <v>-289.143639648636</v>
      </c>
      <c r="N158" s="82">
        <v>-6503.4514069688103</v>
      </c>
      <c r="O158" s="82">
        <v>-2795.8979983839999</v>
      </c>
      <c r="P158" s="82">
        <v>-78836.626979145498</v>
      </c>
      <c r="Q158" s="53"/>
      <c r="R158" s="53"/>
      <c r="S158" s="53"/>
      <c r="T158" s="53"/>
      <c r="U158" s="53"/>
      <c r="V158" s="53"/>
      <c r="W158" s="53"/>
      <c r="X158" s="53"/>
      <c r="Y158" s="101"/>
      <c r="Z158" s="53"/>
      <c r="AA158" s="53"/>
      <c r="AB158" s="53"/>
      <c r="AC158" s="53"/>
      <c r="AD158" s="53"/>
      <c r="AE158" s="53"/>
      <c r="AF158" s="53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</row>
    <row r="159" spans="1:52" ht="12" customHeight="1" x14ac:dyDescent="0.25">
      <c r="A159" s="77"/>
      <c r="B159" s="77">
        <v>13.106</v>
      </c>
      <c r="C159" s="77">
        <v>2.4</v>
      </c>
      <c r="D159" s="131">
        <f t="shared" si="58"/>
        <v>155</v>
      </c>
      <c r="E159" s="131" t="str">
        <f t="shared" si="57"/>
        <v/>
      </c>
      <c r="F159" s="118">
        <v>13.1059999999999</v>
      </c>
      <c r="G159" s="118">
        <v>2.3999999999999901</v>
      </c>
      <c r="H159" s="129">
        <v>13.83333333333</v>
      </c>
      <c r="I159" s="129">
        <v>18.6203980938235</v>
      </c>
      <c r="J159" s="129">
        <v>13.83333333333</v>
      </c>
      <c r="K159" s="129">
        <v>386.35770554067199</v>
      </c>
      <c r="L159" s="81">
        <v>13.83333333333</v>
      </c>
      <c r="M159" s="82">
        <v>-306.42063788003799</v>
      </c>
      <c r="N159" s="82">
        <v>-6919.5248934444999</v>
      </c>
      <c r="O159" s="82">
        <v>-3055.7715555333698</v>
      </c>
      <c r="P159" s="82">
        <v>-85083.511167617005</v>
      </c>
      <c r="Q159" s="53"/>
      <c r="R159" s="53"/>
      <c r="S159" s="53"/>
      <c r="T159" s="53"/>
      <c r="U159" s="53"/>
      <c r="V159" s="53"/>
      <c r="W159" s="53"/>
      <c r="X159" s="53"/>
      <c r="Y159" s="101"/>
      <c r="Z159" s="53"/>
      <c r="AA159" s="53"/>
      <c r="AB159" s="53"/>
      <c r="AC159" s="53"/>
      <c r="AD159" s="53"/>
      <c r="AE159" s="53"/>
      <c r="AF159" s="53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</row>
    <row r="160" spans="1:52" ht="12" customHeight="1" x14ac:dyDescent="0.25">
      <c r="A160" s="77"/>
      <c r="B160" s="77">
        <v>13.262</v>
      </c>
      <c r="C160" s="77">
        <v>-2.1</v>
      </c>
      <c r="D160" s="131">
        <f t="shared" si="58"/>
        <v>156</v>
      </c>
      <c r="E160" s="131" t="str">
        <f t="shared" si="57"/>
        <v/>
      </c>
      <c r="F160" s="118">
        <v>13.262</v>
      </c>
      <c r="G160" s="118">
        <v>-2.1</v>
      </c>
      <c r="H160" s="129">
        <v>13.91666666667</v>
      </c>
      <c r="I160" s="129">
        <v>18.379887196472001</v>
      </c>
      <c r="J160" s="129">
        <v>13.91666666667</v>
      </c>
      <c r="K160" s="129">
        <v>386.16881197894497</v>
      </c>
      <c r="L160" s="81">
        <v>13.91666666667</v>
      </c>
      <c r="M160" s="82">
        <v>-300.15495373245699</v>
      </c>
      <c r="N160" s="82">
        <v>-6383.8449059691802</v>
      </c>
      <c r="O160" s="82">
        <v>-2961.9544838419101</v>
      </c>
      <c r="P160" s="82">
        <v>-77050.918372463799</v>
      </c>
      <c r="Q160" s="53"/>
      <c r="R160" s="53"/>
      <c r="S160" s="53"/>
      <c r="T160" s="53"/>
      <c r="U160" s="53"/>
      <c r="V160" s="53"/>
      <c r="W160" s="53"/>
      <c r="X160" s="53"/>
      <c r="Y160" s="101"/>
      <c r="Z160" s="53"/>
      <c r="AA160" s="53"/>
      <c r="AB160" s="53"/>
      <c r="AC160" s="53"/>
      <c r="AD160" s="53"/>
      <c r="AE160" s="53"/>
      <c r="AF160" s="53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</row>
    <row r="161" spans="1:52" ht="12" customHeight="1" x14ac:dyDescent="0.25">
      <c r="A161" s="77"/>
      <c r="B161" s="77">
        <v>13.311999999999999</v>
      </c>
      <c r="C161" s="77">
        <v>-2.5</v>
      </c>
      <c r="D161" s="131">
        <f t="shared" si="58"/>
        <v>157</v>
      </c>
      <c r="E161" s="131" t="str">
        <f t="shared" si="57"/>
        <v/>
      </c>
      <c r="F161" s="118">
        <v>13.3119999999999</v>
      </c>
      <c r="G161" s="118">
        <v>-2.5</v>
      </c>
      <c r="H161" s="129">
        <v>14</v>
      </c>
      <c r="I161" s="129">
        <v>18.489652438085798</v>
      </c>
      <c r="J161" s="129">
        <v>14</v>
      </c>
      <c r="K161" s="129">
        <v>385.97942773876503</v>
      </c>
      <c r="L161" s="81">
        <v>14</v>
      </c>
      <c r="M161" s="82">
        <v>-275.48849778224701</v>
      </c>
      <c r="N161" s="82">
        <v>-5383.1448025006503</v>
      </c>
      <c r="O161" s="82">
        <v>-2591.3684632570998</v>
      </c>
      <c r="P161" s="82">
        <v>-62037.100445471602</v>
      </c>
      <c r="Q161" s="53"/>
      <c r="R161" s="53"/>
      <c r="S161" s="53"/>
      <c r="T161" s="53"/>
      <c r="U161" s="53"/>
      <c r="V161" s="53"/>
      <c r="W161" s="53"/>
      <c r="X161" s="53"/>
      <c r="Y161" s="101"/>
      <c r="Z161" s="53"/>
      <c r="AA161" s="53"/>
      <c r="AB161" s="53"/>
      <c r="AC161" s="53"/>
      <c r="AD161" s="53"/>
      <c r="AE161" s="53"/>
      <c r="AF161" s="53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</row>
    <row r="162" spans="1:52" ht="12" customHeight="1" x14ac:dyDescent="0.25">
      <c r="A162" s="77"/>
      <c r="B162" s="77">
        <v>13.362</v>
      </c>
      <c r="C162" s="77">
        <v>-2.1</v>
      </c>
      <c r="D162" s="131">
        <f t="shared" si="58"/>
        <v>158</v>
      </c>
      <c r="E162" s="131" t="str">
        <f t="shared" si="57"/>
        <v/>
      </c>
      <c r="F162" s="118">
        <v>13.362</v>
      </c>
      <c r="G162" s="118">
        <v>-2.1</v>
      </c>
      <c r="H162" s="129">
        <v>14.08333333333</v>
      </c>
      <c r="I162" s="129">
        <v>18.8577340684215</v>
      </c>
      <c r="J162" s="129">
        <v>14.08333333333</v>
      </c>
      <c r="K162" s="129">
        <v>385.78963725680399</v>
      </c>
      <c r="L162" s="81">
        <v>14.08333333333</v>
      </c>
      <c r="M162" s="82">
        <v>-255.57308288536899</v>
      </c>
      <c r="N162" s="82">
        <v>-4869.0936574421703</v>
      </c>
      <c r="O162" s="82">
        <v>-2291.8119051192898</v>
      </c>
      <c r="P162" s="82">
        <v>-54319.986500424202</v>
      </c>
      <c r="Q162" s="53"/>
      <c r="R162" s="53"/>
      <c r="S162" s="53"/>
      <c r="T162" s="53"/>
      <c r="U162" s="53"/>
      <c r="V162" s="53"/>
      <c r="W162" s="53"/>
      <c r="X162" s="53"/>
      <c r="Y162" s="101"/>
      <c r="Z162" s="53"/>
      <c r="AA162" s="53"/>
      <c r="AB162" s="53"/>
      <c r="AC162" s="53"/>
      <c r="AD162" s="53"/>
      <c r="AE162" s="53"/>
      <c r="AF162" s="53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</row>
    <row r="163" spans="1:52" ht="12" customHeight="1" x14ac:dyDescent="0.25">
      <c r="A163" s="77"/>
      <c r="B163" s="77">
        <v>13.518000000000001</v>
      </c>
      <c r="C163" s="77">
        <v>2.1</v>
      </c>
      <c r="D163" s="131">
        <f t="shared" si="58"/>
        <v>159</v>
      </c>
      <c r="E163" s="131" t="str">
        <f t="shared" si="57"/>
        <v/>
      </c>
      <c r="F163" s="118">
        <v>13.518000000000001</v>
      </c>
      <c r="G163" s="118">
        <v>2.1</v>
      </c>
      <c r="H163" s="129">
        <v>14.16666666667</v>
      </c>
      <c r="I163" s="129">
        <v>19.1385971404837</v>
      </c>
      <c r="J163" s="129">
        <v>14.16666666667</v>
      </c>
      <c r="K163" s="129">
        <v>385.599485184022</v>
      </c>
      <c r="L163" s="81">
        <v>14.16666666667</v>
      </c>
      <c r="M163" s="82">
        <v>-259.84840726016103</v>
      </c>
      <c r="N163" s="82">
        <v>-5357.8879777748598</v>
      </c>
      <c r="O163" s="82">
        <v>-2355.6513245839001</v>
      </c>
      <c r="P163" s="82">
        <v>-61648.470795077897</v>
      </c>
      <c r="Q163" s="53"/>
      <c r="R163" s="53"/>
      <c r="S163" s="53"/>
      <c r="T163" s="53"/>
      <c r="U163" s="53"/>
      <c r="V163" s="53"/>
      <c r="W163" s="53"/>
      <c r="X163" s="53"/>
      <c r="Y163" s="101"/>
      <c r="Z163" s="53"/>
      <c r="AA163" s="53"/>
      <c r="AB163" s="53"/>
      <c r="AC163" s="53"/>
      <c r="AD163" s="53"/>
      <c r="AE163" s="53"/>
      <c r="AF163" s="53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</row>
    <row r="164" spans="1:52" ht="12" customHeight="1" x14ac:dyDescent="0.25">
      <c r="A164" s="77"/>
      <c r="B164" s="77">
        <v>13.568</v>
      </c>
      <c r="C164" s="77">
        <v>2.5</v>
      </c>
      <c r="D164" s="131">
        <f t="shared" si="58"/>
        <v>160</v>
      </c>
      <c r="E164" s="131" t="str">
        <f t="shared" si="57"/>
        <v/>
      </c>
      <c r="F164" s="118">
        <v>13.5679999999999</v>
      </c>
      <c r="G164" s="118">
        <v>2.5</v>
      </c>
      <c r="H164" s="129">
        <v>14.25</v>
      </c>
      <c r="I164" s="129">
        <v>19.082647047089001</v>
      </c>
      <c r="J164" s="129">
        <v>14.25</v>
      </c>
      <c r="K164" s="129">
        <v>385.40893830126703</v>
      </c>
      <c r="L164" s="81">
        <v>14.25</v>
      </c>
      <c r="M164" s="82">
        <v>-282.71049528752098</v>
      </c>
      <c r="N164" s="82">
        <v>-6320.9528339998997</v>
      </c>
      <c r="O164" s="82">
        <v>-2699.0500084062701</v>
      </c>
      <c r="P164" s="82">
        <v>-76096.855526960993</v>
      </c>
      <c r="Q164" s="53"/>
      <c r="R164" s="53"/>
      <c r="S164" s="53"/>
      <c r="T164" s="53"/>
      <c r="U164" s="53"/>
      <c r="V164" s="53"/>
      <c r="W164" s="53"/>
      <c r="X164" s="53"/>
      <c r="Y164" s="101"/>
      <c r="Z164" s="53"/>
      <c r="AA164" s="53"/>
      <c r="AB164" s="53"/>
      <c r="AC164" s="53"/>
      <c r="AD164" s="53"/>
      <c r="AE164" s="53"/>
      <c r="AF164" s="53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</row>
    <row r="165" spans="1:52" ht="12" customHeight="1" x14ac:dyDescent="0.25">
      <c r="A165" s="77"/>
      <c r="B165" s="77">
        <v>13.618</v>
      </c>
      <c r="C165" s="77">
        <v>2</v>
      </c>
      <c r="D165" s="131">
        <f t="shared" si="58"/>
        <v>161</v>
      </c>
      <c r="E165" s="131" t="str">
        <f t="shared" si="57"/>
        <v/>
      </c>
      <c r="F165" s="118">
        <v>13.618</v>
      </c>
      <c r="G165" s="118">
        <v>2</v>
      </c>
      <c r="H165" s="129">
        <v>14.33333333333</v>
      </c>
      <c r="I165" s="129">
        <v>18.7590361511735</v>
      </c>
      <c r="J165" s="129">
        <v>14.33333333333</v>
      </c>
      <c r="K165" s="129">
        <v>385.21792055594699</v>
      </c>
      <c r="L165" s="81">
        <v>14.33333333333</v>
      </c>
      <c r="M165" s="82">
        <v>-302.43518741478198</v>
      </c>
      <c r="N165" s="82">
        <v>-6860.7189498033604</v>
      </c>
      <c r="O165" s="82">
        <v>-2995.66548695148</v>
      </c>
      <c r="P165" s="82">
        <v>-84199.046722272004</v>
      </c>
      <c r="Q165" s="53"/>
      <c r="R165" s="53"/>
      <c r="S165" s="53"/>
      <c r="T165" s="53"/>
      <c r="U165" s="53"/>
      <c r="V165" s="53"/>
      <c r="W165" s="53"/>
      <c r="X165" s="53"/>
      <c r="Y165" s="101"/>
      <c r="Z165" s="53"/>
      <c r="AA165" s="53"/>
      <c r="AB165" s="53"/>
      <c r="AC165" s="53"/>
      <c r="AD165" s="53"/>
      <c r="AE165" s="53"/>
      <c r="AF165" s="53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</row>
    <row r="166" spans="1:52" ht="12" customHeight="1" x14ac:dyDescent="0.25">
      <c r="A166" s="77"/>
      <c r="B166" s="77">
        <v>13.773999999999999</v>
      </c>
      <c r="C166" s="77">
        <v>-2.4</v>
      </c>
      <c r="D166" s="131">
        <f t="shared" si="58"/>
        <v>162</v>
      </c>
      <c r="E166" s="131" t="str">
        <f t="shared" si="57"/>
        <v/>
      </c>
      <c r="F166" s="118">
        <v>13.7739999999999</v>
      </c>
      <c r="G166" s="118">
        <v>-2.3999999999999901</v>
      </c>
      <c r="H166" s="129">
        <v>14.41666666667</v>
      </c>
      <c r="I166" s="129">
        <v>18.486022531238401</v>
      </c>
      <c r="J166" s="129">
        <v>14.41666666667</v>
      </c>
      <c r="K166" s="129">
        <v>385.02638712888103</v>
      </c>
      <c r="L166" s="81">
        <v>14.41666666667</v>
      </c>
      <c r="M166" s="82">
        <v>-300.33679833988498</v>
      </c>
      <c r="N166" s="82">
        <v>-6472.34350185936</v>
      </c>
      <c r="O166" s="82">
        <v>-2964.4811581202398</v>
      </c>
      <c r="P166" s="82">
        <v>-78376.823019905903</v>
      </c>
      <c r="Q166" s="53"/>
      <c r="R166" s="53"/>
      <c r="S166" s="53"/>
      <c r="T166" s="53"/>
      <c r="U166" s="53"/>
      <c r="V166" s="53"/>
      <c r="W166" s="53"/>
      <c r="X166" s="53"/>
      <c r="Y166" s="101"/>
      <c r="Z166" s="53"/>
      <c r="AA166" s="53"/>
      <c r="AB166" s="53"/>
      <c r="AC166" s="53"/>
      <c r="AD166" s="53"/>
      <c r="AE166" s="53"/>
      <c r="AF166" s="53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</row>
    <row r="167" spans="1:52" ht="12" customHeight="1" x14ac:dyDescent="0.25">
      <c r="A167" s="77"/>
      <c r="B167" s="77">
        <v>13.824</v>
      </c>
      <c r="C167" s="77">
        <v>-2.8</v>
      </c>
      <c r="D167" s="131">
        <f t="shared" si="58"/>
        <v>163</v>
      </c>
      <c r="E167" s="131" t="str">
        <f t="shared" si="57"/>
        <v/>
      </c>
      <c r="F167" s="118">
        <v>13.8239999999999</v>
      </c>
      <c r="G167" s="118">
        <v>-2.7999999999999901</v>
      </c>
      <c r="H167" s="129">
        <v>14.5</v>
      </c>
      <c r="I167" s="129">
        <v>18.5195003333099</v>
      </c>
      <c r="J167" s="129">
        <v>14.5</v>
      </c>
      <c r="K167" s="129">
        <v>384.83436616561698</v>
      </c>
      <c r="L167" s="81">
        <v>14.5</v>
      </c>
      <c r="M167" s="82">
        <v>-279.40098505618801</v>
      </c>
      <c r="N167" s="82">
        <v>-5565.8296997195303</v>
      </c>
      <c r="O167" s="82">
        <v>-2650.0106774374999</v>
      </c>
      <c r="P167" s="82">
        <v>-64777.060829402602</v>
      </c>
      <c r="Q167" s="53"/>
      <c r="R167" s="53"/>
      <c r="S167" s="53"/>
      <c r="T167" s="53"/>
      <c r="U167" s="53"/>
      <c r="V167" s="53"/>
      <c r="W167" s="53"/>
      <c r="X167" s="53"/>
      <c r="Y167" s="101"/>
      <c r="Z167" s="53"/>
      <c r="AA167" s="53"/>
      <c r="AB167" s="53"/>
      <c r="AC167" s="53"/>
      <c r="AD167" s="53"/>
      <c r="AE167" s="53"/>
      <c r="AF167" s="53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 spans="1:52" ht="12" customHeight="1" x14ac:dyDescent="0.25">
      <c r="A168" s="77"/>
      <c r="B168" s="77">
        <v>13.874000000000001</v>
      </c>
      <c r="C168" s="77">
        <v>-2.4</v>
      </c>
      <c r="D168" s="131">
        <f t="shared" si="58"/>
        <v>164</v>
      </c>
      <c r="E168" s="131" t="str">
        <f t="shared" si="57"/>
        <v/>
      </c>
      <c r="F168" s="118">
        <v>13.874000000000001</v>
      </c>
      <c r="G168" s="118">
        <v>-2.3999999999999901</v>
      </c>
      <c r="H168" s="129">
        <v>14.58333333333</v>
      </c>
      <c r="I168" s="129">
        <v>18.815217669141301</v>
      </c>
      <c r="J168" s="129">
        <v>14.58333333333</v>
      </c>
      <c r="K168" s="129">
        <v>384.64193026989102</v>
      </c>
      <c r="L168" s="81">
        <v>14.58333333333</v>
      </c>
      <c r="M168" s="82">
        <v>-260.16111143107099</v>
      </c>
      <c r="N168" s="82">
        <v>-5017.0583104080097</v>
      </c>
      <c r="O168" s="82">
        <v>-2360.6773959346601</v>
      </c>
      <c r="P168" s="82">
        <v>-56540.085022225503</v>
      </c>
      <c r="Q168" s="53"/>
      <c r="R168" s="53"/>
      <c r="S168" s="53"/>
      <c r="T168" s="53"/>
      <c r="U168" s="53"/>
      <c r="V168" s="53"/>
      <c r="W168" s="53"/>
      <c r="X168" s="53"/>
      <c r="Y168" s="101"/>
      <c r="Z168" s="53"/>
      <c r="AA168" s="53"/>
      <c r="AB168" s="53"/>
      <c r="AC168" s="53"/>
      <c r="AD168" s="53"/>
      <c r="AE168" s="53"/>
      <c r="AF168" s="53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 spans="1:52" ht="12" customHeight="1" x14ac:dyDescent="0.25">
      <c r="A169" s="77"/>
      <c r="B169" s="77">
        <v>14.03</v>
      </c>
      <c r="C169" s="77">
        <v>2.4</v>
      </c>
      <c r="D169" s="131">
        <f t="shared" si="58"/>
        <v>165</v>
      </c>
      <c r="E169" s="131" t="str">
        <f t="shared" si="57"/>
        <v/>
      </c>
      <c r="F169" s="118">
        <v>14.0299999999999</v>
      </c>
      <c r="G169" s="118">
        <v>2.3999999999999901</v>
      </c>
      <c r="H169" s="129">
        <v>14.66666666667</v>
      </c>
      <c r="I169" s="129">
        <v>19.079619442831099</v>
      </c>
      <c r="J169" s="129">
        <v>14.66666666667</v>
      </c>
      <c r="K169" s="129">
        <v>384.44912697261998</v>
      </c>
      <c r="L169" s="81">
        <v>14.66666666667</v>
      </c>
      <c r="M169" s="82">
        <v>-261.05234866536802</v>
      </c>
      <c r="N169" s="82">
        <v>-5342.6296780268904</v>
      </c>
      <c r="O169" s="82">
        <v>-2373.7074404298901</v>
      </c>
      <c r="P169" s="82">
        <v>-61420.149044338898</v>
      </c>
      <c r="Q169" s="53"/>
      <c r="R169" s="53"/>
      <c r="S169" s="53"/>
      <c r="T169" s="53"/>
      <c r="U169" s="53"/>
      <c r="V169" s="53"/>
      <c r="W169" s="53"/>
      <c r="X169" s="53"/>
      <c r="Y169" s="101"/>
      <c r="Z169" s="53"/>
      <c r="AA169" s="53"/>
      <c r="AB169" s="53"/>
      <c r="AC169" s="53"/>
      <c r="AD169" s="53"/>
      <c r="AE169" s="53"/>
      <c r="AF169" s="53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 spans="1:52" ht="12" customHeight="1" x14ac:dyDescent="0.25">
      <c r="A170" s="77"/>
      <c r="B170" s="77">
        <v>14.08</v>
      </c>
      <c r="C170" s="77">
        <v>2.8</v>
      </c>
      <c r="D170" s="131">
        <f t="shared" si="58"/>
        <v>166</v>
      </c>
      <c r="E170" s="131" t="str">
        <f t="shared" si="57"/>
        <v/>
      </c>
      <c r="F170" s="118">
        <v>14.08</v>
      </c>
      <c r="G170" s="118">
        <v>2.7999999999999901</v>
      </c>
      <c r="H170" s="129">
        <v>14.75</v>
      </c>
      <c r="I170" s="129">
        <v>19.0393169666307</v>
      </c>
      <c r="J170" s="129">
        <v>14.75</v>
      </c>
      <c r="K170" s="129">
        <v>384.25593263729201</v>
      </c>
      <c r="L170" s="81">
        <v>14.75</v>
      </c>
      <c r="M170" s="82">
        <v>-282.47138920701701</v>
      </c>
      <c r="N170" s="82">
        <v>-6276.5589360511503</v>
      </c>
      <c r="O170" s="82">
        <v>-2695.3946619446001</v>
      </c>
      <c r="P170" s="82">
        <v>-75431.078294533698</v>
      </c>
      <c r="Q170" s="53"/>
      <c r="R170" s="53"/>
      <c r="S170" s="53"/>
      <c r="T170" s="53"/>
      <c r="U170" s="53"/>
      <c r="V170" s="53"/>
      <c r="W170" s="53"/>
      <c r="X170" s="53"/>
      <c r="Y170" s="101"/>
      <c r="Z170" s="53"/>
      <c r="AA170" s="53"/>
      <c r="AB170" s="53"/>
      <c r="AC170" s="53"/>
      <c r="AD170" s="53"/>
      <c r="AE170" s="53"/>
      <c r="AF170" s="53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 spans="1:52" ht="12" customHeight="1" x14ac:dyDescent="0.25">
      <c r="A171" s="77"/>
      <c r="B171" s="77">
        <v>14.13</v>
      </c>
      <c r="C171" s="77">
        <v>2.4</v>
      </c>
      <c r="D171" s="131">
        <f t="shared" si="58"/>
        <v>167</v>
      </c>
      <c r="E171" s="131" t="str">
        <f t="shared" si="57"/>
        <v/>
      </c>
      <c r="F171" s="118">
        <v>14.13</v>
      </c>
      <c r="G171" s="118">
        <v>2.3999999999999901</v>
      </c>
      <c r="H171" s="129">
        <v>14.83333333333</v>
      </c>
      <c r="I171" s="129">
        <v>18.722626804475802</v>
      </c>
      <c r="J171" s="129">
        <v>14.83333333333</v>
      </c>
      <c r="K171" s="129">
        <v>384.06227701006202</v>
      </c>
      <c r="L171" s="81">
        <v>14.83333333333</v>
      </c>
      <c r="M171" s="82">
        <v>-303.23839492745299</v>
      </c>
      <c r="N171" s="82">
        <v>-6881.7106619956203</v>
      </c>
      <c r="O171" s="82">
        <v>-3007.6410115243798</v>
      </c>
      <c r="P171" s="82">
        <v>-84513.964642980005</v>
      </c>
      <c r="Q171" s="53"/>
      <c r="R171" s="53"/>
      <c r="S171" s="53"/>
      <c r="T171" s="53"/>
      <c r="U171" s="53"/>
      <c r="V171" s="53"/>
      <c r="W171" s="53"/>
      <c r="X171" s="53"/>
      <c r="Y171" s="101"/>
      <c r="Z171" s="53"/>
      <c r="AA171" s="53"/>
      <c r="AB171" s="53"/>
      <c r="AC171" s="53"/>
      <c r="AD171" s="53"/>
      <c r="AE171" s="53"/>
      <c r="AF171" s="53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spans="1:52" ht="12" customHeight="1" x14ac:dyDescent="0.25">
      <c r="A172" s="77"/>
      <c r="B172" s="77">
        <v>14.286</v>
      </c>
      <c r="C172" s="77">
        <v>-2.1</v>
      </c>
      <c r="D172" s="131">
        <f t="shared" si="58"/>
        <v>168</v>
      </c>
      <c r="E172" s="131" t="str">
        <f t="shared" si="57"/>
        <v/>
      </c>
      <c r="F172" s="118">
        <v>14.2859999999999</v>
      </c>
      <c r="G172" s="118">
        <v>-2.1</v>
      </c>
      <c r="H172" s="129">
        <v>14.91666666667</v>
      </c>
      <c r="I172" s="129">
        <v>18.414377883824201</v>
      </c>
      <c r="J172" s="129">
        <v>14.91666666667</v>
      </c>
      <c r="K172" s="129">
        <v>383.86811153852898</v>
      </c>
      <c r="L172" s="81">
        <v>14.91666666667</v>
      </c>
      <c r="M172" s="82">
        <v>-304.73327335206102</v>
      </c>
      <c r="N172" s="82">
        <v>-6630.7736995961704</v>
      </c>
      <c r="O172" s="82">
        <v>-3030.448936147</v>
      </c>
      <c r="P172" s="82">
        <v>-80753.968682383595</v>
      </c>
      <c r="Q172" s="53"/>
      <c r="R172" s="53"/>
      <c r="S172" s="53"/>
      <c r="T172" s="53"/>
      <c r="U172" s="53"/>
      <c r="V172" s="53"/>
      <c r="W172" s="53"/>
      <c r="X172" s="53"/>
      <c r="Y172" s="101"/>
      <c r="Z172" s="53"/>
      <c r="AA172" s="53"/>
      <c r="AB172" s="53"/>
      <c r="AC172" s="53"/>
      <c r="AD172" s="53"/>
      <c r="AE172" s="53"/>
      <c r="AF172" s="53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spans="1:52" ht="12" customHeight="1" x14ac:dyDescent="0.25">
      <c r="A173" s="77"/>
      <c r="B173" s="77">
        <v>14.336</v>
      </c>
      <c r="C173" s="77">
        <v>-2.5</v>
      </c>
      <c r="D173" s="131">
        <f t="shared" si="58"/>
        <v>169</v>
      </c>
      <c r="E173" s="131" t="str">
        <f t="shared" si="57"/>
        <v/>
      </c>
      <c r="F173" s="118">
        <v>14.336</v>
      </c>
      <c r="G173" s="118">
        <v>-2.5</v>
      </c>
      <c r="H173" s="129">
        <v>15</v>
      </c>
      <c r="I173" s="129">
        <v>18.4213257160465</v>
      </c>
      <c r="J173" s="129">
        <v>15</v>
      </c>
      <c r="K173" s="129">
        <v>383.67346195475602</v>
      </c>
      <c r="L173" s="81">
        <v>15</v>
      </c>
      <c r="M173" s="82">
        <v>-282.90972886397498</v>
      </c>
      <c r="N173" s="82">
        <v>-5645.9331060976401</v>
      </c>
      <c r="O173" s="82">
        <v>-2702.68793205358</v>
      </c>
      <c r="P173" s="82">
        <v>-65979.635808891297</v>
      </c>
      <c r="Q173" s="53"/>
      <c r="R173" s="53"/>
      <c r="S173" s="53"/>
      <c r="T173" s="53"/>
      <c r="U173" s="53"/>
      <c r="V173" s="53"/>
      <c r="W173" s="53"/>
      <c r="X173" s="53"/>
      <c r="Y173" s="101"/>
      <c r="Z173" s="53"/>
      <c r="AA173" s="53"/>
      <c r="AB173" s="53"/>
      <c r="AC173" s="53"/>
      <c r="AD173" s="53"/>
      <c r="AE173" s="53"/>
      <c r="AF173" s="53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</row>
    <row r="174" spans="1:52" ht="12" customHeight="1" x14ac:dyDescent="0.25">
      <c r="A174" s="77"/>
      <c r="B174" s="77">
        <v>14.385999999999999</v>
      </c>
      <c r="C174" s="77">
        <v>-2.1</v>
      </c>
      <c r="D174" s="131">
        <f t="shared" si="58"/>
        <v>170</v>
      </c>
      <c r="E174" s="131" t="str">
        <f t="shared" si="57"/>
        <v/>
      </c>
      <c r="F174" s="118">
        <v>14.3859999999999</v>
      </c>
      <c r="G174" s="118">
        <v>-2.1</v>
      </c>
      <c r="H174" s="129">
        <v>15.08333333333</v>
      </c>
      <c r="I174" s="129">
        <v>18.743785925752199</v>
      </c>
      <c r="J174" s="129">
        <v>15.08333333333</v>
      </c>
      <c r="K174" s="129">
        <v>383.47840825937999</v>
      </c>
      <c r="L174" s="81">
        <v>15.08333333333</v>
      </c>
      <c r="M174" s="82">
        <v>-259.49057368465498</v>
      </c>
      <c r="N174" s="82">
        <v>-4928.6801958671404</v>
      </c>
      <c r="O174" s="82">
        <v>-2350.5667148143302</v>
      </c>
      <c r="P174" s="82">
        <v>-55214.837030171599</v>
      </c>
      <c r="Q174" s="53"/>
      <c r="R174" s="53"/>
      <c r="S174" s="53"/>
      <c r="T174" s="53"/>
      <c r="U174" s="53"/>
      <c r="V174" s="53"/>
      <c r="W174" s="53"/>
      <c r="X174" s="53"/>
      <c r="Y174" s="101"/>
      <c r="Z174" s="53"/>
      <c r="AA174" s="53"/>
      <c r="AB174" s="53"/>
      <c r="AC174" s="53"/>
      <c r="AD174" s="53"/>
      <c r="AE174" s="53"/>
      <c r="AF174" s="53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</row>
    <row r="175" spans="1:52" ht="12" customHeight="1" x14ac:dyDescent="0.25">
      <c r="A175" s="77"/>
      <c r="B175" s="77">
        <v>14.542</v>
      </c>
      <c r="C175" s="77">
        <v>2.1</v>
      </c>
      <c r="D175" s="131">
        <f t="shared" si="58"/>
        <v>171</v>
      </c>
      <c r="E175" s="131" t="str">
        <f t="shared" si="57"/>
        <v/>
      </c>
      <c r="F175" s="118">
        <v>14.5419999999999</v>
      </c>
      <c r="G175" s="118">
        <v>2.1</v>
      </c>
      <c r="H175" s="129">
        <v>15.16666666667</v>
      </c>
      <c r="I175" s="129">
        <v>19.0863305949816</v>
      </c>
      <c r="J175" s="129">
        <v>15.16666666667</v>
      </c>
      <c r="K175" s="129">
        <v>383.28301251833602</v>
      </c>
      <c r="L175" s="81">
        <v>15.16666666667</v>
      </c>
      <c r="M175" s="82">
        <v>-255.960741184917</v>
      </c>
      <c r="N175" s="82">
        <v>-5126.8406479630303</v>
      </c>
      <c r="O175" s="82">
        <v>-2297.1162229029601</v>
      </c>
      <c r="P175" s="82">
        <v>-58182.460075737501</v>
      </c>
      <c r="Q175" s="53"/>
      <c r="R175" s="53"/>
      <c r="S175" s="53"/>
      <c r="T175" s="53"/>
      <c r="U175" s="53"/>
      <c r="V175" s="53"/>
      <c r="W175" s="53"/>
      <c r="X175" s="53"/>
      <c r="Y175" s="101"/>
      <c r="Z175" s="53"/>
      <c r="AA175" s="53"/>
      <c r="AB175" s="53"/>
      <c r="AC175" s="53"/>
      <c r="AD175" s="53"/>
      <c r="AE175" s="53"/>
      <c r="AF175" s="53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</row>
    <row r="176" spans="1:52" ht="12" customHeight="1" x14ac:dyDescent="0.25">
      <c r="A176" s="77"/>
      <c r="B176" s="77">
        <v>14.592000000000001</v>
      </c>
      <c r="C176" s="77">
        <v>2.5</v>
      </c>
      <c r="D176" s="131">
        <f t="shared" si="58"/>
        <v>172</v>
      </c>
      <c r="E176" s="131" t="str">
        <f t="shared" si="57"/>
        <v/>
      </c>
      <c r="F176" s="118">
        <v>14.592000000000001</v>
      </c>
      <c r="G176" s="118">
        <v>2.5</v>
      </c>
      <c r="H176" s="129">
        <v>15.25</v>
      </c>
      <c r="I176" s="129">
        <v>19.132542049580799</v>
      </c>
      <c r="J176" s="129">
        <v>15.25</v>
      </c>
      <c r="K176" s="129">
        <v>383.08726262990302</v>
      </c>
      <c r="L176" s="81">
        <v>15.25</v>
      </c>
      <c r="M176" s="82">
        <v>-275.68467908542601</v>
      </c>
      <c r="N176" s="82">
        <v>-6061.20611683475</v>
      </c>
      <c r="O176" s="82">
        <v>-2593.2547695145199</v>
      </c>
      <c r="P176" s="82">
        <v>-72198.772250383903</v>
      </c>
      <c r="Q176" s="53"/>
      <c r="R176" s="53"/>
      <c r="S176" s="53"/>
      <c r="T176" s="53"/>
      <c r="U176" s="53"/>
      <c r="V176" s="53"/>
      <c r="W176" s="53"/>
      <c r="X176" s="53"/>
      <c r="Y176" s="101"/>
      <c r="Z176" s="53"/>
      <c r="AA176" s="53"/>
      <c r="AB176" s="53"/>
      <c r="AC176" s="53"/>
      <c r="AD176" s="53"/>
      <c r="AE176" s="53"/>
      <c r="AF176" s="53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</row>
    <row r="177" spans="1:52" ht="12" customHeight="1" x14ac:dyDescent="0.25">
      <c r="A177" s="77"/>
      <c r="B177" s="77">
        <v>14.641999999999999</v>
      </c>
      <c r="C177" s="77">
        <v>2</v>
      </c>
      <c r="D177" s="131">
        <f t="shared" si="58"/>
        <v>173</v>
      </c>
      <c r="E177" s="131" t="str">
        <f t="shared" si="57"/>
        <v/>
      </c>
      <c r="F177" s="118">
        <v>14.6419999999999</v>
      </c>
      <c r="G177" s="118">
        <v>2</v>
      </c>
      <c r="H177" s="129">
        <v>15.33333333333</v>
      </c>
      <c r="I177" s="129">
        <v>18.861509150235801</v>
      </c>
      <c r="J177" s="129">
        <v>15.33333333333</v>
      </c>
      <c r="K177" s="129">
        <v>382.89108830433202</v>
      </c>
      <c r="L177" s="81">
        <v>15.33333333333</v>
      </c>
      <c r="M177" s="82">
        <v>-298.31799202073199</v>
      </c>
      <c r="N177" s="82">
        <v>-6783.56418853174</v>
      </c>
      <c r="O177" s="82">
        <v>-2933.4891000122998</v>
      </c>
      <c r="P177" s="82">
        <v>-83039.4026177013</v>
      </c>
      <c r="Q177" s="53"/>
      <c r="R177" s="53"/>
      <c r="S177" s="53"/>
      <c r="T177" s="53"/>
      <c r="U177" s="53"/>
      <c r="V177" s="53"/>
      <c r="W177" s="53"/>
      <c r="X177" s="53"/>
      <c r="Y177" s="101"/>
      <c r="Z177" s="53"/>
      <c r="AA177" s="53"/>
      <c r="AB177" s="53"/>
      <c r="AC177" s="53"/>
      <c r="AD177" s="53"/>
      <c r="AE177" s="53"/>
      <c r="AF177" s="53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</row>
    <row r="178" spans="1:52" ht="12" customHeight="1" x14ac:dyDescent="0.25">
      <c r="A178" s="77"/>
      <c r="B178" s="77">
        <v>14.798</v>
      </c>
      <c r="C178" s="77">
        <v>-2.4</v>
      </c>
      <c r="D178" s="131">
        <f t="shared" si="58"/>
        <v>174</v>
      </c>
      <c r="E178" s="131" t="str">
        <f t="shared" si="57"/>
        <v/>
      </c>
      <c r="F178" s="118">
        <v>14.798</v>
      </c>
      <c r="G178" s="118">
        <v>-2.3999999999999901</v>
      </c>
      <c r="H178" s="129">
        <v>15.41666666667</v>
      </c>
      <c r="I178" s="129">
        <v>18.5392473769346</v>
      </c>
      <c r="J178" s="129">
        <v>15.41666666667</v>
      </c>
      <c r="K178" s="129">
        <v>382.69442919648702</v>
      </c>
      <c r="L178" s="81">
        <v>15.41666666667</v>
      </c>
      <c r="M178" s="82">
        <v>-303.488681207676</v>
      </c>
      <c r="N178" s="82">
        <v>-6672.5528185601297</v>
      </c>
      <c r="O178" s="82">
        <v>-3011.5301283221602</v>
      </c>
      <c r="P178" s="82">
        <v>-81378.835891762094</v>
      </c>
      <c r="Q178" s="53"/>
      <c r="R178" s="53"/>
      <c r="S178" s="53"/>
      <c r="T178" s="53"/>
      <c r="U178" s="53"/>
      <c r="V178" s="53"/>
      <c r="W178" s="53"/>
      <c r="X178" s="53"/>
      <c r="Y178" s="101"/>
      <c r="Z178" s="53"/>
      <c r="AA178" s="53"/>
      <c r="AB178" s="53"/>
      <c r="AC178" s="53"/>
      <c r="AD178" s="53"/>
      <c r="AE178" s="53"/>
      <c r="AF178" s="53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</row>
    <row r="179" spans="1:52" ht="12" customHeight="1" x14ac:dyDescent="0.25">
      <c r="A179" s="77"/>
      <c r="B179" s="77">
        <v>14.848000000000001</v>
      </c>
      <c r="C179" s="77">
        <v>-2.8</v>
      </c>
      <c r="D179" s="131">
        <f t="shared" si="58"/>
        <v>175</v>
      </c>
      <c r="E179" s="131" t="str">
        <f t="shared" si="57"/>
        <v/>
      </c>
      <c r="F179" s="118">
        <v>14.848000000000001</v>
      </c>
      <c r="G179" s="118">
        <v>-2.7999999999999901</v>
      </c>
      <c r="H179" s="129">
        <v>15.5</v>
      </c>
      <c r="I179" s="129">
        <v>18.4770544738304</v>
      </c>
      <c r="J179" s="129">
        <v>15.5</v>
      </c>
      <c r="K179" s="129">
        <v>382.49729256543998</v>
      </c>
      <c r="L179" s="81">
        <v>15.5</v>
      </c>
      <c r="M179" s="82">
        <v>-286.06037300524298</v>
      </c>
      <c r="N179" s="82">
        <v>-5818.3012501514104</v>
      </c>
      <c r="O179" s="82">
        <v>-2749.85815785348</v>
      </c>
      <c r="P179" s="82">
        <v>-68564.565614314299</v>
      </c>
      <c r="Q179" s="53"/>
      <c r="R179" s="53"/>
      <c r="S179" s="53"/>
      <c r="T179" s="53"/>
      <c r="U179" s="53"/>
      <c r="V179" s="53"/>
      <c r="W179" s="53"/>
      <c r="X179" s="53"/>
      <c r="Y179" s="101"/>
      <c r="Z179" s="53"/>
      <c r="AA179" s="53"/>
      <c r="AB179" s="53"/>
      <c r="AC179" s="53"/>
      <c r="AD179" s="53"/>
      <c r="AE179" s="53"/>
      <c r="AF179" s="53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 spans="1:52" ht="12" customHeight="1" x14ac:dyDescent="0.25">
      <c r="A180" s="77"/>
      <c r="B180" s="77">
        <v>14.898</v>
      </c>
      <c r="C180" s="77">
        <v>-2.4</v>
      </c>
      <c r="D180" s="131">
        <f t="shared" si="58"/>
        <v>176</v>
      </c>
      <c r="E180" s="131" t="str">
        <f t="shared" si="57"/>
        <v/>
      </c>
      <c r="F180" s="118">
        <v>14.8979999999999</v>
      </c>
      <c r="G180" s="118">
        <v>-2.3999999999999901</v>
      </c>
      <c r="H180" s="129">
        <v>15.58333333333</v>
      </c>
      <c r="I180" s="129">
        <v>18.7179692715766</v>
      </c>
      <c r="J180" s="129">
        <v>15.58333333333</v>
      </c>
      <c r="K180" s="129">
        <v>382.29974360179</v>
      </c>
      <c r="L180" s="81">
        <v>15.58333333333</v>
      </c>
      <c r="M180" s="82">
        <v>-264.44606970381898</v>
      </c>
      <c r="N180" s="82">
        <v>-5106.8621417004597</v>
      </c>
      <c r="O180" s="82">
        <v>-2424.9323446214598</v>
      </c>
      <c r="P180" s="82">
        <v>-57888.125911048599</v>
      </c>
      <c r="Q180" s="53"/>
      <c r="R180" s="53"/>
      <c r="S180" s="53"/>
      <c r="T180" s="53"/>
      <c r="U180" s="53"/>
      <c r="V180" s="53"/>
      <c r="W180" s="53"/>
      <c r="X180" s="53"/>
      <c r="Y180" s="101"/>
      <c r="Z180" s="53"/>
      <c r="AA180" s="53"/>
      <c r="AB180" s="53"/>
      <c r="AC180" s="53"/>
      <c r="AD180" s="53"/>
      <c r="AE180" s="53"/>
      <c r="AF180" s="53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 spans="1:52" ht="12" customHeight="1" x14ac:dyDescent="0.25">
      <c r="A181" s="77"/>
      <c r="B181" s="77">
        <v>15.054</v>
      </c>
      <c r="C181" s="77">
        <v>2.4</v>
      </c>
      <c r="D181" s="131">
        <f t="shared" si="58"/>
        <v>177</v>
      </c>
      <c r="E181" s="131" t="str">
        <f t="shared" si="57"/>
        <v/>
      </c>
      <c r="F181" s="118">
        <v>15.054</v>
      </c>
      <c r="G181" s="118">
        <v>2.3999999999999901</v>
      </c>
      <c r="H181" s="129">
        <v>15.66666666667</v>
      </c>
      <c r="I181" s="129">
        <v>19.0265115930363</v>
      </c>
      <c r="J181" s="129">
        <v>15.66666666667</v>
      </c>
      <c r="K181" s="129">
        <v>382.10184342893399</v>
      </c>
      <c r="L181" s="81">
        <v>15.66666666667</v>
      </c>
      <c r="M181" s="82">
        <v>-258.22008004515999</v>
      </c>
      <c r="N181" s="82">
        <v>-5154.7508904057304</v>
      </c>
      <c r="O181" s="82">
        <v>-2331.02518374597</v>
      </c>
      <c r="P181" s="82">
        <v>-58601.877326756701</v>
      </c>
      <c r="Q181" s="53"/>
      <c r="R181" s="53"/>
      <c r="S181" s="53"/>
      <c r="T181" s="53"/>
      <c r="U181" s="53"/>
      <c r="V181" s="53"/>
      <c r="W181" s="53"/>
      <c r="X181" s="53"/>
      <c r="Y181" s="101"/>
      <c r="Z181" s="53"/>
      <c r="AA181" s="53"/>
      <c r="AB181" s="53"/>
      <c r="AC181" s="53"/>
      <c r="AD181" s="53"/>
      <c r="AE181" s="53"/>
      <c r="AF181" s="53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</row>
    <row r="182" spans="1:52" ht="12" customHeight="1" x14ac:dyDescent="0.25">
      <c r="A182" s="77"/>
      <c r="B182" s="77">
        <v>15.103999999999999</v>
      </c>
      <c r="C182" s="77">
        <v>2.8</v>
      </c>
      <c r="D182" s="131">
        <f t="shared" si="58"/>
        <v>178</v>
      </c>
      <c r="E182" s="131" t="str">
        <f t="shared" si="57"/>
        <v/>
      </c>
      <c r="F182" s="118">
        <v>15.1039999999999</v>
      </c>
      <c r="G182" s="118">
        <v>2.7999999999999901</v>
      </c>
      <c r="H182" s="129">
        <v>15.75</v>
      </c>
      <c r="I182" s="129">
        <v>19.084312269270502</v>
      </c>
      <c r="J182" s="129">
        <v>15.75</v>
      </c>
      <c r="K182" s="129">
        <v>381.90358916147301</v>
      </c>
      <c r="L182" s="81">
        <v>15.75</v>
      </c>
      <c r="M182" s="82">
        <v>-275.49212823604802</v>
      </c>
      <c r="N182" s="82">
        <v>-6007.4408847039704</v>
      </c>
      <c r="O182" s="82">
        <v>-2590.3094690057001</v>
      </c>
      <c r="P182" s="82">
        <v>-71392.6295786806</v>
      </c>
      <c r="Q182" s="53"/>
      <c r="R182" s="53"/>
      <c r="S182" s="53"/>
      <c r="T182" s="53"/>
      <c r="U182" s="53"/>
      <c r="V182" s="53"/>
      <c r="W182" s="53"/>
      <c r="X182" s="53"/>
      <c r="Y182" s="101"/>
      <c r="Z182" s="53"/>
      <c r="AA182" s="53"/>
      <c r="AB182" s="53"/>
      <c r="AC182" s="53"/>
      <c r="AD182" s="53"/>
      <c r="AE182" s="53"/>
      <c r="AF182" s="53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</row>
    <row r="183" spans="1:52" ht="12" customHeight="1" x14ac:dyDescent="0.25">
      <c r="A183" s="77"/>
      <c r="B183" s="77">
        <v>15.154</v>
      </c>
      <c r="C183" s="77">
        <v>2.4</v>
      </c>
      <c r="D183" s="131">
        <f t="shared" si="58"/>
        <v>179</v>
      </c>
      <c r="E183" s="131" t="str">
        <f t="shared" si="57"/>
        <v/>
      </c>
      <c r="F183" s="118">
        <v>15.1539999999999</v>
      </c>
      <c r="G183" s="118">
        <v>2.3999999999999901</v>
      </c>
      <c r="H183" s="129">
        <v>15.83333333333</v>
      </c>
      <c r="I183" s="129">
        <v>18.828041326878601</v>
      </c>
      <c r="J183" s="129">
        <v>15.83333333333</v>
      </c>
      <c r="K183" s="129">
        <v>381.704918606425</v>
      </c>
      <c r="L183" s="81">
        <v>15.83333333333</v>
      </c>
      <c r="M183" s="82">
        <v>-298.44290929877002</v>
      </c>
      <c r="N183" s="82">
        <v>-6773.9444676406001</v>
      </c>
      <c r="O183" s="82">
        <v>-2935.2765173005801</v>
      </c>
      <c r="P183" s="82">
        <v>-82895.182106999899</v>
      </c>
      <c r="Q183" s="53"/>
      <c r="R183" s="53"/>
      <c r="S183" s="53"/>
      <c r="T183" s="53"/>
      <c r="U183" s="53"/>
      <c r="V183" s="53"/>
      <c r="W183" s="53"/>
      <c r="X183" s="53"/>
      <c r="Y183" s="101"/>
      <c r="Z183" s="53"/>
      <c r="AA183" s="53"/>
      <c r="AB183" s="53"/>
      <c r="AC183" s="53"/>
      <c r="AD183" s="53"/>
      <c r="AE183" s="53"/>
      <c r="AF183" s="53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</row>
    <row r="184" spans="1:52" ht="12" customHeight="1" x14ac:dyDescent="0.25">
      <c r="A184" s="77"/>
      <c r="B184" s="77">
        <v>15.31</v>
      </c>
      <c r="C184" s="77">
        <v>-2.1</v>
      </c>
      <c r="D184" s="131">
        <f t="shared" si="58"/>
        <v>180</v>
      </c>
      <c r="E184" s="131" t="str">
        <f t="shared" si="57"/>
        <v/>
      </c>
      <c r="F184" s="118">
        <v>15.31</v>
      </c>
      <c r="G184" s="118">
        <v>-2.1</v>
      </c>
      <c r="H184" s="129">
        <v>15.91666666667</v>
      </c>
      <c r="I184" s="129">
        <v>18.482993614561298</v>
      </c>
      <c r="J184" s="129">
        <v>15.91666666667</v>
      </c>
      <c r="K184" s="129">
        <v>381.50577036190299</v>
      </c>
      <c r="L184" s="81">
        <v>15.91666666667</v>
      </c>
      <c r="M184" s="82">
        <v>-306.80994127847401</v>
      </c>
      <c r="N184" s="82">
        <v>-6795.1625389368</v>
      </c>
      <c r="O184" s="82">
        <v>-3061.3335301460902</v>
      </c>
      <c r="P184" s="82">
        <v>-83218.514536733797</v>
      </c>
      <c r="Q184" s="53"/>
      <c r="R184" s="53"/>
      <c r="S184" s="53"/>
      <c r="T184" s="53"/>
      <c r="U184" s="53"/>
      <c r="V184" s="53"/>
      <c r="W184" s="53"/>
      <c r="X184" s="53"/>
      <c r="Y184" s="101"/>
      <c r="Z184" s="53"/>
      <c r="AA184" s="53"/>
      <c r="AB184" s="53"/>
      <c r="AC184" s="53"/>
      <c r="AD184" s="53"/>
      <c r="AE184" s="53"/>
      <c r="AF184" s="53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</row>
    <row r="185" spans="1:52" ht="12" customHeight="1" x14ac:dyDescent="0.25">
      <c r="A185" s="77"/>
      <c r="B185" s="77">
        <v>15.36</v>
      </c>
      <c r="C185" s="77">
        <v>-2.5</v>
      </c>
      <c r="D185" s="131">
        <f t="shared" si="58"/>
        <v>181</v>
      </c>
      <c r="E185" s="131" t="str">
        <f t="shared" si="57"/>
        <v/>
      </c>
      <c r="F185" s="118">
        <v>15.3599999999999</v>
      </c>
      <c r="G185" s="118">
        <v>-2.5</v>
      </c>
      <c r="H185" s="129">
        <v>16</v>
      </c>
      <c r="I185" s="129">
        <v>18.381910589400999</v>
      </c>
      <c r="J185" s="129">
        <v>16</v>
      </c>
      <c r="K185" s="129">
        <v>381.306147017657</v>
      </c>
      <c r="L185" s="81">
        <v>16</v>
      </c>
      <c r="M185" s="82">
        <v>-290.63628805063001</v>
      </c>
      <c r="N185" s="82">
        <v>-5955.2543628831099</v>
      </c>
      <c r="O185" s="82">
        <v>-2818.5512707145199</v>
      </c>
      <c r="P185" s="82">
        <v>-70619.996455401997</v>
      </c>
      <c r="Q185" s="53"/>
      <c r="R185" s="53"/>
      <c r="S185" s="53"/>
      <c r="T185" s="53"/>
      <c r="U185" s="53"/>
      <c r="V185" s="53"/>
      <c r="W185" s="53"/>
      <c r="X185" s="53"/>
      <c r="Y185" s="101"/>
      <c r="Z185" s="53"/>
      <c r="AA185" s="53"/>
      <c r="AB185" s="53"/>
      <c r="AC185" s="53"/>
      <c r="AD185" s="53"/>
      <c r="AE185" s="53"/>
      <c r="AF185" s="53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</row>
    <row r="186" spans="1:52" ht="12" customHeight="1" x14ac:dyDescent="0.25">
      <c r="A186" s="77"/>
      <c r="B186" s="77">
        <v>15.41</v>
      </c>
      <c r="C186" s="77">
        <v>-2.1</v>
      </c>
      <c r="D186" s="131">
        <f t="shared" si="58"/>
        <v>182</v>
      </c>
      <c r="E186" s="131" t="str">
        <f t="shared" si="57"/>
        <v/>
      </c>
      <c r="F186" s="118">
        <v>15.41</v>
      </c>
      <c r="G186" s="118">
        <v>-2.1</v>
      </c>
      <c r="H186" s="129">
        <v>16.08333333333</v>
      </c>
      <c r="I186" s="129">
        <v>18.6314162232987</v>
      </c>
      <c r="J186" s="129">
        <v>16.08333333333</v>
      </c>
      <c r="K186" s="129">
        <v>381.10611797276198</v>
      </c>
      <c r="L186" s="81">
        <v>16.08333333333</v>
      </c>
      <c r="M186" s="82">
        <v>-265.14546144415499</v>
      </c>
      <c r="N186" s="82">
        <v>-5064.8802029982198</v>
      </c>
      <c r="O186" s="82">
        <v>-2435.4107189515198</v>
      </c>
      <c r="P186" s="82">
        <v>-57259.209666629897</v>
      </c>
      <c r="Q186" s="53"/>
      <c r="R186" s="53"/>
      <c r="S186" s="53"/>
      <c r="T186" s="53"/>
      <c r="U186" s="53"/>
      <c r="V186" s="53"/>
      <c r="W186" s="53"/>
      <c r="X186" s="53"/>
      <c r="Y186" s="101"/>
      <c r="Z186" s="53"/>
      <c r="AA186" s="53"/>
      <c r="AB186" s="53"/>
      <c r="AC186" s="53"/>
      <c r="AD186" s="53"/>
      <c r="AE186" s="53"/>
      <c r="AF186" s="53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</row>
    <row r="187" spans="1:52" ht="12" customHeight="1" x14ac:dyDescent="0.25">
      <c r="A187" s="77"/>
      <c r="B187" s="77">
        <v>15.566000000000001</v>
      </c>
      <c r="C187" s="77">
        <v>2.1</v>
      </c>
      <c r="D187" s="131">
        <f t="shared" si="58"/>
        <v>183</v>
      </c>
      <c r="E187" s="131" t="str">
        <f t="shared" si="57"/>
        <v/>
      </c>
      <c r="F187" s="118">
        <v>15.566000000000001</v>
      </c>
      <c r="G187" s="118">
        <v>2.1</v>
      </c>
      <c r="H187" s="129">
        <v>16.16666666667</v>
      </c>
      <c r="I187" s="129">
        <v>19.005008527008901</v>
      </c>
      <c r="J187" s="129">
        <v>16.16666666667</v>
      </c>
      <c r="K187" s="129">
        <v>380.90575753918</v>
      </c>
      <c r="L187" s="81">
        <v>16.16666666667</v>
      </c>
      <c r="M187" s="82">
        <v>-254.37822263141999</v>
      </c>
      <c r="N187" s="82">
        <v>-4970.0416535763798</v>
      </c>
      <c r="O187" s="82">
        <v>-2273.23097631274</v>
      </c>
      <c r="P187" s="82">
        <v>-55830.918360284901</v>
      </c>
      <c r="Q187" s="53"/>
      <c r="R187" s="53"/>
      <c r="S187" s="53"/>
      <c r="T187" s="53"/>
      <c r="U187" s="53"/>
      <c r="V187" s="53"/>
      <c r="W187" s="53"/>
      <c r="X187" s="53"/>
      <c r="Y187" s="101"/>
      <c r="Z187" s="53"/>
      <c r="AA187" s="53"/>
      <c r="AB187" s="53"/>
      <c r="AC187" s="53"/>
      <c r="AD187" s="53"/>
      <c r="AE187" s="53"/>
      <c r="AF187" s="53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 spans="1:52" ht="12" customHeight="1" x14ac:dyDescent="0.25">
      <c r="A188" s="77"/>
      <c r="B188" s="77">
        <v>15.616</v>
      </c>
      <c r="C188" s="77">
        <v>2.5</v>
      </c>
      <c r="D188" s="131">
        <f t="shared" si="58"/>
        <v>184</v>
      </c>
      <c r="E188" s="131" t="str">
        <f t="shared" si="57"/>
        <v/>
      </c>
      <c r="F188" s="118">
        <v>15.6159999999999</v>
      </c>
      <c r="G188" s="118">
        <v>2.5</v>
      </c>
      <c r="H188" s="129">
        <v>16.25</v>
      </c>
      <c r="I188" s="129">
        <v>19.156081363077501</v>
      </c>
      <c r="J188" s="129">
        <v>16.25</v>
      </c>
      <c r="K188" s="129">
        <v>380.70507702667601</v>
      </c>
      <c r="L188" s="81">
        <v>16.25</v>
      </c>
      <c r="M188" s="82">
        <v>-268.50148220523198</v>
      </c>
      <c r="N188" s="82">
        <v>-5763.1643473981703</v>
      </c>
      <c r="O188" s="82">
        <v>-2485.1281732890202</v>
      </c>
      <c r="P188" s="82">
        <v>-67726.809647900605</v>
      </c>
      <c r="Q188" s="53"/>
      <c r="R188" s="53"/>
      <c r="S188" s="53"/>
      <c r="T188" s="53"/>
      <c r="U188" s="53"/>
      <c r="V188" s="53"/>
      <c r="W188" s="53"/>
      <c r="X188" s="53"/>
      <c r="Y188" s="101"/>
      <c r="Z188" s="53"/>
      <c r="AA188" s="53"/>
      <c r="AB188" s="53"/>
      <c r="AC188" s="53"/>
      <c r="AD188" s="53"/>
      <c r="AE188" s="53"/>
      <c r="AF188" s="53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</row>
    <row r="189" spans="1:52" ht="12" customHeight="1" x14ac:dyDescent="0.25">
      <c r="A189" s="77"/>
      <c r="B189" s="77">
        <v>15.666</v>
      </c>
      <c r="C189" s="77">
        <v>2</v>
      </c>
      <c r="D189" s="131">
        <f t="shared" si="58"/>
        <v>185</v>
      </c>
      <c r="E189" s="131" t="str">
        <f t="shared" si="57"/>
        <v/>
      </c>
      <c r="F189" s="118">
        <v>15.666</v>
      </c>
      <c r="G189" s="118">
        <v>2</v>
      </c>
      <c r="H189" s="129">
        <v>16.33333333333</v>
      </c>
      <c r="I189" s="129">
        <v>18.962401150953401</v>
      </c>
      <c r="J189" s="129">
        <v>16.33333333333</v>
      </c>
      <c r="K189" s="129">
        <v>380.50401822486498</v>
      </c>
      <c r="L189" s="81">
        <v>16.33333333333</v>
      </c>
      <c r="M189" s="82">
        <v>-292.60424701188998</v>
      </c>
      <c r="N189" s="82">
        <v>-6634.5058483038301</v>
      </c>
      <c r="O189" s="82">
        <v>-2847.33271885367</v>
      </c>
      <c r="P189" s="82">
        <v>-80801.294236546004</v>
      </c>
      <c r="Q189" s="53"/>
      <c r="R189" s="53"/>
      <c r="S189" s="53"/>
      <c r="T189" s="53"/>
      <c r="U189" s="53"/>
      <c r="V189" s="53"/>
      <c r="W189" s="53"/>
      <c r="X189" s="53"/>
      <c r="Y189" s="101"/>
      <c r="Z189" s="53"/>
      <c r="AA189" s="53"/>
      <c r="AB189" s="53"/>
      <c r="AC189" s="53"/>
      <c r="AD189" s="53"/>
      <c r="AE189" s="53"/>
      <c r="AF189" s="53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 spans="1:52" ht="12" customHeight="1" x14ac:dyDescent="0.25">
      <c r="A190" s="77"/>
      <c r="B190" s="77">
        <v>15.821999999999999</v>
      </c>
      <c r="C190" s="77">
        <v>-2.4</v>
      </c>
      <c r="D190" s="131">
        <f t="shared" si="58"/>
        <v>186</v>
      </c>
      <c r="E190" s="131" t="str">
        <f t="shared" si="57"/>
        <v/>
      </c>
      <c r="F190" s="118">
        <v>15.8219999999999</v>
      </c>
      <c r="G190" s="118">
        <v>-2.3999999999999901</v>
      </c>
      <c r="H190" s="129">
        <v>16.41666666667</v>
      </c>
      <c r="I190" s="129">
        <v>18.618015670170099</v>
      </c>
      <c r="J190" s="129">
        <v>16.41666666667</v>
      </c>
      <c r="K190" s="129">
        <v>380.30251039129701</v>
      </c>
      <c r="L190" s="81">
        <v>16.41666666667</v>
      </c>
      <c r="M190" s="82">
        <v>-304.63052566230601</v>
      </c>
      <c r="N190" s="82">
        <v>-6808.3619219638103</v>
      </c>
      <c r="O190" s="82">
        <v>-3028.3576491551698</v>
      </c>
      <c r="P190" s="82">
        <v>-83414.557503977005</v>
      </c>
      <c r="Q190" s="53"/>
      <c r="R190" s="53"/>
      <c r="S190" s="53"/>
      <c r="T190" s="53"/>
      <c r="U190" s="53"/>
      <c r="V190" s="53"/>
      <c r="W190" s="53"/>
      <c r="X190" s="53"/>
      <c r="Y190" s="101"/>
      <c r="Z190" s="53"/>
      <c r="AA190" s="53"/>
      <c r="AB190" s="53"/>
      <c r="AC190" s="53"/>
      <c r="AD190" s="53"/>
      <c r="AE190" s="53"/>
      <c r="AF190" s="53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</row>
    <row r="191" spans="1:52" ht="12" customHeight="1" x14ac:dyDescent="0.25">
      <c r="A191" s="77"/>
      <c r="B191" s="77">
        <v>15.872</v>
      </c>
      <c r="C191" s="77">
        <v>-2.8</v>
      </c>
      <c r="D191" s="131">
        <f t="shared" si="58"/>
        <v>187</v>
      </c>
      <c r="E191" s="131" t="str">
        <f t="shared" si="57"/>
        <v/>
      </c>
      <c r="F191" s="118">
        <v>15.8719999999999</v>
      </c>
      <c r="G191" s="118">
        <v>-2.7999999999999901</v>
      </c>
      <c r="H191" s="129">
        <v>16.5</v>
      </c>
      <c r="I191" s="129">
        <v>18.460082953381399</v>
      </c>
      <c r="J191" s="129">
        <v>16.5</v>
      </c>
      <c r="K191" s="129">
        <v>380.10053860288502</v>
      </c>
      <c r="L191" s="81">
        <v>16.5</v>
      </c>
      <c r="M191" s="82">
        <v>-292.64818919416098</v>
      </c>
      <c r="N191" s="82">
        <v>-6095.99627595931</v>
      </c>
      <c r="O191" s="82">
        <v>-2848.5937784975899</v>
      </c>
      <c r="P191" s="82">
        <v>-72730.267805230906</v>
      </c>
      <c r="Q191" s="53"/>
      <c r="R191" s="53"/>
      <c r="S191" s="53"/>
      <c r="T191" s="53"/>
      <c r="U191" s="53"/>
      <c r="V191" s="53"/>
      <c r="W191" s="53"/>
      <c r="X191" s="53"/>
      <c r="Y191" s="101"/>
      <c r="Z191" s="53"/>
      <c r="AA191" s="53"/>
      <c r="AB191" s="53"/>
      <c r="AC191" s="53"/>
      <c r="AD191" s="53"/>
      <c r="AE191" s="53"/>
      <c r="AF191" s="53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</row>
    <row r="192" spans="1:52" ht="12" customHeight="1" x14ac:dyDescent="0.25">
      <c r="A192" s="77"/>
      <c r="B192" s="77">
        <v>15.922000000000001</v>
      </c>
      <c r="C192" s="77">
        <v>-2.4</v>
      </c>
      <c r="D192" s="131">
        <f t="shared" si="58"/>
        <v>188</v>
      </c>
      <c r="E192" s="131" t="str">
        <f t="shared" si="57"/>
        <v/>
      </c>
      <c r="F192" s="118">
        <v>15.922000000000001</v>
      </c>
      <c r="G192" s="118">
        <v>-2.3999999999999901</v>
      </c>
      <c r="H192" s="129">
        <v>16.58333333333</v>
      </c>
      <c r="I192" s="129">
        <v>18.624251820365</v>
      </c>
      <c r="J192" s="129">
        <v>16.58333333333</v>
      </c>
      <c r="K192" s="129">
        <v>379.89815520356598</v>
      </c>
      <c r="L192" s="81">
        <v>16.58333333333</v>
      </c>
      <c r="M192" s="82">
        <v>-270.14891980377598</v>
      </c>
      <c r="N192" s="82">
        <v>-5262.8814300942104</v>
      </c>
      <c r="O192" s="82">
        <v>-2510.4740238412301</v>
      </c>
      <c r="P192" s="82">
        <v>-60229.6570171977</v>
      </c>
      <c r="Q192" s="53"/>
      <c r="R192" s="53"/>
      <c r="S192" s="53"/>
      <c r="T192" s="53"/>
      <c r="U192" s="53"/>
      <c r="V192" s="53"/>
      <c r="W192" s="53"/>
      <c r="X192" s="53"/>
      <c r="Y192" s="101"/>
      <c r="Z192" s="53"/>
      <c r="AA192" s="53"/>
      <c r="AB192" s="53"/>
      <c r="AC192" s="53"/>
      <c r="AD192" s="53"/>
      <c r="AE192" s="53"/>
      <c r="AF192" s="53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</row>
    <row r="193" spans="1:52" ht="12" customHeight="1" x14ac:dyDescent="0.25">
      <c r="A193" s="77"/>
      <c r="B193" s="77">
        <v>16.077999999999999</v>
      </c>
      <c r="C193" s="77">
        <v>2.4</v>
      </c>
      <c r="D193" s="131">
        <f t="shared" si="58"/>
        <v>189</v>
      </c>
      <c r="E193" s="131" t="str">
        <f t="shared" si="57"/>
        <v/>
      </c>
      <c r="F193" s="118">
        <v>16.0779999999999</v>
      </c>
      <c r="G193" s="118">
        <v>2.3999999999999901</v>
      </c>
      <c r="H193" s="129">
        <v>16.66666666667</v>
      </c>
      <c r="I193" s="129">
        <v>18.950953273171901</v>
      </c>
      <c r="J193" s="129">
        <v>16.66666666667</v>
      </c>
      <c r="K193" s="129">
        <v>379.69543006397402</v>
      </c>
      <c r="L193" s="81">
        <v>16.66666666667</v>
      </c>
      <c r="M193" s="82">
        <v>-257.302314822212</v>
      </c>
      <c r="N193" s="82">
        <v>-5029.93003048637</v>
      </c>
      <c r="O193" s="82">
        <v>-2317.1184690467999</v>
      </c>
      <c r="P193" s="82">
        <v>-56730.102691573004</v>
      </c>
      <c r="Q193" s="53"/>
      <c r="R193" s="53"/>
      <c r="S193" s="53"/>
      <c r="T193" s="53"/>
      <c r="U193" s="53"/>
      <c r="V193" s="53"/>
      <c r="W193" s="53"/>
      <c r="X193" s="53"/>
      <c r="Y193" s="101"/>
      <c r="Z193" s="53"/>
      <c r="AA193" s="53"/>
      <c r="AB193" s="53"/>
      <c r="AC193" s="53"/>
      <c r="AD193" s="53"/>
      <c r="AE193" s="53"/>
      <c r="AF193" s="53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</row>
    <row r="194" spans="1:52" ht="12" customHeight="1" x14ac:dyDescent="0.25">
      <c r="A194" s="77"/>
      <c r="B194" s="77">
        <v>16.128</v>
      </c>
      <c r="C194" s="77">
        <v>2.8</v>
      </c>
      <c r="D194" s="131">
        <f t="shared" si="58"/>
        <v>190</v>
      </c>
      <c r="E194" s="131" t="str">
        <f t="shared" si="57"/>
        <v/>
      </c>
      <c r="F194" s="118">
        <v>16.128</v>
      </c>
      <c r="G194" s="118">
        <v>2.7999999999999901</v>
      </c>
      <c r="H194" s="129">
        <v>16.75</v>
      </c>
      <c r="I194" s="129">
        <v>19.103404241522401</v>
      </c>
      <c r="J194" s="129">
        <v>16.75</v>
      </c>
      <c r="K194" s="129">
        <v>379.492381676923</v>
      </c>
      <c r="L194" s="81">
        <v>16.75</v>
      </c>
      <c r="M194" s="82">
        <v>-268.86755056527397</v>
      </c>
      <c r="N194" s="82">
        <v>-5726.1905424618099</v>
      </c>
      <c r="O194" s="82">
        <v>-2490.5800793650701</v>
      </c>
      <c r="P194" s="82">
        <v>-67172.759433273794</v>
      </c>
      <c r="Q194" s="53"/>
      <c r="R194" s="53"/>
      <c r="S194" s="53"/>
      <c r="T194" s="53"/>
      <c r="U194" s="53"/>
      <c r="V194" s="53"/>
      <c r="W194" s="53"/>
      <c r="X194" s="53"/>
      <c r="Y194" s="101"/>
      <c r="Z194" s="53"/>
      <c r="AA194" s="53"/>
      <c r="AB194" s="53"/>
      <c r="AC194" s="53"/>
      <c r="AD194" s="53"/>
      <c r="AE194" s="53"/>
      <c r="AF194" s="53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</row>
    <row r="195" spans="1:52" ht="12" customHeight="1" x14ac:dyDescent="0.25">
      <c r="A195" s="77"/>
      <c r="B195" s="77">
        <v>16.178000000000001</v>
      </c>
      <c r="C195" s="77">
        <v>2.4</v>
      </c>
      <c r="D195" s="131">
        <f t="shared" si="58"/>
        <v>191</v>
      </c>
      <c r="E195" s="131" t="str">
        <f t="shared" si="57"/>
        <v/>
      </c>
      <c r="F195" s="118">
        <v>16.178000000000001</v>
      </c>
      <c r="G195" s="118">
        <v>2.3999999999999901</v>
      </c>
      <c r="H195" s="129">
        <v>16.83333333333</v>
      </c>
      <c r="I195" s="129">
        <v>18.928465002300701</v>
      </c>
      <c r="J195" s="129">
        <v>16.83333333333</v>
      </c>
      <c r="K195" s="129">
        <v>379.28896118076199</v>
      </c>
      <c r="L195" s="81">
        <v>16.83333333333</v>
      </c>
      <c r="M195" s="82">
        <v>-292.26100937196099</v>
      </c>
      <c r="N195" s="82">
        <v>-6598.5491368753201</v>
      </c>
      <c r="O195" s="82">
        <v>-2842.0935434858202</v>
      </c>
      <c r="P195" s="82">
        <v>-80262.117317772994</v>
      </c>
      <c r="Q195" s="53"/>
      <c r="R195" s="53"/>
      <c r="S195" s="53"/>
      <c r="T195" s="53"/>
      <c r="U195" s="53"/>
      <c r="V195" s="53"/>
      <c r="W195" s="53"/>
      <c r="X195" s="53"/>
      <c r="Y195" s="101"/>
      <c r="Z195" s="53"/>
      <c r="AA195" s="53"/>
      <c r="AB195" s="53"/>
      <c r="AC195" s="53"/>
      <c r="AD195" s="53"/>
      <c r="AE195" s="53"/>
      <c r="AF195" s="53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</row>
    <row r="196" spans="1:52" ht="12" customHeight="1" x14ac:dyDescent="0.25">
      <c r="A196" s="77"/>
      <c r="B196" s="77">
        <v>16.334</v>
      </c>
      <c r="C196" s="77">
        <v>-2.1</v>
      </c>
      <c r="D196" s="131">
        <f t="shared" si="58"/>
        <v>192</v>
      </c>
      <c r="E196" s="131" t="str">
        <f t="shared" si="57"/>
        <v/>
      </c>
      <c r="F196" s="118">
        <v>16.3339999999999</v>
      </c>
      <c r="G196" s="118">
        <v>-2.1</v>
      </c>
      <c r="H196" s="129">
        <v>16.91666666667</v>
      </c>
      <c r="I196" s="129">
        <v>18.570978639934498</v>
      </c>
      <c r="J196" s="129">
        <v>16.91666666667</v>
      </c>
      <c r="K196" s="129">
        <v>379.085099073957</v>
      </c>
      <c r="L196" s="81">
        <v>16.91666666667</v>
      </c>
      <c r="M196" s="82">
        <v>-307.14812923957601</v>
      </c>
      <c r="N196" s="82">
        <v>-6902.27025574652</v>
      </c>
      <c r="O196" s="82">
        <v>-3066.0815332593402</v>
      </c>
      <c r="P196" s="82">
        <v>-84823.648711265399</v>
      </c>
      <c r="Q196" s="53"/>
      <c r="R196" s="53"/>
      <c r="S196" s="53"/>
      <c r="T196" s="53"/>
      <c r="U196" s="53"/>
      <c r="V196" s="53"/>
      <c r="W196" s="53"/>
      <c r="X196" s="53"/>
      <c r="Y196" s="101"/>
      <c r="Z196" s="53"/>
      <c r="AA196" s="53"/>
      <c r="AB196" s="53"/>
      <c r="AC196" s="53"/>
      <c r="AD196" s="53"/>
      <c r="AE196" s="53"/>
      <c r="AF196" s="53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 spans="1:52" ht="12" customHeight="1" x14ac:dyDescent="0.25">
      <c r="A197" s="77"/>
      <c r="B197" s="77">
        <v>16.384</v>
      </c>
      <c r="C197" s="77">
        <v>-2.5</v>
      </c>
      <c r="D197" s="131">
        <f t="shared" si="58"/>
        <v>193</v>
      </c>
      <c r="E197" s="131" t="str">
        <f t="shared" si="57"/>
        <v/>
      </c>
      <c r="F197" s="118">
        <v>16.384</v>
      </c>
      <c r="G197" s="118">
        <v>-2.5</v>
      </c>
      <c r="H197" s="129">
        <v>17</v>
      </c>
      <c r="I197" s="129">
        <v>18.371514409366601</v>
      </c>
      <c r="J197" s="129">
        <v>17</v>
      </c>
      <c r="K197" s="129">
        <v>378.88077542435502</v>
      </c>
      <c r="L197" s="81">
        <v>17</v>
      </c>
      <c r="M197" s="82">
        <v>-297.459120254857</v>
      </c>
      <c r="N197" s="82">
        <v>-6252.5158095554698</v>
      </c>
      <c r="O197" s="82">
        <v>-2920.8047747318201</v>
      </c>
      <c r="P197" s="82">
        <v>-75079.214094770301</v>
      </c>
      <c r="Q197" s="53"/>
      <c r="R197" s="53"/>
      <c r="S197" s="53"/>
      <c r="T197" s="53"/>
      <c r="U197" s="53"/>
      <c r="V197" s="53"/>
      <c r="W197" s="53"/>
      <c r="X197" s="53"/>
      <c r="Y197" s="101"/>
      <c r="Z197" s="53"/>
      <c r="AA197" s="53"/>
      <c r="AB197" s="53"/>
      <c r="AC197" s="53"/>
      <c r="AD197" s="53"/>
      <c r="AE197" s="53"/>
      <c r="AF197" s="53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 spans="1:52" ht="12" customHeight="1" x14ac:dyDescent="0.25">
      <c r="A198" s="77"/>
      <c r="B198" s="77">
        <v>16.434000000000001</v>
      </c>
      <c r="C198" s="77">
        <v>-2.1</v>
      </c>
      <c r="D198" s="131">
        <f t="shared" si="58"/>
        <v>194</v>
      </c>
      <c r="E198" s="131" t="str">
        <f t="shared" ref="E198:E261" si="59">IF(D198&lt;=$G$3,F198,"")</f>
        <v/>
      </c>
      <c r="F198" s="118">
        <v>16.434000000000001</v>
      </c>
      <c r="G198" s="118">
        <v>-2.1</v>
      </c>
      <c r="H198" s="129">
        <v>17.08333333333</v>
      </c>
      <c r="I198" s="129">
        <v>18.528380430302199</v>
      </c>
      <c r="J198" s="129">
        <v>17.08333333333</v>
      </c>
      <c r="K198" s="129">
        <v>378.67604397673801</v>
      </c>
      <c r="L198" s="81">
        <v>17.08333333333</v>
      </c>
      <c r="M198" s="82">
        <v>-272.132350741511</v>
      </c>
      <c r="N198" s="82">
        <v>-5272.1751463828496</v>
      </c>
      <c r="O198" s="82">
        <v>-2540.2423606252901</v>
      </c>
      <c r="P198" s="82">
        <v>-60370.1696372636</v>
      </c>
      <c r="Q198" s="53"/>
      <c r="R198" s="53"/>
      <c r="S198" s="53"/>
      <c r="T198" s="53"/>
      <c r="U198" s="53"/>
      <c r="V198" s="53"/>
      <c r="W198" s="53"/>
      <c r="X198" s="53"/>
      <c r="Y198" s="101"/>
      <c r="Z198" s="53"/>
      <c r="AA198" s="53"/>
      <c r="AB198" s="53"/>
      <c r="AC198" s="53"/>
      <c r="AD198" s="53"/>
      <c r="AE198" s="53"/>
      <c r="AF198" s="53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</row>
    <row r="199" spans="1:52" ht="12" customHeight="1" x14ac:dyDescent="0.25">
      <c r="A199" s="77"/>
      <c r="B199" s="77">
        <v>16.59</v>
      </c>
      <c r="C199" s="77">
        <v>2.1</v>
      </c>
      <c r="D199" s="131">
        <f t="shared" ref="D199:D262" si="60">D198+1</f>
        <v>195</v>
      </c>
      <c r="E199" s="131" t="str">
        <f t="shared" si="59"/>
        <v/>
      </c>
      <c r="F199" s="118">
        <v>16.5899999999999</v>
      </c>
      <c r="G199" s="118">
        <v>2.1</v>
      </c>
      <c r="H199" s="129">
        <v>17.16666666667</v>
      </c>
      <c r="I199" s="129">
        <v>18.907381256899701</v>
      </c>
      <c r="J199" s="129">
        <v>17.16666666667</v>
      </c>
      <c r="K199" s="129">
        <v>378.47098608561902</v>
      </c>
      <c r="L199" s="81">
        <v>17.16666666667</v>
      </c>
      <c r="M199" s="82">
        <v>-254.565547831706</v>
      </c>
      <c r="N199" s="82">
        <v>-4874.1330762261096</v>
      </c>
      <c r="O199" s="82">
        <v>-2275.9432693215799</v>
      </c>
      <c r="P199" s="82">
        <v>-54393.278383701603</v>
      </c>
      <c r="Q199" s="53"/>
      <c r="R199" s="53"/>
      <c r="S199" s="53"/>
      <c r="T199" s="53"/>
      <c r="U199" s="53"/>
      <c r="V199" s="53"/>
      <c r="W199" s="53"/>
      <c r="X199" s="53"/>
      <c r="Y199" s="101"/>
      <c r="Z199" s="53"/>
      <c r="AA199" s="53"/>
      <c r="AB199" s="53"/>
      <c r="AC199" s="53"/>
      <c r="AD199" s="53"/>
      <c r="AE199" s="53"/>
      <c r="AF199" s="53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</row>
    <row r="200" spans="1:52" ht="12" customHeight="1" x14ac:dyDescent="0.25">
      <c r="A200" s="77"/>
      <c r="B200" s="77">
        <v>16.64</v>
      </c>
      <c r="C200" s="77">
        <v>2.5</v>
      </c>
      <c r="D200" s="131">
        <f t="shared" si="60"/>
        <v>196</v>
      </c>
      <c r="E200" s="131" t="str">
        <f t="shared" si="59"/>
        <v/>
      </c>
      <c r="F200" s="118">
        <v>16.64</v>
      </c>
      <c r="G200" s="118">
        <v>2.5</v>
      </c>
      <c r="H200" s="129">
        <v>17.25</v>
      </c>
      <c r="I200" s="129">
        <v>19.150953201739199</v>
      </c>
      <c r="J200" s="129">
        <v>17.25</v>
      </c>
      <c r="K200" s="129">
        <v>378.265635233745</v>
      </c>
      <c r="L200" s="81">
        <v>17.25</v>
      </c>
      <c r="M200" s="82">
        <v>-262.37542898139202</v>
      </c>
      <c r="N200" s="82">
        <v>-5483.7774264435102</v>
      </c>
      <c r="O200" s="82">
        <v>-2392.90865389381</v>
      </c>
      <c r="P200" s="82">
        <v>-63535.310319601798</v>
      </c>
      <c r="Q200" s="53"/>
      <c r="R200" s="53"/>
      <c r="S200" s="53"/>
      <c r="T200" s="53"/>
      <c r="U200" s="53"/>
      <c r="V200" s="53"/>
      <c r="W200" s="53"/>
      <c r="X200" s="53"/>
      <c r="Y200" s="101"/>
      <c r="Z200" s="53"/>
      <c r="AA200" s="53"/>
      <c r="AB200" s="53"/>
      <c r="AC200" s="53"/>
      <c r="AD200" s="53"/>
      <c r="AE200" s="53"/>
      <c r="AF200" s="53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</row>
    <row r="201" spans="1:52" ht="12" customHeight="1" x14ac:dyDescent="0.25">
      <c r="A201" s="77"/>
      <c r="B201" s="77">
        <v>16.690000000000001</v>
      </c>
      <c r="C201" s="77">
        <v>2</v>
      </c>
      <c r="D201" s="131">
        <f t="shared" si="60"/>
        <v>197</v>
      </c>
      <c r="E201" s="131" t="str">
        <f t="shared" si="59"/>
        <v/>
      </c>
      <c r="F201" s="118">
        <v>16.690000000000001</v>
      </c>
      <c r="G201" s="118">
        <v>2</v>
      </c>
      <c r="H201" s="129">
        <v>17.33333333333</v>
      </c>
      <c r="I201" s="129">
        <v>19.0492538231201</v>
      </c>
      <c r="J201" s="129">
        <v>17.33333333333</v>
      </c>
      <c r="K201" s="129">
        <v>378.05994954586299</v>
      </c>
      <c r="L201" s="81">
        <v>17.33333333333</v>
      </c>
      <c r="M201" s="82">
        <v>-285.97623294852298</v>
      </c>
      <c r="N201" s="82">
        <v>-6429.3004462976496</v>
      </c>
      <c r="O201" s="82">
        <v>-2747.4599748547798</v>
      </c>
      <c r="P201" s="82">
        <v>-77721.287037748203</v>
      </c>
      <c r="Q201" s="53"/>
      <c r="R201" s="53"/>
      <c r="S201" s="53"/>
      <c r="T201" s="53"/>
      <c r="U201" s="53"/>
      <c r="V201" s="53"/>
      <c r="W201" s="53"/>
      <c r="X201" s="53"/>
      <c r="Y201" s="101"/>
      <c r="Z201" s="53"/>
      <c r="AA201" s="53"/>
      <c r="AB201" s="53"/>
      <c r="AC201" s="53"/>
      <c r="AD201" s="53"/>
      <c r="AE201" s="53"/>
      <c r="AF201" s="53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</row>
    <row r="202" spans="1:52" ht="12" customHeight="1" x14ac:dyDescent="0.25">
      <c r="A202" s="77"/>
      <c r="B202" s="77">
        <v>16.846</v>
      </c>
      <c r="C202" s="77">
        <v>-2.4</v>
      </c>
      <c r="D202" s="131">
        <f t="shared" si="60"/>
        <v>198</v>
      </c>
      <c r="E202" s="131" t="str">
        <f t="shared" si="59"/>
        <v/>
      </c>
      <c r="F202" s="118">
        <v>16.846</v>
      </c>
      <c r="G202" s="118">
        <v>-2.3999999999999901</v>
      </c>
      <c r="H202" s="129">
        <v>17.41666666667</v>
      </c>
      <c r="I202" s="129">
        <v>18.7105137333062</v>
      </c>
      <c r="J202" s="129">
        <v>17.41666666667</v>
      </c>
      <c r="K202" s="129">
        <v>377.85385370518401</v>
      </c>
      <c r="L202" s="81">
        <v>17.41666666667</v>
      </c>
      <c r="M202" s="82">
        <v>-303.80906477209402</v>
      </c>
      <c r="N202" s="82">
        <v>-6870.2438680687801</v>
      </c>
      <c r="O202" s="82">
        <v>-3015.6799862435801</v>
      </c>
      <c r="P202" s="82">
        <v>-84341.236079467199</v>
      </c>
      <c r="Q202" s="53"/>
      <c r="R202" s="53"/>
      <c r="S202" s="53"/>
      <c r="T202" s="53"/>
      <c r="U202" s="53"/>
      <c r="V202" s="53"/>
      <c r="W202" s="53"/>
      <c r="X202" s="53"/>
      <c r="Y202" s="101"/>
      <c r="Z202" s="53"/>
      <c r="AA202" s="53"/>
      <c r="AB202" s="53"/>
      <c r="AC202" s="53"/>
      <c r="AD202" s="53"/>
      <c r="AE202" s="53"/>
      <c r="AF202" s="53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 spans="1:52" ht="12" customHeight="1" x14ac:dyDescent="0.25">
      <c r="A203" s="77"/>
      <c r="B203" s="77">
        <v>16.896000000000001</v>
      </c>
      <c r="C203" s="77">
        <v>-2.8</v>
      </c>
      <c r="D203" s="131">
        <f t="shared" si="60"/>
        <v>199</v>
      </c>
      <c r="E203" s="131" t="str">
        <f t="shared" si="59"/>
        <v/>
      </c>
      <c r="F203" s="118">
        <v>16.896000000000001</v>
      </c>
      <c r="G203" s="118">
        <v>-2.7999999999999901</v>
      </c>
      <c r="H203" s="129">
        <v>17.5</v>
      </c>
      <c r="I203" s="129">
        <v>18.470615521747501</v>
      </c>
      <c r="J203" s="129">
        <v>17.5</v>
      </c>
      <c r="K203" s="129">
        <v>377.64731236029098</v>
      </c>
      <c r="L203" s="81">
        <v>17.5</v>
      </c>
      <c r="M203" s="82">
        <v>-298.16343536944902</v>
      </c>
      <c r="N203" s="82">
        <v>-6354.9059174153899</v>
      </c>
      <c r="O203" s="82">
        <v>-2931.1835930450102</v>
      </c>
      <c r="P203" s="82">
        <v>-76613.936192157693</v>
      </c>
      <c r="Q203" s="53"/>
      <c r="R203" s="53"/>
      <c r="S203" s="53"/>
      <c r="T203" s="53"/>
      <c r="U203" s="53"/>
      <c r="V203" s="53"/>
      <c r="W203" s="53"/>
      <c r="X203" s="53"/>
      <c r="Y203" s="101"/>
      <c r="Z203" s="53"/>
      <c r="AA203" s="53"/>
      <c r="AB203" s="53"/>
      <c r="AC203" s="53"/>
      <c r="AD203" s="53"/>
      <c r="AE203" s="53"/>
      <c r="AF203" s="53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 spans="1:52" ht="12" customHeight="1" x14ac:dyDescent="0.25">
      <c r="A204" s="77"/>
      <c r="B204" s="77">
        <v>16.946000000000002</v>
      </c>
      <c r="C204" s="77">
        <v>-2.4</v>
      </c>
      <c r="D204" s="131">
        <f t="shared" si="60"/>
        <v>200</v>
      </c>
      <c r="E204" s="131" t="str">
        <f t="shared" si="59"/>
        <v/>
      </c>
      <c r="F204" s="118">
        <v>16.946000000000002</v>
      </c>
      <c r="G204" s="118">
        <v>-2.3999999999999901</v>
      </c>
      <c r="H204" s="129">
        <v>17.58333333333</v>
      </c>
      <c r="I204" s="129">
        <v>18.5476735759608</v>
      </c>
      <c r="J204" s="129">
        <v>17.58333333333</v>
      </c>
      <c r="K204" s="129">
        <v>377.44036152902697</v>
      </c>
      <c r="L204" s="81">
        <v>17.58333333333</v>
      </c>
      <c r="M204" s="82">
        <v>-276.414151754545</v>
      </c>
      <c r="N204" s="82">
        <v>-5461.3058591354802</v>
      </c>
      <c r="O204" s="82">
        <v>-2604.4377767477499</v>
      </c>
      <c r="P204" s="82">
        <v>-63207.277737016397</v>
      </c>
      <c r="Q204" s="53"/>
      <c r="R204" s="53"/>
      <c r="S204" s="53"/>
      <c r="T204" s="53"/>
      <c r="U204" s="53"/>
      <c r="V204" s="53"/>
      <c r="W204" s="53"/>
      <c r="X204" s="53"/>
      <c r="Y204" s="101"/>
      <c r="Z204" s="53"/>
      <c r="AA204" s="53"/>
      <c r="AB204" s="53"/>
      <c r="AC204" s="53"/>
      <c r="AD204" s="53"/>
      <c r="AE204" s="53"/>
      <c r="AF204" s="53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 spans="1:52" ht="12" customHeight="1" x14ac:dyDescent="0.25">
      <c r="A205" s="77"/>
      <c r="B205" s="77">
        <v>17.102</v>
      </c>
      <c r="C205" s="77">
        <v>2.4</v>
      </c>
      <c r="D205" s="131">
        <f t="shared" si="60"/>
        <v>201</v>
      </c>
      <c r="E205" s="131" t="str">
        <f t="shared" si="59"/>
        <v/>
      </c>
      <c r="F205" s="118">
        <v>17.102</v>
      </c>
      <c r="G205" s="118">
        <v>2.3999999999999901</v>
      </c>
      <c r="H205" s="129">
        <v>17.66666666667</v>
      </c>
      <c r="I205" s="129">
        <v>18.861269792788001</v>
      </c>
      <c r="J205" s="129">
        <v>17.66666666667</v>
      </c>
      <c r="K205" s="129">
        <v>377.23307331656298</v>
      </c>
      <c r="L205" s="81">
        <v>17.66666666667</v>
      </c>
      <c r="M205" s="82">
        <v>-258.69571411293799</v>
      </c>
      <c r="N205" s="82">
        <v>-4996.9073302484803</v>
      </c>
      <c r="O205" s="82">
        <v>-2337.9322825662898</v>
      </c>
      <c r="P205" s="82">
        <v>-56235.834579526199</v>
      </c>
      <c r="Q205" s="53"/>
      <c r="R205" s="53"/>
      <c r="S205" s="53"/>
      <c r="T205" s="53"/>
      <c r="U205" s="53"/>
      <c r="V205" s="53"/>
      <c r="W205" s="53"/>
      <c r="X205" s="53"/>
      <c r="Y205" s="101"/>
      <c r="Z205" s="53"/>
      <c r="AA205" s="53"/>
      <c r="AB205" s="53"/>
      <c r="AC205" s="53"/>
      <c r="AD205" s="53"/>
      <c r="AE205" s="53"/>
      <c r="AF205" s="53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 spans="1:52" ht="12" customHeight="1" x14ac:dyDescent="0.25">
      <c r="A206" s="77"/>
      <c r="B206" s="77">
        <v>17.152000000000001</v>
      </c>
      <c r="C206" s="77">
        <v>2.8</v>
      </c>
      <c r="D206" s="131">
        <f t="shared" si="60"/>
        <v>202</v>
      </c>
      <c r="E206" s="131" t="str">
        <f t="shared" si="59"/>
        <v/>
      </c>
      <c r="F206" s="118">
        <v>17.152000000000001</v>
      </c>
      <c r="G206" s="118">
        <v>2.7999999999999901</v>
      </c>
      <c r="H206" s="129">
        <v>17.75</v>
      </c>
      <c r="I206" s="129">
        <v>19.0940762690349</v>
      </c>
      <c r="J206" s="129">
        <v>17.75</v>
      </c>
      <c r="K206" s="129">
        <v>377.02548563795</v>
      </c>
      <c r="L206" s="81">
        <v>17.75</v>
      </c>
      <c r="M206" s="82">
        <v>-263.28941821557498</v>
      </c>
      <c r="N206" s="82">
        <v>-5459.8951086438601</v>
      </c>
      <c r="O206" s="82">
        <v>-2406.6000252643198</v>
      </c>
      <c r="P206" s="82">
        <v>-63177.863693529704</v>
      </c>
    </row>
    <row r="207" spans="1:52" ht="12" customHeight="1" x14ac:dyDescent="0.25">
      <c r="A207" s="77"/>
      <c r="B207" s="77">
        <v>17.202000000000002</v>
      </c>
      <c r="C207" s="77">
        <v>2.4</v>
      </c>
      <c r="D207" s="131">
        <f t="shared" si="60"/>
        <v>203</v>
      </c>
      <c r="E207" s="131" t="str">
        <f t="shared" si="59"/>
        <v/>
      </c>
      <c r="F207" s="118">
        <v>17.202000000000002</v>
      </c>
      <c r="G207" s="118">
        <v>2.3999999999999901</v>
      </c>
      <c r="H207" s="129">
        <v>17.83333333333</v>
      </c>
      <c r="I207" s="129">
        <v>19.009054798266199</v>
      </c>
      <c r="J207" s="129">
        <v>17.83333333333</v>
      </c>
      <c r="K207" s="129">
        <v>376.81756619469502</v>
      </c>
      <c r="L207" s="81">
        <v>17.83333333333</v>
      </c>
      <c r="M207" s="82">
        <v>-285.70302181899899</v>
      </c>
      <c r="N207" s="82">
        <v>-6387.5944411479304</v>
      </c>
      <c r="O207" s="82">
        <v>-2743.2818571784501</v>
      </c>
      <c r="P207" s="82">
        <v>-77096.073077253197</v>
      </c>
    </row>
    <row r="208" spans="1:52" ht="12" customHeight="1" x14ac:dyDescent="0.25">
      <c r="A208" s="77"/>
      <c r="B208" s="77">
        <v>17.358000000000001</v>
      </c>
      <c r="C208" s="77">
        <v>-2.1</v>
      </c>
      <c r="D208" s="131">
        <f t="shared" si="60"/>
        <v>204</v>
      </c>
      <c r="E208" s="131" t="str">
        <f t="shared" si="59"/>
        <v/>
      </c>
      <c r="F208" s="118">
        <v>17.358000000000001</v>
      </c>
      <c r="G208" s="118">
        <v>-2.1</v>
      </c>
      <c r="H208" s="129">
        <v>17.91666666667</v>
      </c>
      <c r="I208" s="129">
        <v>18.672295734864999</v>
      </c>
      <c r="J208" s="129">
        <v>17.91666666667</v>
      </c>
      <c r="K208" s="129">
        <v>376.60924431349298</v>
      </c>
      <c r="L208" s="81">
        <v>17.91666666667</v>
      </c>
      <c r="M208" s="82">
        <v>-305.02090584502599</v>
      </c>
      <c r="N208" s="82">
        <v>-6909.0501731091599</v>
      </c>
      <c r="O208" s="82">
        <v>-3033.7876309209</v>
      </c>
      <c r="P208" s="82">
        <v>-84923.713703468893</v>
      </c>
    </row>
    <row r="209" spans="1:16" ht="12" customHeight="1" x14ac:dyDescent="0.25">
      <c r="A209" s="77"/>
      <c r="B209" s="77">
        <v>17.408000000000001</v>
      </c>
      <c r="C209" s="77">
        <v>-2.5</v>
      </c>
      <c r="D209" s="131">
        <f t="shared" si="60"/>
        <v>205</v>
      </c>
      <c r="E209" s="131" t="str">
        <f t="shared" si="59"/>
        <v/>
      </c>
      <c r="F209" s="118">
        <v>17.408000000000001</v>
      </c>
      <c r="G209" s="118">
        <v>-2.5</v>
      </c>
      <c r="H209" s="129">
        <v>18</v>
      </c>
      <c r="I209" s="129">
        <v>18.3928765302845</v>
      </c>
      <c r="J209" s="129">
        <v>18</v>
      </c>
      <c r="K209" s="129">
        <v>376.40048024311199</v>
      </c>
      <c r="L209" s="81">
        <v>18</v>
      </c>
      <c r="M209" s="82">
        <v>-302.90422929576999</v>
      </c>
      <c r="N209" s="82">
        <v>-6522.7314563752798</v>
      </c>
      <c r="O209" s="82">
        <v>-3002.3240222076702</v>
      </c>
      <c r="P209" s="82">
        <v>-79132.409396246803</v>
      </c>
    </row>
    <row r="210" spans="1:16" ht="12" customHeight="1" x14ac:dyDescent="0.25">
      <c r="A210" s="77"/>
      <c r="B210" s="77">
        <v>17.457999999999998</v>
      </c>
      <c r="C210" s="77">
        <v>-2.1</v>
      </c>
      <c r="D210" s="131">
        <f t="shared" si="60"/>
        <v>206</v>
      </c>
      <c r="E210" s="131" t="str">
        <f t="shared" si="59"/>
        <v/>
      </c>
      <c r="F210" s="118">
        <v>17.457999999999899</v>
      </c>
      <c r="G210" s="118">
        <v>-2.1</v>
      </c>
      <c r="H210" s="129">
        <v>18.08333333333</v>
      </c>
      <c r="I210" s="129">
        <v>18.449406104661499</v>
      </c>
      <c r="J210" s="129">
        <v>18.08333333333</v>
      </c>
      <c r="K210" s="129">
        <v>376.19130886137998</v>
      </c>
      <c r="L210" s="81">
        <v>18.08333333333</v>
      </c>
      <c r="M210" s="82">
        <v>-279.414566674703</v>
      </c>
      <c r="N210" s="82">
        <v>-5515.9821515446902</v>
      </c>
      <c r="O210" s="82">
        <v>-2649.4781983885</v>
      </c>
      <c r="P210" s="82">
        <v>-64028.717243838102</v>
      </c>
    </row>
    <row r="211" spans="1:16" ht="12" customHeight="1" x14ac:dyDescent="0.25">
      <c r="A211" s="77"/>
      <c r="B211" s="77">
        <v>17.614000000000001</v>
      </c>
      <c r="C211" s="77">
        <v>2.1</v>
      </c>
      <c r="D211" s="131">
        <f t="shared" si="60"/>
        <v>207</v>
      </c>
      <c r="E211" s="131" t="str">
        <f t="shared" si="59"/>
        <v/>
      </c>
      <c r="F211" s="118">
        <v>17.614000000000001</v>
      </c>
      <c r="G211" s="118">
        <v>2.1</v>
      </c>
      <c r="H211" s="129">
        <v>18.16666666667</v>
      </c>
      <c r="I211" s="129">
        <v>18.797024413353402</v>
      </c>
      <c r="J211" s="129">
        <v>18.16666666667</v>
      </c>
      <c r="K211" s="129">
        <v>375.98181080938701</v>
      </c>
      <c r="L211" s="81">
        <v>18.16666666667</v>
      </c>
      <c r="M211" s="82">
        <v>-257.47179463728799</v>
      </c>
      <c r="N211" s="82">
        <v>-4890.8494998819497</v>
      </c>
      <c r="O211" s="82">
        <v>-2319.4973708193602</v>
      </c>
      <c r="P211" s="82">
        <v>-54645.554028541599</v>
      </c>
    </row>
    <row r="212" spans="1:16" ht="12" customHeight="1" x14ac:dyDescent="0.25">
      <c r="A212" s="77"/>
      <c r="B212" s="77">
        <v>17.664000000000001</v>
      </c>
      <c r="C212" s="77">
        <v>2.5</v>
      </c>
      <c r="D212" s="131">
        <f t="shared" si="60"/>
        <v>208</v>
      </c>
      <c r="E212" s="131" t="str">
        <f t="shared" si="59"/>
        <v/>
      </c>
      <c r="F212" s="118">
        <v>17.664000000000001</v>
      </c>
      <c r="G212" s="118">
        <v>2.5</v>
      </c>
      <c r="H212" s="129">
        <v>18.25</v>
      </c>
      <c r="I212" s="129">
        <v>19.114530023215998</v>
      </c>
      <c r="J212" s="129">
        <v>18.25</v>
      </c>
      <c r="K212" s="129">
        <v>375.77203893874901</v>
      </c>
      <c r="L212" s="81">
        <v>18.25</v>
      </c>
      <c r="M212" s="82">
        <v>-257.54355917933998</v>
      </c>
      <c r="N212" s="82">
        <v>-5226.0078722214503</v>
      </c>
      <c r="O212" s="82">
        <v>-2320.1641459268099</v>
      </c>
      <c r="P212" s="82">
        <v>-59668.784743405398</v>
      </c>
    </row>
    <row r="213" spans="1:16" ht="12" customHeight="1" x14ac:dyDescent="0.25">
      <c r="A213" s="77"/>
      <c r="B213" s="77">
        <v>17.713999999999999</v>
      </c>
      <c r="C213" s="77">
        <v>2</v>
      </c>
      <c r="D213" s="131">
        <f t="shared" si="60"/>
        <v>209</v>
      </c>
      <c r="E213" s="131" t="str">
        <f t="shared" si="59"/>
        <v/>
      </c>
      <c r="F213" s="118">
        <v>17.713999999999899</v>
      </c>
      <c r="G213" s="118">
        <v>2</v>
      </c>
      <c r="H213" s="129">
        <v>18.33333333333</v>
      </c>
      <c r="I213" s="129">
        <v>19.111977381802799</v>
      </c>
      <c r="J213" s="129">
        <v>18.33333333333</v>
      </c>
      <c r="K213" s="129">
        <v>375.56197090444903</v>
      </c>
      <c r="L213" s="81">
        <v>18.33333333333</v>
      </c>
      <c r="M213" s="82">
        <v>-279.09549208204402</v>
      </c>
      <c r="N213" s="82">
        <v>-6189.6599865669596</v>
      </c>
      <c r="O213" s="82">
        <v>-2643.8167704959601</v>
      </c>
      <c r="P213" s="82">
        <v>-74125.230249141503</v>
      </c>
    </row>
    <row r="214" spans="1:16" ht="12" customHeight="1" x14ac:dyDescent="0.25">
      <c r="A214" s="77"/>
      <c r="B214" s="77">
        <v>17.87</v>
      </c>
      <c r="C214" s="77">
        <v>-2.4</v>
      </c>
      <c r="D214" s="131">
        <f t="shared" si="60"/>
        <v>210</v>
      </c>
      <c r="E214" s="131" t="str">
        <f t="shared" si="59"/>
        <v/>
      </c>
      <c r="F214" s="118">
        <v>17.87</v>
      </c>
      <c r="G214" s="118">
        <v>-2.3999999999999901</v>
      </c>
      <c r="H214" s="129">
        <v>18.41666666667</v>
      </c>
      <c r="I214" s="129">
        <v>18.813050836449399</v>
      </c>
      <c r="J214" s="129">
        <v>18.41666666667</v>
      </c>
      <c r="K214" s="129">
        <v>375.35153420904402</v>
      </c>
      <c r="L214" s="81">
        <v>18.41666666667</v>
      </c>
      <c r="M214" s="82">
        <v>-300.50976636811401</v>
      </c>
      <c r="N214" s="82">
        <v>-6828.5930742043802</v>
      </c>
      <c r="O214" s="82">
        <v>-2965.7773003889001</v>
      </c>
      <c r="P214" s="82">
        <v>-83714.808087130703</v>
      </c>
    </row>
    <row r="215" spans="1:16" ht="12" customHeight="1" x14ac:dyDescent="0.25">
      <c r="A215" s="77"/>
      <c r="B215" s="77">
        <v>17.920000000000002</v>
      </c>
      <c r="C215" s="77">
        <v>-2.8</v>
      </c>
      <c r="D215" s="131">
        <f t="shared" si="60"/>
        <v>211</v>
      </c>
      <c r="E215" s="131" t="str">
        <f t="shared" si="59"/>
        <v/>
      </c>
      <c r="F215" s="118">
        <v>17.920000000000002</v>
      </c>
      <c r="G215" s="118">
        <v>-2.7999999999999901</v>
      </c>
      <c r="H215" s="129">
        <v>18.5</v>
      </c>
      <c r="I215" s="129">
        <v>18.510265488789699</v>
      </c>
      <c r="J215" s="129">
        <v>18.5</v>
      </c>
      <c r="K215" s="129">
        <v>375.14067610473199</v>
      </c>
      <c r="L215" s="81">
        <v>18.5</v>
      </c>
      <c r="M215" s="82">
        <v>-302.34482203185098</v>
      </c>
      <c r="N215" s="82">
        <v>-6587.6290973199202</v>
      </c>
      <c r="O215" s="82">
        <v>-2993.6996111231701</v>
      </c>
      <c r="P215" s="82">
        <v>-80104.498932688803</v>
      </c>
    </row>
    <row r="216" spans="1:16" ht="12" customHeight="1" x14ac:dyDescent="0.25">
      <c r="A216" s="77"/>
      <c r="B216" s="77">
        <v>17.97</v>
      </c>
      <c r="C216" s="77">
        <v>-2.4</v>
      </c>
      <c r="D216" s="131">
        <f t="shared" si="60"/>
        <v>212</v>
      </c>
      <c r="E216" s="131" t="str">
        <f t="shared" si="59"/>
        <v/>
      </c>
      <c r="F216" s="118">
        <v>17.969999999999899</v>
      </c>
      <c r="G216" s="118">
        <v>-2.3999999999999901</v>
      </c>
      <c r="H216" s="129">
        <v>18.58333333333</v>
      </c>
      <c r="I216" s="129">
        <v>18.493839790743099</v>
      </c>
      <c r="J216" s="129">
        <v>18.58333333333</v>
      </c>
      <c r="K216" s="129">
        <v>374.92941339940103</v>
      </c>
      <c r="L216" s="81">
        <v>18.58333333333</v>
      </c>
      <c r="M216" s="82">
        <v>-282.92539042748501</v>
      </c>
      <c r="N216" s="82">
        <v>-5693.3552546887604</v>
      </c>
      <c r="O216" s="82">
        <v>-2702.0659483146901</v>
      </c>
      <c r="P216" s="82">
        <v>-66689.186162503902</v>
      </c>
    </row>
    <row r="217" spans="1:16" ht="12" customHeight="1" x14ac:dyDescent="0.25">
      <c r="A217" s="77"/>
      <c r="B217" s="77">
        <v>18.126000000000001</v>
      </c>
      <c r="C217" s="77">
        <v>2.4</v>
      </c>
      <c r="D217" s="131">
        <f t="shared" si="60"/>
        <v>213</v>
      </c>
      <c r="E217" s="131" t="str">
        <f t="shared" si="59"/>
        <v/>
      </c>
      <c r="F217" s="118">
        <v>18.126000000000001</v>
      </c>
      <c r="G217" s="118">
        <v>2.3999999999999901</v>
      </c>
      <c r="H217" s="129">
        <v>18.66666666667</v>
      </c>
      <c r="I217" s="129">
        <v>18.763544947827899</v>
      </c>
      <c r="J217" s="129">
        <v>18.66666666667</v>
      </c>
      <c r="K217" s="129">
        <v>374.71781368800401</v>
      </c>
      <c r="L217" s="81">
        <v>18.66666666667</v>
      </c>
      <c r="M217" s="82">
        <v>-262.29348173212901</v>
      </c>
      <c r="N217" s="82">
        <v>-5056.4097054141002</v>
      </c>
      <c r="O217" s="82">
        <v>-2391.8565516644999</v>
      </c>
      <c r="P217" s="82">
        <v>-57129.891514303898</v>
      </c>
    </row>
    <row r="218" spans="1:16" ht="12" customHeight="1" x14ac:dyDescent="0.25">
      <c r="A218" s="77"/>
      <c r="B218" s="77">
        <v>18.175999999999998</v>
      </c>
      <c r="C218" s="77">
        <v>2.8</v>
      </c>
      <c r="D218" s="131">
        <f t="shared" si="60"/>
        <v>214</v>
      </c>
      <c r="E218" s="131" t="str">
        <f t="shared" si="59"/>
        <v/>
      </c>
      <c r="F218" s="118">
        <v>18.175999999999899</v>
      </c>
      <c r="G218" s="118">
        <v>2.7999999999999901</v>
      </c>
      <c r="H218" s="129">
        <v>18.75</v>
      </c>
      <c r="I218" s="129">
        <v>19.055195665580602</v>
      </c>
      <c r="J218" s="129">
        <v>18.75</v>
      </c>
      <c r="K218" s="129">
        <v>374.50593080299802</v>
      </c>
      <c r="L218" s="81">
        <v>18.75</v>
      </c>
      <c r="M218" s="82">
        <v>-259.300213262282</v>
      </c>
      <c r="N218" s="82">
        <v>-5232.94253070996</v>
      </c>
      <c r="O218" s="82">
        <v>-2346.51705587793</v>
      </c>
      <c r="P218" s="82">
        <v>-59773.809052491801</v>
      </c>
    </row>
    <row r="219" spans="1:16" ht="12" customHeight="1" x14ac:dyDescent="0.25">
      <c r="A219" s="77"/>
      <c r="B219" s="77">
        <v>18.225999999999999</v>
      </c>
      <c r="C219" s="77">
        <v>2.4</v>
      </c>
      <c r="D219" s="131">
        <f t="shared" si="60"/>
        <v>215</v>
      </c>
      <c r="E219" s="131" t="str">
        <f t="shared" si="59"/>
        <v/>
      </c>
      <c r="F219" s="118">
        <v>18.2259999999999</v>
      </c>
      <c r="G219" s="118">
        <v>2.3999999999999901</v>
      </c>
      <c r="H219" s="129">
        <v>18.83333333333</v>
      </c>
      <c r="I219" s="129">
        <v>19.066145344599299</v>
      </c>
      <c r="J219" s="129">
        <v>18.83333333333</v>
      </c>
      <c r="K219" s="129">
        <v>374.29375173463501</v>
      </c>
      <c r="L219" s="81">
        <v>18.83333333333</v>
      </c>
      <c r="M219" s="82">
        <v>-278.87947200639201</v>
      </c>
      <c r="N219" s="82">
        <v>-6140.1852818085699</v>
      </c>
      <c r="O219" s="82">
        <v>-2640.5082066622999</v>
      </c>
      <c r="P219" s="82">
        <v>-73383.687210486401</v>
      </c>
    </row>
    <row r="220" spans="1:16" ht="12" customHeight="1" x14ac:dyDescent="0.25">
      <c r="A220" s="77"/>
      <c r="B220" s="77">
        <v>18.382000000000001</v>
      </c>
      <c r="C220" s="77">
        <v>-2.1</v>
      </c>
      <c r="D220" s="131">
        <f t="shared" si="60"/>
        <v>216</v>
      </c>
      <c r="E220" s="131" t="str">
        <f t="shared" si="59"/>
        <v/>
      </c>
      <c r="F220" s="118">
        <v>18.382000000000001</v>
      </c>
      <c r="G220" s="118">
        <v>-2.1</v>
      </c>
      <c r="H220" s="129">
        <v>18.91666666667</v>
      </c>
      <c r="I220" s="129">
        <v>18.7783406007817</v>
      </c>
      <c r="J220" s="129">
        <v>18.91666666667</v>
      </c>
      <c r="K220" s="129">
        <v>374.081210979606</v>
      </c>
      <c r="L220" s="81">
        <v>18.91666666667</v>
      </c>
      <c r="M220" s="82">
        <v>-300.948521279636</v>
      </c>
      <c r="N220" s="82">
        <v>-6833.1531274970803</v>
      </c>
      <c r="O220" s="82">
        <v>-2972.2729207738498</v>
      </c>
      <c r="P220" s="82">
        <v>-83783.604850033706</v>
      </c>
    </row>
    <row r="221" spans="1:16" ht="12" customHeight="1" x14ac:dyDescent="0.25">
      <c r="A221" s="77"/>
      <c r="B221" s="77">
        <v>18.431999999999999</v>
      </c>
      <c r="C221" s="77">
        <v>-2.5</v>
      </c>
      <c r="D221" s="131">
        <f t="shared" si="60"/>
        <v>217</v>
      </c>
      <c r="E221" s="131" t="str">
        <f t="shared" si="59"/>
        <v/>
      </c>
      <c r="F221" s="118">
        <v>18.431999999999899</v>
      </c>
      <c r="G221" s="118">
        <v>-2.5</v>
      </c>
      <c r="H221" s="129">
        <v>19</v>
      </c>
      <c r="I221" s="129">
        <v>18.446737827982702</v>
      </c>
      <c r="J221" s="129">
        <v>19</v>
      </c>
      <c r="K221" s="129">
        <v>373.86825358882902</v>
      </c>
      <c r="L221" s="81">
        <v>19</v>
      </c>
      <c r="M221" s="82">
        <v>-306.18704833383998</v>
      </c>
      <c r="N221" s="82">
        <v>-6727.7334561554699</v>
      </c>
      <c r="O221" s="82">
        <v>-3051.3292367520098</v>
      </c>
      <c r="P221" s="82">
        <v>-82207.011342278201</v>
      </c>
    </row>
    <row r="222" spans="1:16" ht="12" customHeight="1" x14ac:dyDescent="0.25">
      <c r="A222" s="77"/>
      <c r="B222" s="77">
        <v>18.481999999999999</v>
      </c>
      <c r="C222" s="77">
        <v>-2.1</v>
      </c>
      <c r="D222" s="131">
        <f t="shared" si="60"/>
        <v>218</v>
      </c>
      <c r="E222" s="131" t="str">
        <f t="shared" si="59"/>
        <v/>
      </c>
      <c r="F222" s="118">
        <v>18.4819999999999</v>
      </c>
      <c r="G222" s="118">
        <v>-2.1</v>
      </c>
      <c r="H222" s="129">
        <v>19.08333333333</v>
      </c>
      <c r="I222" s="129">
        <v>18.3970255947618</v>
      </c>
      <c r="J222" s="129">
        <v>19.08333333333</v>
      </c>
      <c r="K222" s="129">
        <v>373.654892857513</v>
      </c>
      <c r="L222" s="81">
        <v>19.08333333333</v>
      </c>
      <c r="M222" s="82">
        <v>-287.01678754160798</v>
      </c>
      <c r="N222" s="82">
        <v>-5804.0787130131203</v>
      </c>
      <c r="O222" s="82">
        <v>-2763.4825033154402</v>
      </c>
      <c r="P222" s="82">
        <v>-68351.461909560894</v>
      </c>
    </row>
    <row r="223" spans="1:16" ht="12" customHeight="1" x14ac:dyDescent="0.25">
      <c r="A223" s="77"/>
      <c r="B223" s="77">
        <v>18.638000000000002</v>
      </c>
      <c r="C223" s="77">
        <v>2.1</v>
      </c>
      <c r="D223" s="131">
        <f t="shared" si="60"/>
        <v>219</v>
      </c>
      <c r="E223" s="131" t="str">
        <f t="shared" si="59"/>
        <v/>
      </c>
      <c r="F223" s="118">
        <v>18.638000000000002</v>
      </c>
      <c r="G223" s="118">
        <v>2.1</v>
      </c>
      <c r="H223" s="129">
        <v>19.16666666667</v>
      </c>
      <c r="I223" s="129">
        <v>18.684301625404402</v>
      </c>
      <c r="J223" s="129">
        <v>19.16666666667</v>
      </c>
      <c r="K223" s="129">
        <v>373.44120205171401</v>
      </c>
      <c r="L223" s="81">
        <v>19.16666666667</v>
      </c>
      <c r="M223" s="82">
        <v>-262.30814554004297</v>
      </c>
      <c r="N223" s="82">
        <v>-4990.7365492976596</v>
      </c>
      <c r="O223" s="82">
        <v>-2392.0389224024402</v>
      </c>
      <c r="P223" s="82">
        <v>-56145.7563287007</v>
      </c>
    </row>
    <row r="224" spans="1:16" ht="12" customHeight="1" x14ac:dyDescent="0.25">
      <c r="A224" s="77"/>
      <c r="B224" s="77">
        <v>18.687999999999999</v>
      </c>
      <c r="C224" s="77">
        <v>2.5</v>
      </c>
      <c r="D224" s="131">
        <f t="shared" si="60"/>
        <v>220</v>
      </c>
      <c r="E224" s="131" t="str">
        <f t="shared" si="59"/>
        <v/>
      </c>
      <c r="F224" s="118">
        <v>18.687999999999899</v>
      </c>
      <c r="G224" s="118">
        <v>2.5</v>
      </c>
      <c r="H224" s="129">
        <v>19.25</v>
      </c>
      <c r="I224" s="129">
        <v>19.046347497716699</v>
      </c>
      <c r="J224" s="129">
        <v>19.25</v>
      </c>
      <c r="K224" s="129">
        <v>373.227248377092</v>
      </c>
      <c r="L224" s="81">
        <v>19.25</v>
      </c>
      <c r="M224" s="82">
        <v>-254.953432396545</v>
      </c>
      <c r="N224" s="82">
        <v>-5037.2534505055901</v>
      </c>
      <c r="O224" s="82">
        <v>-2281.1213115209498</v>
      </c>
      <c r="P224" s="82">
        <v>-56838.248970562199</v>
      </c>
    </row>
    <row r="225" spans="1:16" ht="12" customHeight="1" x14ac:dyDescent="0.25">
      <c r="A225" s="77"/>
      <c r="B225" s="77">
        <v>18.738</v>
      </c>
      <c r="C225" s="77">
        <v>2</v>
      </c>
      <c r="D225" s="131">
        <f t="shared" si="60"/>
        <v>221</v>
      </c>
      <c r="E225" s="131" t="str">
        <f t="shared" si="59"/>
        <v/>
      </c>
      <c r="F225" s="118">
        <v>18.7379999999999</v>
      </c>
      <c r="G225" s="118">
        <v>2</v>
      </c>
      <c r="H225" s="129">
        <v>19.33333333333</v>
      </c>
      <c r="I225" s="129">
        <v>19.1483686529482</v>
      </c>
      <c r="J225" s="129">
        <v>19.33333333333</v>
      </c>
      <c r="K225" s="129">
        <v>373.01303163999802</v>
      </c>
      <c r="L225" s="81">
        <v>19.33333333333</v>
      </c>
      <c r="M225" s="82">
        <v>-271.88753506018497</v>
      </c>
      <c r="N225" s="82">
        <v>-5904.7913263731798</v>
      </c>
      <c r="O225" s="82">
        <v>-2535.29218691292</v>
      </c>
      <c r="P225" s="82">
        <v>-69851.271997097298</v>
      </c>
    </row>
    <row r="226" spans="1:16" ht="12" customHeight="1" x14ac:dyDescent="0.25">
      <c r="A226" s="77"/>
      <c r="B226" s="77">
        <v>18.893999999999998</v>
      </c>
      <c r="C226" s="77">
        <v>-2.4</v>
      </c>
      <c r="D226" s="131">
        <f t="shared" si="60"/>
        <v>222</v>
      </c>
      <c r="E226" s="131" t="str">
        <f t="shared" si="59"/>
        <v/>
      </c>
      <c r="F226" s="118">
        <v>18.893999999999899</v>
      </c>
      <c r="G226" s="118">
        <v>-2.3999999999999901</v>
      </c>
      <c r="H226" s="129">
        <v>19.41666666667</v>
      </c>
      <c r="I226" s="129">
        <v>18.915178589711299</v>
      </c>
      <c r="J226" s="129">
        <v>19.41666666667</v>
      </c>
      <c r="K226" s="129">
        <v>372.79848838858601</v>
      </c>
      <c r="L226" s="81">
        <v>19.41666666667</v>
      </c>
      <c r="M226" s="82">
        <v>-295.556499159883</v>
      </c>
      <c r="N226" s="82">
        <v>-6714.5723655707097</v>
      </c>
      <c r="O226" s="82">
        <v>-2891.03120616961</v>
      </c>
      <c r="P226" s="82">
        <v>-82002.888046089603</v>
      </c>
    </row>
    <row r="227" spans="1:16" ht="12" customHeight="1" x14ac:dyDescent="0.25">
      <c r="A227" s="77"/>
      <c r="B227" s="77">
        <v>18.943999999999999</v>
      </c>
      <c r="C227" s="77">
        <v>-2.8</v>
      </c>
      <c r="D227" s="131">
        <f t="shared" si="60"/>
        <v>223</v>
      </c>
      <c r="E227" s="131" t="str">
        <f t="shared" si="59"/>
        <v/>
      </c>
      <c r="F227" s="118">
        <v>18.9439999999999</v>
      </c>
      <c r="G227" s="118">
        <v>-2.7999999999999901</v>
      </c>
      <c r="H227" s="129">
        <v>19.5</v>
      </c>
      <c r="I227" s="129">
        <v>18.578843285581002</v>
      </c>
      <c r="J227" s="129">
        <v>19.5</v>
      </c>
      <c r="K227" s="129">
        <v>372.583553634623</v>
      </c>
      <c r="L227" s="81">
        <v>19.5</v>
      </c>
      <c r="M227" s="82">
        <v>-304.29217141059701</v>
      </c>
      <c r="N227" s="82">
        <v>-6748.3202367841996</v>
      </c>
      <c r="O227" s="82">
        <v>-3022.62830356523</v>
      </c>
      <c r="P227" s="82">
        <v>-82514.229702387107</v>
      </c>
    </row>
    <row r="228" spans="1:16" ht="12" customHeight="1" x14ac:dyDescent="0.25">
      <c r="A228" s="77"/>
      <c r="B228" s="77">
        <v>18.994</v>
      </c>
      <c r="C228" s="77">
        <v>-2.4</v>
      </c>
      <c r="D228" s="131">
        <f t="shared" si="60"/>
        <v>224</v>
      </c>
      <c r="E228" s="131" t="str">
        <f t="shared" si="59"/>
        <v/>
      </c>
      <c r="F228" s="118">
        <v>18.9939999999999</v>
      </c>
      <c r="G228" s="118">
        <v>-2.3999999999999901</v>
      </c>
      <c r="H228" s="129">
        <v>19.58333333333</v>
      </c>
      <c r="I228" s="129">
        <v>18.4648598808296</v>
      </c>
      <c r="J228" s="129">
        <v>19.58333333333</v>
      </c>
      <c r="K228" s="129">
        <v>372.36822278929901</v>
      </c>
      <c r="L228" s="81">
        <v>19.58333333333</v>
      </c>
      <c r="M228" s="82">
        <v>-289.70797636647598</v>
      </c>
      <c r="N228" s="82">
        <v>-5967.2290645405101</v>
      </c>
      <c r="O228" s="82">
        <v>-2803.73258995999</v>
      </c>
      <c r="P228" s="82">
        <v>-70798.323231057802</v>
      </c>
    </row>
    <row r="229" spans="1:16" ht="12" customHeight="1" x14ac:dyDescent="0.25">
      <c r="A229" s="77"/>
      <c r="B229" s="77">
        <v>19.149999999999999</v>
      </c>
      <c r="C229" s="77">
        <v>2.4</v>
      </c>
      <c r="D229" s="131">
        <f t="shared" si="60"/>
        <v>225</v>
      </c>
      <c r="E229" s="131" t="str">
        <f t="shared" si="59"/>
        <v/>
      </c>
      <c r="F229" s="118">
        <v>19.149999999999899</v>
      </c>
      <c r="G229" s="118">
        <v>2.3999999999999901</v>
      </c>
      <c r="H229" s="129">
        <v>19.66666666667</v>
      </c>
      <c r="I229" s="129">
        <v>18.667575376208202</v>
      </c>
      <c r="J229" s="129">
        <v>19.66666666667</v>
      </c>
      <c r="K229" s="129">
        <v>372.15255328675801</v>
      </c>
      <c r="L229" s="81">
        <v>19.66666666667</v>
      </c>
      <c r="M229" s="82">
        <v>-267.340746283859</v>
      </c>
      <c r="N229" s="82">
        <v>-5180.3571545328796</v>
      </c>
      <c r="O229" s="82">
        <v>-2467.5468869228698</v>
      </c>
      <c r="P229" s="82">
        <v>-58990.907048856199</v>
      </c>
    </row>
    <row r="230" spans="1:16" ht="12" customHeight="1" x14ac:dyDescent="0.25">
      <c r="A230" s="77"/>
      <c r="B230" s="77">
        <v>19.2</v>
      </c>
      <c r="C230" s="77">
        <v>2.8</v>
      </c>
      <c r="D230" s="131">
        <f t="shared" si="60"/>
        <v>226</v>
      </c>
      <c r="E230" s="131" t="str">
        <f t="shared" si="59"/>
        <v/>
      </c>
      <c r="F230" s="118">
        <v>19.1999999999999</v>
      </c>
      <c r="G230" s="118">
        <v>2.7999999999999901</v>
      </c>
      <c r="H230" s="129">
        <v>19.75</v>
      </c>
      <c r="I230" s="129">
        <v>18.988356169505501</v>
      </c>
      <c r="J230" s="129">
        <v>19.75</v>
      </c>
      <c r="K230" s="129">
        <v>371.93660960160599</v>
      </c>
      <c r="L230" s="81">
        <v>19.75</v>
      </c>
      <c r="M230" s="82">
        <v>-257.60635576658501</v>
      </c>
      <c r="N230" s="82">
        <v>-5082.8140041786401</v>
      </c>
      <c r="O230" s="82">
        <v>-2320.9350256233802</v>
      </c>
      <c r="P230" s="82">
        <v>-57522.824334458099</v>
      </c>
    </row>
    <row r="231" spans="1:16" ht="12" customHeight="1" x14ac:dyDescent="0.25">
      <c r="A231" s="77"/>
      <c r="B231" s="77">
        <v>19.25</v>
      </c>
      <c r="C231" s="77">
        <v>2.4</v>
      </c>
      <c r="D231" s="131">
        <f t="shared" si="60"/>
        <v>227</v>
      </c>
      <c r="E231" s="131" t="str">
        <f t="shared" si="59"/>
        <v/>
      </c>
      <c r="F231" s="118">
        <v>19.25</v>
      </c>
      <c r="G231" s="118">
        <v>2.3999999999999901</v>
      </c>
      <c r="H231" s="129">
        <v>19.83333333333</v>
      </c>
      <c r="I231" s="129">
        <v>19.097675081798702</v>
      </c>
      <c r="J231" s="129">
        <v>19.83333333333</v>
      </c>
      <c r="K231" s="129">
        <v>371.72039978757101</v>
      </c>
      <c r="L231" s="81">
        <v>19.83333333333</v>
      </c>
      <c r="M231" s="82">
        <v>-271.90615339230999</v>
      </c>
      <c r="N231" s="82">
        <v>-5855.7541097204503</v>
      </c>
      <c r="O231" s="82">
        <v>-2535.5177624252101</v>
      </c>
      <c r="P231" s="82">
        <v>-69116.496803892398</v>
      </c>
    </row>
    <row r="232" spans="1:16" ht="12" customHeight="1" x14ac:dyDescent="0.25">
      <c r="A232" s="77"/>
      <c r="B232" s="77">
        <v>19.405999999999999</v>
      </c>
      <c r="C232" s="77">
        <v>-2.1</v>
      </c>
      <c r="D232" s="131">
        <f t="shared" si="60"/>
        <v>228</v>
      </c>
      <c r="E232" s="131" t="str">
        <f t="shared" si="59"/>
        <v/>
      </c>
      <c r="F232" s="118">
        <v>19.405999999999899</v>
      </c>
      <c r="G232" s="118">
        <v>-2.1</v>
      </c>
      <c r="H232" s="129">
        <v>19.91666666667</v>
      </c>
      <c r="I232" s="129">
        <v>18.882721244522699</v>
      </c>
      <c r="J232" s="129">
        <v>19.91666666667</v>
      </c>
      <c r="K232" s="129">
        <v>371.50386924237301</v>
      </c>
      <c r="L232" s="81">
        <v>19.91666666667</v>
      </c>
      <c r="M232" s="82">
        <v>-295.33031270792702</v>
      </c>
      <c r="N232" s="82">
        <v>-6687.6198145028502</v>
      </c>
      <c r="O232" s="82">
        <v>-2887.54153227813</v>
      </c>
      <c r="P232" s="82">
        <v>-81599.036934995005</v>
      </c>
    </row>
    <row r="233" spans="1:16" ht="12" customHeight="1" x14ac:dyDescent="0.25">
      <c r="A233" s="77"/>
      <c r="B233" s="77">
        <v>19.456</v>
      </c>
      <c r="C233" s="77">
        <v>-2.5</v>
      </c>
      <c r="D233" s="131">
        <f t="shared" si="60"/>
        <v>229</v>
      </c>
      <c r="E233" s="131" t="str">
        <f t="shared" si="59"/>
        <v/>
      </c>
      <c r="F233" s="118">
        <v>19.4559999999999</v>
      </c>
      <c r="G233" s="118">
        <v>-2.5</v>
      </c>
      <c r="H233" s="129">
        <v>20</v>
      </c>
      <c r="I233" s="129">
        <v>18.5277018768152</v>
      </c>
      <c r="J233" s="129">
        <v>20</v>
      </c>
      <c r="K233" s="129">
        <v>371.286952950125</v>
      </c>
      <c r="L233" s="81">
        <v>20</v>
      </c>
      <c r="M233" s="82">
        <v>-307.28238524042098</v>
      </c>
      <c r="N233" s="82">
        <v>-6860.85347439013</v>
      </c>
      <c r="O233" s="82">
        <v>-3067.44888073533</v>
      </c>
      <c r="P233" s="82">
        <v>-84203.059494996895</v>
      </c>
    </row>
    <row r="234" spans="1:16" ht="12" customHeight="1" x14ac:dyDescent="0.25">
      <c r="A234" s="77"/>
      <c r="B234" s="77">
        <v>19.506</v>
      </c>
      <c r="C234" s="77">
        <v>-2.1</v>
      </c>
      <c r="D234" s="131">
        <f t="shared" si="60"/>
        <v>230</v>
      </c>
      <c r="E234" s="131" t="str">
        <f t="shared" si="59"/>
        <v/>
      </c>
      <c r="F234" s="118">
        <v>19.506</v>
      </c>
      <c r="G234" s="118">
        <v>-2.1</v>
      </c>
      <c r="H234" s="129">
        <v>20.08333333333</v>
      </c>
      <c r="I234" s="129">
        <v>18.372551480525399</v>
      </c>
      <c r="J234" s="129">
        <v>20.08333333333</v>
      </c>
      <c r="K234" s="129">
        <v>371.06964141367399</v>
      </c>
      <c r="L234" s="81">
        <v>20.08333333333</v>
      </c>
      <c r="M234" s="82">
        <v>-294.46076325466601</v>
      </c>
      <c r="N234" s="82">
        <v>-6115.9401831597997</v>
      </c>
      <c r="O234" s="82">
        <v>-2875.07208180413</v>
      </c>
      <c r="P234" s="82">
        <v>-73030.480460050094</v>
      </c>
    </row>
    <row r="235" spans="1:16" ht="12" customHeight="1" x14ac:dyDescent="0.25">
      <c r="A235" s="77"/>
      <c r="B235" s="77">
        <v>19.661999999999999</v>
      </c>
      <c r="C235" s="77">
        <v>2.1</v>
      </c>
      <c r="D235" s="131">
        <f t="shared" si="60"/>
        <v>231</v>
      </c>
      <c r="E235" s="131" t="str">
        <f t="shared" si="59"/>
        <v/>
      </c>
      <c r="F235" s="118">
        <v>19.6619999999999</v>
      </c>
      <c r="G235" s="118">
        <v>2.1</v>
      </c>
      <c r="H235" s="129">
        <v>20.16666666667</v>
      </c>
      <c r="I235" s="129">
        <v>18.574248438704199</v>
      </c>
      <c r="J235" s="129">
        <v>20.16666666667</v>
      </c>
      <c r="K235" s="129">
        <v>370.85199456069603</v>
      </c>
      <c r="L235" s="81">
        <v>20.16666666667</v>
      </c>
      <c r="M235" s="82">
        <v>-268.83182258356499</v>
      </c>
      <c r="N235" s="82">
        <v>-5169.1238221302701</v>
      </c>
      <c r="O235" s="82">
        <v>-2489.9151688752499</v>
      </c>
      <c r="P235" s="82">
        <v>-58823.737833251696</v>
      </c>
    </row>
    <row r="236" spans="1:16" ht="12" customHeight="1" x14ac:dyDescent="0.25">
      <c r="A236" s="77"/>
      <c r="B236" s="77">
        <v>19.712</v>
      </c>
      <c r="C236" s="77">
        <v>2.5</v>
      </c>
      <c r="D236" s="131">
        <f t="shared" si="60"/>
        <v>232</v>
      </c>
      <c r="E236" s="131" t="str">
        <f t="shared" si="59"/>
        <v/>
      </c>
      <c r="F236" s="118">
        <v>19.7119999999999</v>
      </c>
      <c r="G236" s="118">
        <v>2.5</v>
      </c>
      <c r="H236" s="129">
        <v>20.25</v>
      </c>
      <c r="I236" s="129">
        <v>18.955188362467201</v>
      </c>
      <c r="J236" s="129">
        <v>20.25</v>
      </c>
      <c r="K236" s="129">
        <v>370.63408922835799</v>
      </c>
      <c r="L236" s="81">
        <v>20.25</v>
      </c>
      <c r="M236" s="82">
        <v>-254.19181675114399</v>
      </c>
      <c r="N236" s="82">
        <v>-4905.5739822042297</v>
      </c>
      <c r="O236" s="82">
        <v>-2269.5662889100499</v>
      </c>
      <c r="P236" s="82">
        <v>-54864.465652344603</v>
      </c>
    </row>
    <row r="237" spans="1:16" ht="12" customHeight="1" x14ac:dyDescent="0.25">
      <c r="A237" s="77"/>
      <c r="B237" s="77">
        <v>19.762</v>
      </c>
      <c r="C237" s="77">
        <v>2</v>
      </c>
      <c r="D237" s="131">
        <f t="shared" si="60"/>
        <v>233</v>
      </c>
      <c r="E237" s="131" t="str">
        <f t="shared" si="59"/>
        <v/>
      </c>
      <c r="F237" s="118">
        <v>19.762</v>
      </c>
      <c r="G237" s="118">
        <v>2</v>
      </c>
      <c r="H237" s="129">
        <v>20.33333333333</v>
      </c>
      <c r="I237" s="129">
        <v>19.157215856578201</v>
      </c>
      <c r="J237" s="129">
        <v>20.33333333333</v>
      </c>
      <c r="K237" s="129">
        <v>370.41594785207701</v>
      </c>
      <c r="L237" s="81">
        <v>20.33333333333</v>
      </c>
      <c r="M237" s="82">
        <v>-265.16627189258799</v>
      </c>
      <c r="N237" s="82">
        <v>-5613.24020539511</v>
      </c>
      <c r="O237" s="82">
        <v>-2434.1084778322402</v>
      </c>
      <c r="P237" s="82">
        <v>-65477.657467524899</v>
      </c>
    </row>
    <row r="238" spans="1:16" ht="12" customHeight="1" x14ac:dyDescent="0.25">
      <c r="A238" s="77"/>
      <c r="B238" s="77">
        <v>19.917999999999999</v>
      </c>
      <c r="C238" s="77">
        <v>-2.4</v>
      </c>
      <c r="D238" s="131">
        <f t="shared" si="60"/>
        <v>234</v>
      </c>
      <c r="E238" s="131" t="str">
        <f t="shared" si="59"/>
        <v/>
      </c>
      <c r="F238" s="118">
        <v>19.9179999999999</v>
      </c>
      <c r="G238" s="118">
        <v>-2.3999999999999901</v>
      </c>
      <c r="H238" s="129">
        <v>20.41666666667</v>
      </c>
      <c r="I238" s="129">
        <v>19.011167754254501</v>
      </c>
      <c r="J238" s="129">
        <v>20.41666666667</v>
      </c>
      <c r="K238" s="129">
        <v>370.19752131320701</v>
      </c>
      <c r="L238" s="81">
        <v>20.41666666667</v>
      </c>
      <c r="M238" s="82">
        <v>-289.18460072553302</v>
      </c>
      <c r="N238" s="82">
        <v>-6530.1057974019504</v>
      </c>
      <c r="O238" s="82">
        <v>-2794.9858043151798</v>
      </c>
      <c r="P238" s="82">
        <v>-79234.439267244699</v>
      </c>
    </row>
    <row r="239" spans="1:16" ht="12" customHeight="1" x14ac:dyDescent="0.25">
      <c r="A239" s="77"/>
      <c r="B239" s="77">
        <v>19.968</v>
      </c>
      <c r="C239" s="77">
        <v>-2.8</v>
      </c>
      <c r="D239" s="131">
        <f t="shared" si="60"/>
        <v>235</v>
      </c>
      <c r="E239" s="131" t="str">
        <f t="shared" si="59"/>
        <v/>
      </c>
      <c r="F239" s="118">
        <v>19.9679999999999</v>
      </c>
      <c r="G239" s="118">
        <v>-2.7999999999999901</v>
      </c>
      <c r="H239" s="129">
        <v>20.5</v>
      </c>
      <c r="I239" s="129">
        <v>18.6652109078716</v>
      </c>
      <c r="J239" s="129">
        <v>20.5</v>
      </c>
      <c r="K239" s="129">
        <v>369.97873702999698</v>
      </c>
      <c r="L239" s="81">
        <v>20.5</v>
      </c>
      <c r="M239" s="82">
        <v>-304.58279404772998</v>
      </c>
      <c r="N239" s="82">
        <v>-6854.81724607041</v>
      </c>
      <c r="O239" s="82">
        <v>-3026.6505745802601</v>
      </c>
      <c r="P239" s="82">
        <v>-84110.866203763901</v>
      </c>
    </row>
    <row r="240" spans="1:16" ht="12" customHeight="1" x14ac:dyDescent="0.25">
      <c r="A240" s="77"/>
      <c r="B240" s="77">
        <v>20.018000000000001</v>
      </c>
      <c r="C240" s="77">
        <v>-2.4</v>
      </c>
      <c r="D240" s="131">
        <f t="shared" si="60"/>
        <v>236</v>
      </c>
      <c r="E240" s="131" t="str">
        <f t="shared" si="59"/>
        <v/>
      </c>
      <c r="F240" s="118">
        <v>20.018000000000001</v>
      </c>
      <c r="G240" s="118">
        <v>-2.3999999999999901</v>
      </c>
      <c r="H240" s="129">
        <v>20.58333333333</v>
      </c>
      <c r="I240" s="129">
        <v>18.4620035525014</v>
      </c>
      <c r="J240" s="129">
        <v>20.58333333333</v>
      </c>
      <c r="K240" s="129">
        <v>369.75956946643498</v>
      </c>
      <c r="L240" s="81">
        <v>20.58333333333</v>
      </c>
      <c r="M240" s="82">
        <v>-295.74044368775901</v>
      </c>
      <c r="N240" s="82">
        <v>-6234.0274360651902</v>
      </c>
      <c r="O240" s="82">
        <v>-2894.1001335809601</v>
      </c>
      <c r="P240" s="82">
        <v>-74801.116636466904</v>
      </c>
    </row>
    <row r="241" spans="1:16" ht="12" customHeight="1" x14ac:dyDescent="0.25">
      <c r="A241" s="77"/>
      <c r="B241" s="77">
        <v>20.173999999999999</v>
      </c>
      <c r="C241" s="77">
        <v>2.4</v>
      </c>
      <c r="D241" s="131">
        <f t="shared" si="60"/>
        <v>237</v>
      </c>
      <c r="E241" s="131" t="str">
        <f t="shared" si="59"/>
        <v/>
      </c>
      <c r="F241" s="118">
        <v>20.1739999999999</v>
      </c>
      <c r="G241" s="118">
        <v>2.3999999999999901</v>
      </c>
      <c r="H241" s="129">
        <v>20.66666666667</v>
      </c>
      <c r="I241" s="129">
        <v>18.5810465403435</v>
      </c>
      <c r="J241" s="129">
        <v>20.66666666667</v>
      </c>
      <c r="K241" s="129">
        <v>369.54006152112299</v>
      </c>
      <c r="L241" s="81">
        <v>20.66666666667</v>
      </c>
      <c r="M241" s="82">
        <v>-273.47533230480599</v>
      </c>
      <c r="N241" s="82">
        <v>-5363.5463885028603</v>
      </c>
      <c r="O241" s="82">
        <v>-2559.5524864773802</v>
      </c>
      <c r="P241" s="82">
        <v>-61740.688682245098</v>
      </c>
    </row>
    <row r="242" spans="1:16" ht="12" customHeight="1" x14ac:dyDescent="0.25">
      <c r="A242" s="77"/>
      <c r="B242" s="77">
        <v>20.224</v>
      </c>
      <c r="C242" s="77">
        <v>2.8</v>
      </c>
      <c r="D242" s="131">
        <f t="shared" si="60"/>
        <v>238</v>
      </c>
      <c r="E242" s="131" t="str">
        <f t="shared" si="59"/>
        <v/>
      </c>
      <c r="F242" s="118">
        <v>20.224</v>
      </c>
      <c r="G242" s="118">
        <v>2.7999999999999901</v>
      </c>
      <c r="H242" s="129">
        <v>20.75</v>
      </c>
      <c r="I242" s="129">
        <v>18.905312785718401</v>
      </c>
      <c r="J242" s="129">
        <v>20.75</v>
      </c>
      <c r="K242" s="129">
        <v>369.32028322833798</v>
      </c>
      <c r="L242" s="81">
        <v>20.75</v>
      </c>
      <c r="M242" s="82">
        <v>-257.74766231429402</v>
      </c>
      <c r="N242" s="82">
        <v>-4998.2808898668</v>
      </c>
      <c r="O242" s="82">
        <v>-2322.9313751168302</v>
      </c>
      <c r="P242" s="82">
        <v>-56256.303110629597</v>
      </c>
    </row>
    <row r="243" spans="1:16" ht="12" customHeight="1" x14ac:dyDescent="0.25">
      <c r="A243" s="77"/>
      <c r="B243" s="77">
        <v>20.274000000000001</v>
      </c>
      <c r="C243" s="77">
        <v>2.4</v>
      </c>
      <c r="D243" s="131">
        <f t="shared" si="60"/>
        <v>239</v>
      </c>
      <c r="E243" s="131" t="str">
        <f t="shared" si="59"/>
        <v/>
      </c>
      <c r="F243" s="118">
        <v>20.274000000000001</v>
      </c>
      <c r="G243" s="118">
        <v>2.3999999999999901</v>
      </c>
      <c r="H243" s="129">
        <v>20.83333333333</v>
      </c>
      <c r="I243" s="129">
        <v>19.102067761317901</v>
      </c>
      <c r="J243" s="129">
        <v>20.83333333333</v>
      </c>
      <c r="K243" s="129">
        <v>369.10026261555902</v>
      </c>
      <c r="L243" s="81">
        <v>20.83333333333</v>
      </c>
      <c r="M243" s="82">
        <v>-265.84449086891601</v>
      </c>
      <c r="N243" s="82">
        <v>-5584.0704441261096</v>
      </c>
      <c r="O243" s="82">
        <v>-2444.2499180561999</v>
      </c>
      <c r="P243" s="82">
        <v>-65041.124417598498</v>
      </c>
    </row>
    <row r="244" spans="1:16" ht="12" customHeight="1" x14ac:dyDescent="0.25">
      <c r="A244" s="77"/>
      <c r="B244" s="77">
        <v>20.43</v>
      </c>
      <c r="C244" s="77">
        <v>-2.1</v>
      </c>
      <c r="D244" s="131">
        <f t="shared" si="60"/>
        <v>240</v>
      </c>
      <c r="E244" s="131" t="str">
        <f t="shared" si="59"/>
        <v/>
      </c>
      <c r="F244" s="118">
        <v>20.4299999999999</v>
      </c>
      <c r="G244" s="118">
        <v>-2.1</v>
      </c>
      <c r="H244" s="129">
        <v>20.91666666667</v>
      </c>
      <c r="I244" s="129">
        <v>18.973711050717501</v>
      </c>
      <c r="J244" s="129">
        <v>20.91666666667</v>
      </c>
      <c r="K244" s="129">
        <v>368.87995986960902</v>
      </c>
      <c r="L244" s="81">
        <v>20.91666666667</v>
      </c>
      <c r="M244" s="82">
        <v>-288.87492020035</v>
      </c>
      <c r="N244" s="82">
        <v>-6490.68557471653</v>
      </c>
      <c r="O244" s="82">
        <v>-2790.2516489104</v>
      </c>
      <c r="P244" s="82">
        <v>-78643.748731878106</v>
      </c>
    </row>
    <row r="245" spans="1:16" ht="12" customHeight="1" x14ac:dyDescent="0.25">
      <c r="A245" s="77"/>
      <c r="B245" s="77">
        <v>20.48</v>
      </c>
      <c r="C245" s="77">
        <v>-2.5</v>
      </c>
      <c r="D245" s="131">
        <f t="shared" si="60"/>
        <v>241</v>
      </c>
      <c r="E245" s="131" t="str">
        <f t="shared" si="59"/>
        <v/>
      </c>
      <c r="F245" s="118">
        <v>20.48</v>
      </c>
      <c r="G245" s="118">
        <v>-2.5</v>
      </c>
      <c r="H245" s="129">
        <v>21</v>
      </c>
      <c r="I245" s="129">
        <v>18.622810113404601</v>
      </c>
      <c r="J245" s="129">
        <v>21</v>
      </c>
      <c r="K245" s="129">
        <v>368.65930546622201</v>
      </c>
      <c r="L245" s="81">
        <v>21</v>
      </c>
      <c r="M245" s="82">
        <v>-306.39833530207699</v>
      </c>
      <c r="N245" s="82">
        <v>-6919.0615032225796</v>
      </c>
      <c r="O245" s="82">
        <v>-3053.8234492143802</v>
      </c>
      <c r="P245" s="82">
        <v>-85075.280751103506</v>
      </c>
    </row>
    <row r="246" spans="1:16" ht="12" customHeight="1" x14ac:dyDescent="0.25">
      <c r="A246" s="77"/>
      <c r="B246" s="77">
        <v>20.53</v>
      </c>
      <c r="C246" s="77">
        <v>-2.1</v>
      </c>
      <c r="D246" s="131">
        <f t="shared" si="60"/>
        <v>242</v>
      </c>
      <c r="E246" s="131" t="str">
        <f t="shared" si="59"/>
        <v/>
      </c>
      <c r="F246" s="118">
        <v>20.53</v>
      </c>
      <c r="G246" s="118">
        <v>-2.1</v>
      </c>
      <c r="H246" s="129">
        <v>21.08333333333</v>
      </c>
      <c r="I246" s="129">
        <v>18.378927060209499</v>
      </c>
      <c r="J246" s="129">
        <v>21.08333333333</v>
      </c>
      <c r="K246" s="129">
        <v>368.441910881468</v>
      </c>
      <c r="L246" s="81">
        <v>21.08333333333</v>
      </c>
      <c r="M246" s="82">
        <v>-300.68496483944898</v>
      </c>
      <c r="N246" s="82">
        <v>-6432.2702340567903</v>
      </c>
      <c r="O246" s="82">
        <v>-2967.04797730981</v>
      </c>
      <c r="P246" s="82">
        <v>-77439.7468587529</v>
      </c>
    </row>
    <row r="247" spans="1:16" ht="12" customHeight="1" x14ac:dyDescent="0.25">
      <c r="A247" s="77"/>
      <c r="B247" s="77">
        <v>20.686</v>
      </c>
      <c r="C247" s="77">
        <v>2.1</v>
      </c>
      <c r="D247" s="131">
        <f t="shared" si="60"/>
        <v>243</v>
      </c>
      <c r="E247" s="131" t="str">
        <f t="shared" si="59"/>
        <v/>
      </c>
      <c r="F247" s="118">
        <v>20.6859999999999</v>
      </c>
      <c r="G247" s="118">
        <v>2.1</v>
      </c>
      <c r="H247" s="129">
        <v>21.16666666667</v>
      </c>
      <c r="I247" s="129">
        <v>18.484187752399102</v>
      </c>
      <c r="J247" s="129">
        <v>21.16666666667</v>
      </c>
      <c r="K247" s="129">
        <v>368.223569306939</v>
      </c>
      <c r="L247" s="81">
        <v>21.16666666667</v>
      </c>
      <c r="M247" s="82">
        <v>-276.24480097025503</v>
      </c>
      <c r="N247" s="82">
        <v>-5458.3742895681398</v>
      </c>
      <c r="O247" s="82">
        <v>-2598.6825669418399</v>
      </c>
      <c r="P247" s="82">
        <v>-62554.565435810597</v>
      </c>
    </row>
    <row r="248" spans="1:16" ht="12" customHeight="1" x14ac:dyDescent="0.25">
      <c r="A248" s="77"/>
      <c r="B248" s="77">
        <v>20.736000000000001</v>
      </c>
      <c r="C248" s="77">
        <v>2.5</v>
      </c>
      <c r="D248" s="131">
        <f t="shared" si="60"/>
        <v>244</v>
      </c>
      <c r="E248" s="131" t="str">
        <f t="shared" si="59"/>
        <v/>
      </c>
      <c r="F248" s="118">
        <v>20.736000000000001</v>
      </c>
      <c r="G248" s="118">
        <v>2.5</v>
      </c>
      <c r="H248" s="129">
        <v>21.25</v>
      </c>
      <c r="I248" s="129">
        <v>18.851611946287701</v>
      </c>
      <c r="J248" s="129">
        <v>21.25</v>
      </c>
      <c r="K248" s="129">
        <v>368.00454736510198</v>
      </c>
      <c r="L248" s="81">
        <v>21.25</v>
      </c>
      <c r="M248" s="82">
        <v>-256.173333854193</v>
      </c>
      <c r="N248" s="82">
        <v>-4948.9138097242903</v>
      </c>
      <c r="O248" s="82">
        <v>-2296.0465556398799</v>
      </c>
      <c r="P248" s="82">
        <v>-54750.087553232399</v>
      </c>
    </row>
    <row r="249" spans="1:16" ht="12" customHeight="1" x14ac:dyDescent="0.25">
      <c r="A249" s="77"/>
      <c r="B249" s="77">
        <v>20.786000000000001</v>
      </c>
      <c r="C249" s="77">
        <v>2</v>
      </c>
      <c r="D249" s="131">
        <f t="shared" si="60"/>
        <v>245</v>
      </c>
      <c r="E249" s="131" t="str">
        <f t="shared" si="59"/>
        <v/>
      </c>
      <c r="F249" s="118">
        <v>20.786000000000001</v>
      </c>
      <c r="G249" s="118">
        <v>2</v>
      </c>
      <c r="H249" s="129">
        <v>21.33333333333</v>
      </c>
      <c r="I249" s="129">
        <v>19.137819541205399</v>
      </c>
      <c r="J249" s="129">
        <v>21.33333333333</v>
      </c>
      <c r="K249" s="129">
        <v>367.78497954578398</v>
      </c>
      <c r="L249" s="81">
        <v>21.33333333333</v>
      </c>
      <c r="M249" s="82">
        <v>-260.05716688709202</v>
      </c>
      <c r="N249" s="82">
        <v>-5431.4781532981397</v>
      </c>
      <c r="O249" s="82">
        <v>-2353.60223499208</v>
      </c>
      <c r="P249" s="82">
        <v>-61904.0196541041</v>
      </c>
    </row>
    <row r="250" spans="1:16" ht="12" customHeight="1" x14ac:dyDescent="0.25">
      <c r="A250" s="77"/>
      <c r="B250" s="77">
        <v>20.942</v>
      </c>
      <c r="C250" s="77">
        <v>-2.4</v>
      </c>
      <c r="D250" s="131">
        <f t="shared" si="60"/>
        <v>246</v>
      </c>
      <c r="E250" s="131" t="str">
        <f t="shared" si="59"/>
        <v/>
      </c>
      <c r="F250" s="118">
        <v>20.942</v>
      </c>
      <c r="G250" s="118">
        <v>-2.3999999999999901</v>
      </c>
      <c r="H250" s="129">
        <v>21.41666666667</v>
      </c>
      <c r="I250" s="129">
        <v>19.088551254528699</v>
      </c>
      <c r="J250" s="129">
        <v>21.41666666667</v>
      </c>
      <c r="K250" s="129">
        <v>367.56487136416598</v>
      </c>
      <c r="L250" s="81">
        <v>21.41666666667</v>
      </c>
      <c r="M250" s="82">
        <v>-282.84000846542602</v>
      </c>
      <c r="N250" s="82">
        <v>-6401.1919997077002</v>
      </c>
      <c r="O250" s="82">
        <v>-2695.5953976822798</v>
      </c>
      <c r="P250" s="82">
        <v>-76410.481986702303</v>
      </c>
    </row>
    <row r="251" spans="1:16" ht="12" customHeight="1" x14ac:dyDescent="0.25">
      <c r="A251" s="77"/>
      <c r="B251" s="77">
        <v>20.992000000000001</v>
      </c>
      <c r="C251" s="77">
        <v>-2.8</v>
      </c>
      <c r="D251" s="131">
        <f t="shared" si="60"/>
        <v>247</v>
      </c>
      <c r="E251" s="131" t="str">
        <f t="shared" si="59"/>
        <v/>
      </c>
      <c r="F251" s="118">
        <v>20.992000000000001</v>
      </c>
      <c r="G251" s="118">
        <v>-2.7999999999999901</v>
      </c>
      <c r="H251" s="129">
        <v>21.5</v>
      </c>
      <c r="I251" s="129">
        <v>18.7682934597646</v>
      </c>
      <c r="J251" s="129">
        <v>21.5</v>
      </c>
      <c r="K251" s="129">
        <v>367.34416398583397</v>
      </c>
      <c r="L251" s="81">
        <v>21.5</v>
      </c>
      <c r="M251" s="82">
        <v>-302.77706238395501</v>
      </c>
      <c r="N251" s="82">
        <v>-6954.8204333600197</v>
      </c>
      <c r="O251" s="82">
        <v>-2995.2878359842498</v>
      </c>
      <c r="P251" s="82">
        <v>-84698.770464704998</v>
      </c>
    </row>
    <row r="252" spans="1:16" ht="12" customHeight="1" x14ac:dyDescent="0.25">
      <c r="A252" s="77"/>
      <c r="B252" s="77">
        <v>21.042000000000002</v>
      </c>
      <c r="C252" s="77">
        <v>-2.4</v>
      </c>
      <c r="D252" s="131">
        <f t="shared" si="60"/>
        <v>248</v>
      </c>
      <c r="E252" s="131" t="str">
        <f t="shared" si="59"/>
        <v/>
      </c>
      <c r="F252" s="118">
        <v>21.042000000000002</v>
      </c>
      <c r="G252" s="118">
        <v>-2.3999999999999901</v>
      </c>
      <c r="H252" s="129">
        <v>21.58333333333</v>
      </c>
      <c r="I252" s="129">
        <v>18.492738966141001</v>
      </c>
      <c r="J252" s="129">
        <v>21.58333333333</v>
      </c>
      <c r="K252" s="129">
        <v>367.122818971953</v>
      </c>
      <c r="L252" s="81">
        <v>21.58333333333</v>
      </c>
      <c r="M252" s="82">
        <v>-301.11502389210199</v>
      </c>
      <c r="N252" s="82">
        <v>-6583.9386486486601</v>
      </c>
      <c r="O252" s="82">
        <v>-2970.6003288042498</v>
      </c>
      <c r="P252" s="82">
        <v>-79127.178230857302</v>
      </c>
    </row>
    <row r="253" spans="1:16" ht="12" customHeight="1" x14ac:dyDescent="0.25">
      <c r="A253" s="77"/>
      <c r="B253" s="77">
        <v>21.198</v>
      </c>
      <c r="C253" s="77">
        <v>2.4</v>
      </c>
      <c r="D253" s="131">
        <f t="shared" si="60"/>
        <v>249</v>
      </c>
      <c r="E253" s="131" t="str">
        <f t="shared" si="59"/>
        <v/>
      </c>
      <c r="F253" s="118">
        <v>21.198</v>
      </c>
      <c r="G253" s="118">
        <v>2.3999999999999901</v>
      </c>
      <c r="H253" s="129">
        <v>21.66666666667</v>
      </c>
      <c r="I253" s="129">
        <v>18.521913987109599</v>
      </c>
      <c r="J253" s="129">
        <v>21.66666666667</v>
      </c>
      <c r="K253" s="129">
        <v>366.90086443075802</v>
      </c>
      <c r="L253" s="81">
        <v>21.66666666667</v>
      </c>
      <c r="M253" s="82">
        <v>-280.312370839739</v>
      </c>
      <c r="N253" s="82">
        <v>-5678.2755215974103</v>
      </c>
      <c r="O253" s="82">
        <v>-2658.1010971841802</v>
      </c>
      <c r="P253" s="82">
        <v>-65533.5903925249</v>
      </c>
    </row>
    <row r="254" spans="1:16" ht="12" customHeight="1" x14ac:dyDescent="0.25">
      <c r="A254" s="77"/>
      <c r="B254" s="77">
        <v>21.248000000000001</v>
      </c>
      <c r="C254" s="77">
        <v>2.8</v>
      </c>
      <c r="D254" s="131">
        <f t="shared" si="60"/>
        <v>250</v>
      </c>
      <c r="E254" s="131" t="str">
        <f t="shared" si="59"/>
        <v/>
      </c>
      <c r="F254" s="118">
        <v>21.248000000000001</v>
      </c>
      <c r="G254" s="118">
        <v>2.7999999999999901</v>
      </c>
      <c r="H254" s="129">
        <v>21.75</v>
      </c>
      <c r="I254" s="129">
        <v>18.815985602696401</v>
      </c>
      <c r="J254" s="129">
        <v>21.75</v>
      </c>
      <c r="K254" s="129">
        <v>366.67837052591398</v>
      </c>
      <c r="L254" s="81">
        <v>21.75</v>
      </c>
      <c r="M254" s="82">
        <v>-260.91822978949602</v>
      </c>
      <c r="N254" s="82">
        <v>-5120.7533006256299</v>
      </c>
      <c r="O254" s="82">
        <v>-2366.4318489278999</v>
      </c>
      <c r="P254" s="82">
        <v>-57161.499726647198</v>
      </c>
    </row>
    <row r="255" spans="1:16" ht="12" customHeight="1" x14ac:dyDescent="0.25">
      <c r="A255" s="77"/>
      <c r="B255" s="77">
        <v>21.297999999999998</v>
      </c>
      <c r="C255" s="77">
        <v>2.4</v>
      </c>
      <c r="D255" s="131">
        <f t="shared" si="60"/>
        <v>251</v>
      </c>
      <c r="E255" s="131" t="str">
        <f t="shared" si="59"/>
        <v/>
      </c>
      <c r="F255" s="118">
        <v>21.297999999999899</v>
      </c>
      <c r="G255" s="118">
        <v>2.3999999999999901</v>
      </c>
      <c r="H255" s="129">
        <v>21.83333333333</v>
      </c>
      <c r="I255" s="129">
        <v>19.084364151873899</v>
      </c>
      <c r="J255" s="129">
        <v>21.83333333333</v>
      </c>
      <c r="K255" s="129">
        <v>366.45538413733198</v>
      </c>
      <c r="L255" s="81">
        <v>21.83333333333</v>
      </c>
      <c r="M255" s="82">
        <v>-261.39277279854502</v>
      </c>
      <c r="N255" s="82">
        <v>-5430.9060776619699</v>
      </c>
      <c r="O255" s="82">
        <v>-2373.1863827052098</v>
      </c>
      <c r="P255" s="82">
        <v>-61807.904336624902</v>
      </c>
    </row>
    <row r="256" spans="1:16" ht="12" customHeight="1" x14ac:dyDescent="0.25">
      <c r="A256" s="77"/>
      <c r="B256" s="77">
        <v>21.454000000000001</v>
      </c>
      <c r="C256" s="77">
        <v>-2.1</v>
      </c>
      <c r="D256" s="131">
        <f t="shared" si="60"/>
        <v>252</v>
      </c>
      <c r="E256" s="131" t="str">
        <f t="shared" si="59"/>
        <v/>
      </c>
      <c r="F256" s="118">
        <v>21.454000000000001</v>
      </c>
      <c r="G256" s="118">
        <v>-2.1</v>
      </c>
      <c r="H256" s="129">
        <v>21.91666666667</v>
      </c>
      <c r="I256" s="129">
        <v>19.050012447070799</v>
      </c>
      <c r="J256" s="129">
        <v>21.91666666667</v>
      </c>
      <c r="K256" s="129">
        <v>366.23188435377301</v>
      </c>
      <c r="L256" s="81">
        <v>21.91666666667</v>
      </c>
      <c r="M256" s="82">
        <v>-282.65979607399203</v>
      </c>
      <c r="N256" s="82">
        <v>-6364.1085444074497</v>
      </c>
      <c r="O256" s="82">
        <v>-2692.5749420690199</v>
      </c>
      <c r="P256" s="82">
        <v>-75806.4455834728</v>
      </c>
    </row>
    <row r="257" spans="1:16" ht="12" customHeight="1" x14ac:dyDescent="0.25">
      <c r="A257" s="77"/>
      <c r="B257" s="77">
        <v>21.504000000000001</v>
      </c>
      <c r="C257" s="77">
        <v>-2.5</v>
      </c>
      <c r="D257" s="131">
        <f t="shared" si="60"/>
        <v>253</v>
      </c>
      <c r="E257" s="131" t="str">
        <f t="shared" si="59"/>
        <v/>
      </c>
      <c r="F257" s="118">
        <v>21.504000000000001</v>
      </c>
      <c r="G257" s="118">
        <v>-2.5</v>
      </c>
      <c r="H257" s="129">
        <v>22</v>
      </c>
      <c r="I257" s="129">
        <v>18.7365892772481</v>
      </c>
      <c r="J257" s="129">
        <v>22</v>
      </c>
      <c r="K257" s="129">
        <v>366.00780518004802</v>
      </c>
      <c r="L257" s="81">
        <v>22</v>
      </c>
      <c r="M257" s="82">
        <v>-303.584022328598</v>
      </c>
      <c r="N257" s="82">
        <v>-6979.0634110352703</v>
      </c>
      <c r="O257" s="82">
        <v>-3007.17341957599</v>
      </c>
      <c r="P257" s="82">
        <v>-85035.491840723596</v>
      </c>
    </row>
    <row r="258" spans="1:16" ht="12" customHeight="1" x14ac:dyDescent="0.25">
      <c r="A258" s="77"/>
      <c r="B258" s="77">
        <v>21.553999999999998</v>
      </c>
      <c r="C258" s="77">
        <v>-2.1</v>
      </c>
      <c r="D258" s="131">
        <f t="shared" si="60"/>
        <v>254</v>
      </c>
      <c r="E258" s="131" t="str">
        <f t="shared" si="59"/>
        <v/>
      </c>
      <c r="F258" s="118">
        <v>21.553999999999899</v>
      </c>
      <c r="G258" s="118">
        <v>-2.1</v>
      </c>
      <c r="H258" s="129">
        <v>22.08333333333</v>
      </c>
      <c r="I258" s="129">
        <v>18.4259306850537</v>
      </c>
      <c r="J258" s="129">
        <v>22.08333333333</v>
      </c>
      <c r="K258" s="129">
        <v>365.78310038515798</v>
      </c>
      <c r="L258" s="81">
        <v>22.08333333333</v>
      </c>
      <c r="M258" s="82">
        <v>-305.49165091729401</v>
      </c>
      <c r="N258" s="82">
        <v>-6743.9451307879099</v>
      </c>
      <c r="O258" s="82">
        <v>-3036.1787335682502</v>
      </c>
      <c r="P258" s="82">
        <v>-81512.307686341897</v>
      </c>
    </row>
    <row r="259" spans="1:16" ht="12" customHeight="1" x14ac:dyDescent="0.25">
      <c r="A259" s="77"/>
      <c r="B259" s="77">
        <v>21.71</v>
      </c>
      <c r="C259" s="77">
        <v>2.1</v>
      </c>
      <c r="D259" s="131">
        <f t="shared" si="60"/>
        <v>255</v>
      </c>
      <c r="E259" s="131" t="str">
        <f t="shared" si="59"/>
        <v/>
      </c>
      <c r="F259" s="118">
        <v>21.71</v>
      </c>
      <c r="G259" s="118">
        <v>2.1</v>
      </c>
      <c r="H259" s="129">
        <v>22.16666666667</v>
      </c>
      <c r="I259" s="129">
        <v>18.427419038331902</v>
      </c>
      <c r="J259" s="129">
        <v>22.16666666667</v>
      </c>
      <c r="K259" s="129">
        <v>365.55779423791301</v>
      </c>
      <c r="L259" s="81">
        <v>22.16666666667</v>
      </c>
      <c r="M259" s="82">
        <v>-283.912078213396</v>
      </c>
      <c r="N259" s="82">
        <v>-5763.8909410613996</v>
      </c>
      <c r="O259" s="82">
        <v>-2712.0844621954702</v>
      </c>
      <c r="P259" s="82">
        <v>-66809.534357936995</v>
      </c>
    </row>
    <row r="260" spans="1:16" ht="12" customHeight="1" x14ac:dyDescent="0.25">
      <c r="A260" s="77"/>
      <c r="B260" s="77">
        <v>21.76</v>
      </c>
      <c r="C260" s="77">
        <v>2.5</v>
      </c>
      <c r="D260" s="131">
        <f t="shared" si="60"/>
        <v>256</v>
      </c>
      <c r="E260" s="131" t="str">
        <f t="shared" si="59"/>
        <v/>
      </c>
      <c r="F260" s="118">
        <v>21.76</v>
      </c>
      <c r="G260" s="118">
        <v>2.5</v>
      </c>
      <c r="H260" s="129">
        <v>22.25</v>
      </c>
      <c r="I260" s="129">
        <v>18.7469325050292</v>
      </c>
      <c r="J260" s="129">
        <v>22.25</v>
      </c>
      <c r="K260" s="129">
        <v>365.33196334573103</v>
      </c>
      <c r="L260" s="81">
        <v>22.25</v>
      </c>
      <c r="M260" s="82">
        <v>-260.343174622812</v>
      </c>
      <c r="N260" s="82">
        <v>-5036.3221023796996</v>
      </c>
      <c r="O260" s="82">
        <v>-2357.7141877621102</v>
      </c>
      <c r="P260" s="82">
        <v>-55889.829220402098</v>
      </c>
    </row>
    <row r="261" spans="1:16" ht="12" customHeight="1" x14ac:dyDescent="0.25">
      <c r="A261" s="77"/>
      <c r="B261" s="77">
        <v>21.81</v>
      </c>
      <c r="C261" s="77">
        <v>2</v>
      </c>
      <c r="D261" s="131">
        <f t="shared" si="60"/>
        <v>257</v>
      </c>
      <c r="E261" s="131" t="str">
        <f t="shared" si="59"/>
        <v/>
      </c>
      <c r="F261" s="118">
        <v>21.809999999999899</v>
      </c>
      <c r="G261" s="118">
        <v>2</v>
      </c>
      <c r="H261" s="129">
        <v>22.33333333333</v>
      </c>
      <c r="I261" s="129">
        <v>19.092327548326601</v>
      </c>
      <c r="J261" s="129">
        <v>22.33333333333</v>
      </c>
      <c r="K261" s="129">
        <v>365.10566819336299</v>
      </c>
      <c r="L261" s="81">
        <v>22.33333333333</v>
      </c>
      <c r="M261" s="82">
        <v>-256.40454391615702</v>
      </c>
      <c r="N261" s="82">
        <v>-5218.5659422541203</v>
      </c>
      <c r="O261" s="82">
        <v>-2298.1178624586701</v>
      </c>
      <c r="P261" s="82">
        <v>-58618.528733578401</v>
      </c>
    </row>
    <row r="262" spans="1:16" ht="12" customHeight="1" x14ac:dyDescent="0.25">
      <c r="A262" s="77"/>
      <c r="B262" s="77">
        <v>21.966000000000001</v>
      </c>
      <c r="C262" s="77">
        <v>-2.4</v>
      </c>
      <c r="D262" s="131">
        <f t="shared" si="60"/>
        <v>258</v>
      </c>
      <c r="E262" s="131" t="str">
        <f t="shared" ref="E262:E325" si="61">IF(D262&lt;=$G$3,F262,"")</f>
        <v/>
      </c>
      <c r="F262" s="118">
        <v>21.966000000000001</v>
      </c>
      <c r="G262" s="118">
        <v>-2.3999999999999901</v>
      </c>
      <c r="H262" s="129">
        <v>22.41666666667</v>
      </c>
      <c r="I262" s="129">
        <v>19.14470088257</v>
      </c>
      <c r="J262" s="129">
        <v>22.41666666667</v>
      </c>
      <c r="K262" s="129">
        <v>364.878898944615</v>
      </c>
      <c r="L262" s="81">
        <v>22.41666666667</v>
      </c>
      <c r="M262" s="82">
        <v>-275.875571203748</v>
      </c>
      <c r="N262" s="82">
        <v>-6147.6955328984895</v>
      </c>
      <c r="O262" s="82">
        <v>-2590.4485221149098</v>
      </c>
      <c r="P262" s="82">
        <v>-72556.156433270007</v>
      </c>
    </row>
    <row r="263" spans="1:16" ht="12" customHeight="1" x14ac:dyDescent="0.25">
      <c r="A263" s="77"/>
      <c r="B263" s="77">
        <v>22.015999999999998</v>
      </c>
      <c r="C263" s="77">
        <v>-2.8</v>
      </c>
      <c r="D263" s="131">
        <f t="shared" ref="D263:D326" si="62">D262+1</f>
        <v>259</v>
      </c>
      <c r="E263" s="131" t="str">
        <f t="shared" si="61"/>
        <v/>
      </c>
      <c r="F263" s="118">
        <v>22.015999999999899</v>
      </c>
      <c r="G263" s="118">
        <v>-2.7999999999999901</v>
      </c>
      <c r="H263" s="129">
        <v>22.5</v>
      </c>
      <c r="I263" s="129">
        <v>18.877653345454899</v>
      </c>
      <c r="J263" s="129">
        <v>22.5</v>
      </c>
      <c r="K263" s="129">
        <v>364.65158973853403</v>
      </c>
      <c r="L263" s="81">
        <v>22.5</v>
      </c>
      <c r="M263" s="82">
        <v>-298.63768095312099</v>
      </c>
      <c r="N263" s="82">
        <v>-6879.6380479182399</v>
      </c>
      <c r="O263" s="82">
        <v>-2932.6108476837599</v>
      </c>
      <c r="P263" s="82">
        <v>-83540.505247293506</v>
      </c>
    </row>
    <row r="264" spans="1:16" ht="12" customHeight="1" x14ac:dyDescent="0.25">
      <c r="A264" s="77"/>
      <c r="B264" s="77">
        <v>22.065999999999999</v>
      </c>
      <c r="C264" s="77">
        <v>-2.4</v>
      </c>
      <c r="D264" s="131">
        <f t="shared" si="62"/>
        <v>260</v>
      </c>
      <c r="E264" s="131" t="str">
        <f t="shared" si="61"/>
        <v/>
      </c>
      <c r="F264" s="118">
        <v>22.065999999999899</v>
      </c>
      <c r="G264" s="118">
        <v>-2.3999999999999901</v>
      </c>
      <c r="H264" s="129">
        <v>22.58333333333</v>
      </c>
      <c r="I264" s="129">
        <v>18.5538707774244</v>
      </c>
      <c r="J264" s="129">
        <v>22.58333333333</v>
      </c>
      <c r="K264" s="129">
        <v>364.42368323282102</v>
      </c>
      <c r="L264" s="81">
        <v>22.58333333333</v>
      </c>
      <c r="M264" s="82">
        <v>-304.19290010874101</v>
      </c>
      <c r="N264" s="82">
        <v>-6783.8805277125102</v>
      </c>
      <c r="O264" s="82">
        <v>-3016.4271852166098</v>
      </c>
      <c r="P264" s="82">
        <v>-82108.815629373901</v>
      </c>
    </row>
    <row r="265" spans="1:16" ht="12" customHeight="1" x14ac:dyDescent="0.25">
      <c r="A265" s="77"/>
      <c r="B265" s="77">
        <v>22.222000000000001</v>
      </c>
      <c r="C265" s="77">
        <v>2.4</v>
      </c>
      <c r="D265" s="131">
        <f t="shared" si="62"/>
        <v>261</v>
      </c>
      <c r="E265" s="131" t="str">
        <f t="shared" si="61"/>
        <v/>
      </c>
      <c r="F265" s="118">
        <v>22.222000000000001</v>
      </c>
      <c r="G265" s="118">
        <v>2.3999999999999901</v>
      </c>
      <c r="H265" s="129">
        <v>22.66666666667</v>
      </c>
      <c r="I265" s="129">
        <v>18.486536387454901</v>
      </c>
      <c r="J265" s="129">
        <v>22.66666666667</v>
      </c>
      <c r="K265" s="129">
        <v>364.19518605167298</v>
      </c>
      <c r="L265" s="81">
        <v>22.66666666667</v>
      </c>
      <c r="M265" s="82">
        <v>-287.04179278299398</v>
      </c>
      <c r="N265" s="82">
        <v>-5936.2220452259398</v>
      </c>
      <c r="O265" s="82">
        <v>-2758.9224750111998</v>
      </c>
      <c r="P265" s="82">
        <v>-69393.566753645398</v>
      </c>
    </row>
    <row r="266" spans="1:16" ht="12" customHeight="1" x14ac:dyDescent="0.25">
      <c r="A266" s="77"/>
      <c r="B266" s="77">
        <v>22.271999999999998</v>
      </c>
      <c r="C266" s="77">
        <v>2.8</v>
      </c>
      <c r="D266" s="131">
        <f t="shared" si="62"/>
        <v>262</v>
      </c>
      <c r="E266" s="131" t="str">
        <f t="shared" si="61"/>
        <v/>
      </c>
      <c r="F266" s="118">
        <v>22.271999999999899</v>
      </c>
      <c r="G266" s="118">
        <v>2.7999999999999901</v>
      </c>
      <c r="H266" s="129">
        <v>22.75</v>
      </c>
      <c r="I266" s="129">
        <v>18.7240232057665</v>
      </c>
      <c r="J266" s="129">
        <v>22.75</v>
      </c>
      <c r="K266" s="129">
        <v>363.96616049653699</v>
      </c>
      <c r="L266" s="81">
        <v>22.75</v>
      </c>
      <c r="M266" s="82">
        <v>-265.33184802716301</v>
      </c>
      <c r="N266" s="82">
        <v>-5216.3674431545196</v>
      </c>
      <c r="O266" s="82">
        <v>-2432.5620693759302</v>
      </c>
      <c r="P266" s="82">
        <v>-58590.981221612303</v>
      </c>
    </row>
    <row r="267" spans="1:16" ht="12" customHeight="1" x14ac:dyDescent="0.25">
      <c r="A267" s="77"/>
      <c r="B267" s="77">
        <v>22.321999999999999</v>
      </c>
      <c r="C267" s="77">
        <v>2.4</v>
      </c>
      <c r="D267" s="131">
        <f t="shared" si="62"/>
        <v>263</v>
      </c>
      <c r="E267" s="131" t="str">
        <f t="shared" si="61"/>
        <v/>
      </c>
      <c r="F267" s="118">
        <v>22.3219999999999</v>
      </c>
      <c r="G267" s="118">
        <v>2.3999999999999901</v>
      </c>
      <c r="H267" s="129">
        <v>22.83333333333</v>
      </c>
      <c r="I267" s="129">
        <v>19.034386424788899</v>
      </c>
      <c r="J267" s="129">
        <v>22.83333333333</v>
      </c>
      <c r="K267" s="129">
        <v>363.73666592255699</v>
      </c>
      <c r="L267" s="81">
        <v>22.83333333333</v>
      </c>
      <c r="M267" s="82">
        <v>-258.74367480589098</v>
      </c>
      <c r="N267" s="82">
        <v>-5249.4658735356097</v>
      </c>
      <c r="O267" s="82">
        <v>-2333.2110618420502</v>
      </c>
      <c r="P267" s="82">
        <v>-59082.885312478298</v>
      </c>
    </row>
    <row r="268" spans="1:16" ht="12" customHeight="1" x14ac:dyDescent="0.25">
      <c r="A268" s="77"/>
      <c r="B268" s="77">
        <v>22.478000000000002</v>
      </c>
      <c r="C268" s="77">
        <v>-2.1</v>
      </c>
      <c r="D268" s="131">
        <f t="shared" si="62"/>
        <v>264</v>
      </c>
      <c r="E268" s="131" t="str">
        <f t="shared" si="61"/>
        <v/>
      </c>
      <c r="F268" s="118">
        <v>22.478000000000002</v>
      </c>
      <c r="G268" s="118">
        <v>-2.1</v>
      </c>
      <c r="H268" s="129">
        <v>22.91666666667</v>
      </c>
      <c r="I268" s="129">
        <v>19.0980414172477</v>
      </c>
      <c r="J268" s="129">
        <v>22.91666666667</v>
      </c>
      <c r="K268" s="129">
        <v>363.50670125233398</v>
      </c>
      <c r="L268" s="81">
        <v>22.91666666667</v>
      </c>
      <c r="M268" s="82">
        <v>-275.70776713033399</v>
      </c>
      <c r="N268" s="82">
        <v>-6093.9505335999002</v>
      </c>
      <c r="O268" s="82">
        <v>-2587.8618044693799</v>
      </c>
      <c r="P268" s="82">
        <v>-71750.525888213393</v>
      </c>
    </row>
    <row r="269" spans="1:16" ht="12" customHeight="1" x14ac:dyDescent="0.25">
      <c r="A269" s="77"/>
      <c r="B269" s="77">
        <v>22.527999999999999</v>
      </c>
      <c r="C269" s="77">
        <v>-2.5</v>
      </c>
      <c r="D269" s="131">
        <f t="shared" si="62"/>
        <v>265</v>
      </c>
      <c r="E269" s="131" t="str">
        <f t="shared" si="61"/>
        <v/>
      </c>
      <c r="F269" s="118">
        <v>22.527999999999899</v>
      </c>
      <c r="G269" s="118">
        <v>-2.5</v>
      </c>
      <c r="H269" s="129">
        <v>23</v>
      </c>
      <c r="I269" s="129">
        <v>18.8461141858071</v>
      </c>
      <c r="J269" s="129">
        <v>23</v>
      </c>
      <c r="K269" s="129">
        <v>363.276208483684</v>
      </c>
      <c r="L269" s="81">
        <v>23</v>
      </c>
      <c r="M269" s="82">
        <v>-298.74747090182501</v>
      </c>
      <c r="N269" s="82">
        <v>-6868.8249547468504</v>
      </c>
      <c r="O269" s="82">
        <v>-2934.1577665455702</v>
      </c>
      <c r="P269" s="82">
        <v>-83378.663724383296</v>
      </c>
    </row>
    <row r="270" spans="1:16" ht="12" customHeight="1" x14ac:dyDescent="0.25">
      <c r="A270" s="77"/>
      <c r="B270" s="77">
        <v>22.577999999999999</v>
      </c>
      <c r="C270" s="77">
        <v>-2.1</v>
      </c>
      <c r="D270" s="131">
        <f t="shared" si="62"/>
        <v>266</v>
      </c>
      <c r="E270" s="131" t="str">
        <f t="shared" si="61"/>
        <v/>
      </c>
      <c r="F270" s="118">
        <v>22.5779999999999</v>
      </c>
      <c r="G270" s="118">
        <v>-2.1</v>
      </c>
      <c r="H270" s="129">
        <v>23.08333333333</v>
      </c>
      <c r="I270" s="129">
        <v>18.500063090667702</v>
      </c>
      <c r="J270" s="129">
        <v>23.08333333333</v>
      </c>
      <c r="K270" s="129">
        <v>363.04512942062098</v>
      </c>
      <c r="L270" s="81">
        <v>23.08333333333</v>
      </c>
      <c r="M270" s="82">
        <v>-307.48773836841298</v>
      </c>
      <c r="N270" s="82">
        <v>-6905.4015344729596</v>
      </c>
      <c r="O270" s="82">
        <v>-3065.8201182964999</v>
      </c>
      <c r="P270" s="82">
        <v>-83932.491523599296</v>
      </c>
    </row>
    <row r="271" spans="1:16" ht="12" customHeight="1" x14ac:dyDescent="0.25">
      <c r="A271" s="77"/>
      <c r="B271" s="77">
        <v>22.734000000000002</v>
      </c>
      <c r="C271" s="77">
        <v>2.1</v>
      </c>
      <c r="D271" s="131">
        <f t="shared" si="62"/>
        <v>267</v>
      </c>
      <c r="E271" s="131" t="str">
        <f t="shared" si="61"/>
        <v/>
      </c>
      <c r="F271" s="118">
        <v>22.734000000000002</v>
      </c>
      <c r="G271" s="118">
        <v>2.1</v>
      </c>
      <c r="H271" s="129">
        <v>23.16666666667</v>
      </c>
      <c r="I271" s="129">
        <v>18.393354196198398</v>
      </c>
      <c r="J271" s="129">
        <v>23.16666666667</v>
      </c>
      <c r="K271" s="129">
        <v>362.81346616644799</v>
      </c>
      <c r="L271" s="81">
        <v>23.16666666667</v>
      </c>
      <c r="M271" s="82">
        <v>-291.67602846787901</v>
      </c>
      <c r="N271" s="82">
        <v>-6075.7373349836198</v>
      </c>
      <c r="O271" s="82">
        <v>-2828.4783200136098</v>
      </c>
      <c r="P271" s="82">
        <v>-71487.809386231995</v>
      </c>
    </row>
    <row r="272" spans="1:16" ht="12" customHeight="1" x14ac:dyDescent="0.25">
      <c r="A272" s="77"/>
      <c r="B272" s="77">
        <v>22.783999999999999</v>
      </c>
      <c r="C272" s="77">
        <v>2.5</v>
      </c>
      <c r="D272" s="131">
        <f t="shared" si="62"/>
        <v>268</v>
      </c>
      <c r="E272" s="131" t="str">
        <f t="shared" si="61"/>
        <v/>
      </c>
      <c r="F272" s="118">
        <v>22.783999999999899</v>
      </c>
      <c r="G272" s="118">
        <v>2.5</v>
      </c>
      <c r="H272" s="129">
        <v>23.25</v>
      </c>
      <c r="I272" s="129">
        <v>18.6383229907015</v>
      </c>
      <c r="J272" s="129">
        <v>23.25</v>
      </c>
      <c r="K272" s="129">
        <v>362.58128480767999</v>
      </c>
      <c r="L272" s="81">
        <v>23.25</v>
      </c>
      <c r="M272" s="82">
        <v>-266.13845211205398</v>
      </c>
      <c r="N272" s="82">
        <v>-5177.9839565798302</v>
      </c>
      <c r="O272" s="82">
        <v>-2444.6388541014999</v>
      </c>
      <c r="P272" s="82">
        <v>-58016.467663488504</v>
      </c>
    </row>
    <row r="273" spans="1:16" ht="12" customHeight="1" x14ac:dyDescent="0.25">
      <c r="A273" s="77"/>
      <c r="B273" s="77">
        <v>22.834</v>
      </c>
      <c r="C273" s="77">
        <v>2</v>
      </c>
      <c r="D273" s="131">
        <f t="shared" si="62"/>
        <v>269</v>
      </c>
      <c r="E273" s="131" t="str">
        <f t="shared" si="61"/>
        <v/>
      </c>
      <c r="F273" s="118">
        <v>22.8339999999999</v>
      </c>
      <c r="G273" s="118">
        <v>2</v>
      </c>
      <c r="H273" s="129">
        <v>23.33333333333</v>
      </c>
      <c r="I273" s="129">
        <v>19.013285234079301</v>
      </c>
      <c r="J273" s="129">
        <v>23.33333333333</v>
      </c>
      <c r="K273" s="129">
        <v>362.34865714995402</v>
      </c>
      <c r="L273" s="81">
        <v>23.33333333333</v>
      </c>
      <c r="M273" s="82">
        <v>-254.961238394894</v>
      </c>
      <c r="N273" s="82">
        <v>-5065.6087944828796</v>
      </c>
      <c r="O273" s="82">
        <v>-2276.2981778170201</v>
      </c>
      <c r="P273" s="82">
        <v>-56325.158388480297</v>
      </c>
    </row>
    <row r="274" spans="1:16" ht="12" customHeight="1" x14ac:dyDescent="0.25">
      <c r="A274" s="77"/>
      <c r="B274" s="77">
        <v>22.99</v>
      </c>
      <c r="C274" s="77">
        <v>-2.4</v>
      </c>
      <c r="D274" s="131">
        <f t="shared" si="62"/>
        <v>270</v>
      </c>
      <c r="E274" s="131" t="str">
        <f t="shared" si="61"/>
        <v/>
      </c>
      <c r="F274" s="118">
        <v>22.989999999999899</v>
      </c>
      <c r="G274" s="118">
        <v>-2.3999999999999901</v>
      </c>
      <c r="H274" s="129">
        <v>23.41666666667</v>
      </c>
      <c r="I274" s="129">
        <v>19.170190100619799</v>
      </c>
      <c r="J274" s="129">
        <v>23.41666666667</v>
      </c>
      <c r="K274" s="129">
        <v>362.115595624891</v>
      </c>
      <c r="L274" s="81">
        <v>23.41666666667</v>
      </c>
      <c r="M274" s="82">
        <v>-268.76203053347598</v>
      </c>
      <c r="N274" s="82">
        <v>-5850.2106810477098</v>
      </c>
      <c r="O274" s="82">
        <v>-2483.3435240828499</v>
      </c>
      <c r="P274" s="82">
        <v>-68093.218421230107</v>
      </c>
    </row>
    <row r="275" spans="1:16" ht="12" customHeight="1" x14ac:dyDescent="0.25">
      <c r="A275" s="77"/>
      <c r="B275" s="77">
        <v>23.04</v>
      </c>
      <c r="C275" s="77">
        <v>-2.8</v>
      </c>
      <c r="D275" s="131">
        <f t="shared" si="62"/>
        <v>271</v>
      </c>
      <c r="E275" s="131" t="str">
        <f t="shared" si="61"/>
        <v/>
      </c>
      <c r="F275" s="118">
        <v>23.0399999999999</v>
      </c>
      <c r="G275" s="118">
        <v>-2.7999999999999901</v>
      </c>
      <c r="H275" s="129">
        <v>23.5</v>
      </c>
      <c r="I275" s="129">
        <v>18.981701044336099</v>
      </c>
      <c r="J275" s="129">
        <v>23.5</v>
      </c>
      <c r="K275" s="129">
        <v>361.88204616542902</v>
      </c>
      <c r="L275" s="81">
        <v>23.5</v>
      </c>
      <c r="M275" s="82">
        <v>-292.87908346537</v>
      </c>
      <c r="N275" s="82">
        <v>-6727.1975770425497</v>
      </c>
      <c r="O275" s="82">
        <v>-2845.7553528825802</v>
      </c>
      <c r="P275" s="82">
        <v>-81252.402646030096</v>
      </c>
    </row>
    <row r="276" spans="1:16" ht="12" customHeight="1" x14ac:dyDescent="0.25">
      <c r="A276" s="77"/>
      <c r="B276" s="77">
        <v>23.09</v>
      </c>
      <c r="C276" s="77">
        <v>-2.4</v>
      </c>
      <c r="D276" s="131">
        <f t="shared" si="62"/>
        <v>272</v>
      </c>
      <c r="E276" s="131" t="str">
        <f t="shared" si="61"/>
        <v/>
      </c>
      <c r="F276" s="118">
        <v>23.0899999999999</v>
      </c>
      <c r="G276" s="118">
        <v>-2.3999999999999901</v>
      </c>
      <c r="H276" s="129">
        <v>23.58333333333</v>
      </c>
      <c r="I276" s="129">
        <v>18.636944991446999</v>
      </c>
      <c r="J276" s="129">
        <v>23.58333333333</v>
      </c>
      <c r="K276" s="129">
        <v>361.64794176911801</v>
      </c>
      <c r="L276" s="81">
        <v>23.58333333333</v>
      </c>
      <c r="M276" s="82">
        <v>-305.29623023021401</v>
      </c>
      <c r="N276" s="82">
        <v>-6918.0587275052203</v>
      </c>
      <c r="O276" s="82">
        <v>-3032.64966308974</v>
      </c>
      <c r="P276" s="82">
        <v>-84120.861076633199</v>
      </c>
    </row>
    <row r="277" spans="1:16" ht="12" customHeight="1" x14ac:dyDescent="0.25">
      <c r="A277" s="77"/>
      <c r="B277" s="77">
        <v>23.245999999999999</v>
      </c>
      <c r="C277" s="77">
        <v>2.4</v>
      </c>
      <c r="D277" s="131">
        <f t="shared" si="62"/>
        <v>273</v>
      </c>
      <c r="E277" s="131" t="str">
        <f t="shared" si="61"/>
        <v/>
      </c>
      <c r="F277" s="118">
        <v>23.245999999999899</v>
      </c>
      <c r="G277" s="118">
        <v>2.3999999999999901</v>
      </c>
      <c r="H277" s="129">
        <v>23.66666666667</v>
      </c>
      <c r="I277" s="129">
        <v>18.474304756028701</v>
      </c>
      <c r="J277" s="129">
        <v>23.66666666667</v>
      </c>
      <c r="K277" s="129">
        <v>361.41326794781799</v>
      </c>
      <c r="L277" s="81">
        <v>23.66666666667</v>
      </c>
      <c r="M277" s="82">
        <v>-293.62643197702101</v>
      </c>
      <c r="N277" s="82">
        <v>-6214.0955479776303</v>
      </c>
      <c r="O277" s="82">
        <v>-2857.58396508955</v>
      </c>
      <c r="P277" s="82">
        <v>-73562.779372997</v>
      </c>
    </row>
    <row r="278" spans="1:16" ht="12" customHeight="1" x14ac:dyDescent="0.25">
      <c r="A278" s="77"/>
      <c r="B278" s="77">
        <v>23.295999999999999</v>
      </c>
      <c r="C278" s="77">
        <v>2.8</v>
      </c>
      <c r="D278" s="131">
        <f t="shared" si="62"/>
        <v>274</v>
      </c>
      <c r="E278" s="131" t="str">
        <f t="shared" si="61"/>
        <v/>
      </c>
      <c r="F278" s="118">
        <v>23.2959999999999</v>
      </c>
      <c r="G278" s="118">
        <v>2.7999999999999901</v>
      </c>
      <c r="H278" s="129">
        <v>23.75</v>
      </c>
      <c r="I278" s="129">
        <v>18.6340807010662</v>
      </c>
      <c r="J278" s="129">
        <v>23.75</v>
      </c>
      <c r="K278" s="129">
        <v>361.17807447475002</v>
      </c>
      <c r="L278" s="81">
        <v>23.75</v>
      </c>
      <c r="M278" s="82">
        <v>-271.13837148838201</v>
      </c>
      <c r="N278" s="82">
        <v>-5376.5410413436903</v>
      </c>
      <c r="O278" s="82">
        <v>-2519.6356572218301</v>
      </c>
      <c r="P278" s="82">
        <v>-60995.714897697202</v>
      </c>
    </row>
    <row r="279" spans="1:16" ht="12" customHeight="1" x14ac:dyDescent="0.25">
      <c r="A279" s="77"/>
      <c r="B279" s="77">
        <v>23.346</v>
      </c>
      <c r="C279" s="77">
        <v>2.4</v>
      </c>
      <c r="D279" s="131">
        <f t="shared" si="62"/>
        <v>275</v>
      </c>
      <c r="E279" s="131" t="str">
        <f t="shared" si="61"/>
        <v/>
      </c>
      <c r="F279" s="118">
        <v>23.346</v>
      </c>
      <c r="G279" s="118">
        <v>2.3999999999999901</v>
      </c>
      <c r="H279" s="129">
        <v>23.83333333333</v>
      </c>
      <c r="I279" s="129">
        <v>18.961263824831001</v>
      </c>
      <c r="J279" s="129">
        <v>23.83333333333</v>
      </c>
      <c r="K279" s="129">
        <v>360.942428690751</v>
      </c>
      <c r="L279" s="81">
        <v>23.83333333333</v>
      </c>
      <c r="M279" s="82">
        <v>-257.95946061818302</v>
      </c>
      <c r="N279" s="82">
        <v>-5128.6580092776403</v>
      </c>
      <c r="O279" s="82">
        <v>-2321.2867232078102</v>
      </c>
      <c r="P279" s="82">
        <v>-57272.238810926203</v>
      </c>
    </row>
    <row r="280" spans="1:16" ht="12" customHeight="1" x14ac:dyDescent="0.25">
      <c r="A280" s="77"/>
      <c r="B280" s="77">
        <v>23.501999999999999</v>
      </c>
      <c r="C280" s="77">
        <v>-2.1</v>
      </c>
      <c r="D280" s="131">
        <f t="shared" si="62"/>
        <v>276</v>
      </c>
      <c r="E280" s="131" t="str">
        <f t="shared" si="61"/>
        <v/>
      </c>
      <c r="F280" s="118">
        <v>23.501999999999899</v>
      </c>
      <c r="G280" s="118">
        <v>-2.1</v>
      </c>
      <c r="H280" s="129">
        <v>23.91666666667</v>
      </c>
      <c r="I280" s="129">
        <v>19.118843010695802</v>
      </c>
      <c r="J280" s="129">
        <v>23.91666666667</v>
      </c>
      <c r="K280" s="129">
        <v>360.70634973410603</v>
      </c>
      <c r="L280" s="81">
        <v>23.91666666667</v>
      </c>
      <c r="M280" s="82">
        <v>-269.18530143889899</v>
      </c>
      <c r="N280" s="82">
        <v>-5814.6861007145098</v>
      </c>
      <c r="O280" s="82">
        <v>-2489.6433366491501</v>
      </c>
      <c r="P280" s="82">
        <v>-67561.402425771899</v>
      </c>
    </row>
    <row r="281" spans="1:16" ht="12" customHeight="1" x14ac:dyDescent="0.25">
      <c r="A281" s="77"/>
      <c r="B281" s="77">
        <v>23.552</v>
      </c>
      <c r="C281" s="77">
        <v>-2.5</v>
      </c>
      <c r="D281" s="131">
        <f t="shared" si="62"/>
        <v>277</v>
      </c>
      <c r="E281" s="131" t="str">
        <f t="shared" si="61"/>
        <v/>
      </c>
      <c r="F281" s="118">
        <v>23.5519999999999</v>
      </c>
      <c r="G281" s="118">
        <v>-2.5</v>
      </c>
      <c r="H281" s="129">
        <v>24</v>
      </c>
      <c r="I281" s="129">
        <v>18.948979548904902</v>
      </c>
      <c r="J281" s="129">
        <v>24</v>
      </c>
      <c r="K281" s="129">
        <v>360.46979248926499</v>
      </c>
      <c r="L281" s="81">
        <v>24</v>
      </c>
      <c r="M281" s="82">
        <v>-292.56016863162</v>
      </c>
      <c r="N281" s="82">
        <v>-6691.2464439387204</v>
      </c>
      <c r="O281" s="82">
        <v>-2840.8703208537599</v>
      </c>
      <c r="P281" s="82">
        <v>-80713.806277406402</v>
      </c>
    </row>
    <row r="282" spans="1:16" ht="12" customHeight="1" x14ac:dyDescent="0.25">
      <c r="A282" s="77"/>
      <c r="B282" s="77">
        <v>23.602</v>
      </c>
      <c r="C282" s="77">
        <v>-2.1</v>
      </c>
      <c r="D282" s="131">
        <f t="shared" si="62"/>
        <v>278</v>
      </c>
      <c r="E282" s="131" t="str">
        <f t="shared" si="61"/>
        <v/>
      </c>
      <c r="F282" s="118">
        <v>23.602</v>
      </c>
      <c r="G282" s="118">
        <v>-2.1</v>
      </c>
      <c r="H282" s="129">
        <v>24.08333333333</v>
      </c>
      <c r="I282" s="129">
        <v>18.591985245390902</v>
      </c>
      <c r="J282" s="129">
        <v>24.08333333333</v>
      </c>
      <c r="K282" s="129">
        <v>360.232691372087</v>
      </c>
      <c r="L282" s="81">
        <v>24.08333333333</v>
      </c>
      <c r="M282" s="82">
        <v>-307.76014573911198</v>
      </c>
      <c r="N282" s="82">
        <v>-7009.20265721535</v>
      </c>
      <c r="O282" s="82">
        <v>-3069.5553363690501</v>
      </c>
      <c r="P282" s="82">
        <v>-85488.969296789393</v>
      </c>
    </row>
    <row r="283" spans="1:16" ht="12" customHeight="1" x14ac:dyDescent="0.25">
      <c r="A283" s="77"/>
      <c r="B283" s="77">
        <v>23.757999999999999</v>
      </c>
      <c r="C283" s="77">
        <v>2.1</v>
      </c>
      <c r="D283" s="131">
        <f t="shared" si="62"/>
        <v>279</v>
      </c>
      <c r="E283" s="131" t="str">
        <f t="shared" si="61"/>
        <v/>
      </c>
      <c r="F283" s="118">
        <v>23.7579999999999</v>
      </c>
      <c r="G283" s="118">
        <v>2.1</v>
      </c>
      <c r="H283" s="129">
        <v>24.16666666667</v>
      </c>
      <c r="I283" s="129">
        <v>18.387844276233199</v>
      </c>
      <c r="J283" s="129">
        <v>24.16666666667</v>
      </c>
      <c r="K283" s="129">
        <v>359.99502717696998</v>
      </c>
      <c r="L283" s="81">
        <v>24.16666666667</v>
      </c>
      <c r="M283" s="82">
        <v>-298.46227226811999</v>
      </c>
      <c r="N283" s="82">
        <v>-6371.9596099028404</v>
      </c>
      <c r="O283" s="82">
        <v>-2930.1567181046298</v>
      </c>
      <c r="P283" s="82">
        <v>-75932.381640620297</v>
      </c>
    </row>
    <row r="284" spans="1:16" ht="12" customHeight="1" x14ac:dyDescent="0.25">
      <c r="A284" s="77"/>
      <c r="B284" s="77">
        <v>23.808</v>
      </c>
      <c r="C284" s="77">
        <v>2.5</v>
      </c>
      <c r="D284" s="131">
        <f t="shared" si="62"/>
        <v>280</v>
      </c>
      <c r="E284" s="131" t="str">
        <f t="shared" si="61"/>
        <v/>
      </c>
      <c r="F284" s="118">
        <v>23.8079999999999</v>
      </c>
      <c r="G284" s="118">
        <v>2.5</v>
      </c>
      <c r="H284" s="129">
        <v>24.25</v>
      </c>
      <c r="I284" s="129">
        <v>18.539591028274501</v>
      </c>
      <c r="J284" s="129">
        <v>24.25</v>
      </c>
      <c r="K284" s="129">
        <v>359.75685085196898</v>
      </c>
      <c r="L284" s="81">
        <v>24.25</v>
      </c>
      <c r="M284" s="82">
        <v>-273.198176709753</v>
      </c>
      <c r="N284" s="82">
        <v>-5388.6104993171202</v>
      </c>
      <c r="O284" s="82">
        <v>-2550.5396293102899</v>
      </c>
      <c r="P284" s="82">
        <v>-61178.367086263599</v>
      </c>
    </row>
    <row r="285" spans="1:16" ht="12" customHeight="1" x14ac:dyDescent="0.25">
      <c r="A285" s="77"/>
      <c r="B285" s="77">
        <v>23.858000000000001</v>
      </c>
      <c r="C285" s="77">
        <v>2</v>
      </c>
      <c r="D285" s="131">
        <f t="shared" si="62"/>
        <v>281</v>
      </c>
      <c r="E285" s="131" t="str">
        <f t="shared" si="61"/>
        <v/>
      </c>
      <c r="F285" s="118">
        <v>23.858000000000001</v>
      </c>
      <c r="G285" s="118">
        <v>2</v>
      </c>
      <c r="H285" s="129">
        <v>24.33333333333</v>
      </c>
      <c r="I285" s="129">
        <v>18.918065694220498</v>
      </c>
      <c r="J285" s="129">
        <v>24.33333333333</v>
      </c>
      <c r="K285" s="129">
        <v>359.51824043231801</v>
      </c>
      <c r="L285" s="81">
        <v>24.33333333333</v>
      </c>
      <c r="M285" s="82">
        <v>-255.328649960603</v>
      </c>
      <c r="N285" s="82">
        <v>-4976.0290337677798</v>
      </c>
      <c r="O285" s="82">
        <v>-2281.6924476079198</v>
      </c>
      <c r="P285" s="82">
        <v>-54983.453800016701</v>
      </c>
    </row>
    <row r="286" spans="1:16" ht="12" customHeight="1" x14ac:dyDescent="0.25">
      <c r="A286" s="77"/>
      <c r="B286" s="77">
        <v>24.013999999999999</v>
      </c>
      <c r="C286" s="77">
        <v>-2.4</v>
      </c>
      <c r="D286" s="131">
        <f t="shared" si="62"/>
        <v>282</v>
      </c>
      <c r="E286" s="131" t="str">
        <f t="shared" si="61"/>
        <v/>
      </c>
      <c r="F286" s="118">
        <v>24.0139999999999</v>
      </c>
      <c r="G286" s="118">
        <v>-2.3999999999999901</v>
      </c>
      <c r="H286" s="129">
        <v>24.41666666667</v>
      </c>
      <c r="I286" s="129">
        <v>19.166529663306601</v>
      </c>
      <c r="J286" s="129">
        <v>24.41666666667</v>
      </c>
      <c r="K286" s="129">
        <v>359.279229242322</v>
      </c>
      <c r="L286" s="81">
        <v>24.41666666667</v>
      </c>
      <c r="M286" s="82">
        <v>-262.74539450839501</v>
      </c>
      <c r="N286" s="82">
        <v>-5572.7067058443099</v>
      </c>
      <c r="O286" s="82">
        <v>-2392.7459631665702</v>
      </c>
      <c r="P286" s="82">
        <v>-63930.979280341096</v>
      </c>
    </row>
    <row r="287" spans="1:16" ht="12" customHeight="1" x14ac:dyDescent="0.25">
      <c r="A287" s="77"/>
      <c r="B287" s="77">
        <v>24.064</v>
      </c>
      <c r="C287" s="77">
        <v>-2.8</v>
      </c>
      <c r="D287" s="131">
        <f t="shared" si="62"/>
        <v>283</v>
      </c>
      <c r="E287" s="131" t="str">
        <f t="shared" si="61"/>
        <v/>
      </c>
      <c r="F287" s="118">
        <v>24.064</v>
      </c>
      <c r="G287" s="118">
        <v>-2.7999999999999901</v>
      </c>
      <c r="H287" s="129">
        <v>24.5</v>
      </c>
      <c r="I287" s="129">
        <v>19.070417833501601</v>
      </c>
      <c r="J287" s="129">
        <v>24.5</v>
      </c>
      <c r="K287" s="129">
        <v>359.039778903181</v>
      </c>
      <c r="L287" s="81">
        <v>24.5</v>
      </c>
      <c r="M287" s="82">
        <v>-286.27932850963902</v>
      </c>
      <c r="N287" s="82">
        <v>-6520.93482438296</v>
      </c>
      <c r="O287" s="82">
        <v>-2746.2849777862998</v>
      </c>
      <c r="P287" s="82">
        <v>-78157.542511577398</v>
      </c>
    </row>
    <row r="288" spans="1:16" ht="12" customHeight="1" x14ac:dyDescent="0.25">
      <c r="A288" s="77"/>
      <c r="B288" s="77">
        <v>24.114000000000001</v>
      </c>
      <c r="C288" s="77">
        <v>-2.4</v>
      </c>
      <c r="D288" s="131">
        <f t="shared" si="62"/>
        <v>284</v>
      </c>
      <c r="E288" s="131" t="str">
        <f t="shared" si="61"/>
        <v/>
      </c>
      <c r="F288" s="118">
        <v>24.114000000000001</v>
      </c>
      <c r="G288" s="118">
        <v>-2.3999999999999901</v>
      </c>
      <c r="H288" s="129">
        <v>24.58333333333</v>
      </c>
      <c r="I288" s="129">
        <v>18.733325301280299</v>
      </c>
      <c r="J288" s="129">
        <v>24.58333333333</v>
      </c>
      <c r="K288" s="129">
        <v>358.79981849288902</v>
      </c>
      <c r="L288" s="81">
        <v>24.58333333333</v>
      </c>
      <c r="M288" s="82">
        <v>-304.36576507939401</v>
      </c>
      <c r="N288" s="82">
        <v>-6974.4529961571097</v>
      </c>
      <c r="O288" s="82">
        <v>-3018.3110422335799</v>
      </c>
      <c r="P288" s="82">
        <v>-84966.2010698534</v>
      </c>
    </row>
    <row r="289" spans="1:16" ht="12" customHeight="1" x14ac:dyDescent="0.25">
      <c r="A289" s="77"/>
      <c r="B289" s="77">
        <v>24.27</v>
      </c>
      <c r="C289" s="77">
        <v>2.4</v>
      </c>
      <c r="D289" s="131">
        <f t="shared" si="62"/>
        <v>285</v>
      </c>
      <c r="E289" s="131" t="str">
        <f t="shared" si="61"/>
        <v/>
      </c>
      <c r="F289" s="118">
        <v>24.2699999999999</v>
      </c>
      <c r="G289" s="118">
        <v>2.3999999999999901</v>
      </c>
      <c r="H289" s="129">
        <v>24.66666666667</v>
      </c>
      <c r="I289" s="129">
        <v>18.489610303353501</v>
      </c>
      <c r="J289" s="129">
        <v>24.66666666667</v>
      </c>
      <c r="K289" s="129">
        <v>358.55931423423101</v>
      </c>
      <c r="L289" s="81">
        <v>24.66666666667</v>
      </c>
      <c r="M289" s="82">
        <v>-299.12366362974001</v>
      </c>
      <c r="N289" s="82">
        <v>-6473.0430086456199</v>
      </c>
      <c r="O289" s="82">
        <v>-2939.87810624342</v>
      </c>
      <c r="P289" s="82">
        <v>-77447.988513235105</v>
      </c>
    </row>
    <row r="290" spans="1:16" ht="12" customHeight="1" x14ac:dyDescent="0.25">
      <c r="A290" s="77"/>
      <c r="B290" s="77">
        <v>24.32</v>
      </c>
      <c r="C290" s="77">
        <v>2.8</v>
      </c>
      <c r="D290" s="131">
        <f t="shared" si="62"/>
        <v>286</v>
      </c>
      <c r="E290" s="131" t="str">
        <f t="shared" si="61"/>
        <v/>
      </c>
      <c r="F290" s="118">
        <v>24.32</v>
      </c>
      <c r="G290" s="118">
        <v>2.7999999999999901</v>
      </c>
      <c r="H290" s="129">
        <v>24.75</v>
      </c>
      <c r="I290" s="129">
        <v>18.561891655910099</v>
      </c>
      <c r="J290" s="129">
        <v>24.75</v>
      </c>
      <c r="K290" s="129">
        <v>358.31830017150702</v>
      </c>
      <c r="L290" s="81">
        <v>24.75</v>
      </c>
      <c r="M290" s="82">
        <v>-277.45759615027703</v>
      </c>
      <c r="N290" s="82">
        <v>-5577.42527785123</v>
      </c>
      <c r="O290" s="82">
        <v>-2614.3862239897799</v>
      </c>
      <c r="P290" s="82">
        <v>-64011.222252003201</v>
      </c>
    </row>
    <row r="291" spans="1:16" ht="12" customHeight="1" x14ac:dyDescent="0.25">
      <c r="A291" s="77"/>
      <c r="B291" s="77">
        <v>24.37</v>
      </c>
      <c r="C291" s="77">
        <v>2.4</v>
      </c>
      <c r="D291" s="131">
        <f t="shared" si="62"/>
        <v>287</v>
      </c>
      <c r="E291" s="131" t="str">
        <f t="shared" si="61"/>
        <v/>
      </c>
      <c r="F291" s="118">
        <v>24.37</v>
      </c>
      <c r="G291" s="118">
        <v>2.3999999999999901</v>
      </c>
      <c r="H291" s="129">
        <v>24.83333333333</v>
      </c>
      <c r="I291" s="129">
        <v>18.873968131610901</v>
      </c>
      <c r="J291" s="129">
        <v>24.83333333333</v>
      </c>
      <c r="K291" s="129">
        <v>358.07684528481002</v>
      </c>
      <c r="L291" s="81">
        <v>24.83333333333</v>
      </c>
      <c r="M291" s="82">
        <v>-259.54494956377903</v>
      </c>
      <c r="N291" s="82">
        <v>-5102.62146393902</v>
      </c>
      <c r="O291" s="82">
        <v>-2344.9634115666099</v>
      </c>
      <c r="P291" s="82">
        <v>-56883.790136772797</v>
      </c>
    </row>
    <row r="292" spans="1:16" ht="12" customHeight="1" x14ac:dyDescent="0.25">
      <c r="A292" s="77"/>
      <c r="B292" s="77">
        <v>24.526</v>
      </c>
      <c r="C292" s="77">
        <v>-2.1</v>
      </c>
      <c r="D292" s="131">
        <f t="shared" si="62"/>
        <v>288</v>
      </c>
      <c r="E292" s="131" t="str">
        <f t="shared" si="61"/>
        <v/>
      </c>
      <c r="F292" s="118">
        <v>24.5259999999999</v>
      </c>
      <c r="G292" s="118">
        <v>-2.1</v>
      </c>
      <c r="H292" s="129">
        <v>24.91666666667</v>
      </c>
      <c r="I292" s="129">
        <v>19.111055957444702</v>
      </c>
      <c r="J292" s="129">
        <v>24.91666666667</v>
      </c>
      <c r="K292" s="129">
        <v>357.83498697979701</v>
      </c>
      <c r="L292" s="81">
        <v>24.91666666667</v>
      </c>
      <c r="M292" s="82">
        <v>-263.70516096926502</v>
      </c>
      <c r="N292" s="82">
        <v>-5549.7358748608704</v>
      </c>
      <c r="O292" s="82">
        <v>-2407.1143907372398</v>
      </c>
      <c r="P292" s="82">
        <v>-63587.720893561302</v>
      </c>
    </row>
    <row r="293" spans="1:16" ht="12" customHeight="1" x14ac:dyDescent="0.25">
      <c r="A293" s="77"/>
      <c r="B293" s="77">
        <v>24.576000000000001</v>
      </c>
      <c r="C293" s="77">
        <v>-2.5</v>
      </c>
      <c r="D293" s="131">
        <f t="shared" si="62"/>
        <v>289</v>
      </c>
      <c r="E293" s="131" t="str">
        <f t="shared" si="61"/>
        <v/>
      </c>
      <c r="F293" s="118">
        <v>24.576000000000001</v>
      </c>
      <c r="G293" s="118">
        <v>-2.5</v>
      </c>
      <c r="H293" s="129">
        <v>25</v>
      </c>
      <c r="I293" s="129">
        <v>19.031498141862699</v>
      </c>
      <c r="J293" s="129">
        <v>25</v>
      </c>
      <c r="K293" s="129">
        <v>357.592696020809</v>
      </c>
      <c r="L293" s="81">
        <v>25</v>
      </c>
      <c r="M293" s="82">
        <v>-286.03140101858202</v>
      </c>
      <c r="N293" s="82">
        <v>-6479.38258732337</v>
      </c>
      <c r="O293" s="82">
        <v>-2742.4760451132001</v>
      </c>
      <c r="P293" s="82">
        <v>-77535.150930723306</v>
      </c>
    </row>
    <row r="294" spans="1:16" ht="12" customHeight="1" x14ac:dyDescent="0.25">
      <c r="A294" s="77"/>
      <c r="B294" s="77">
        <v>24.626000000000001</v>
      </c>
      <c r="C294" s="77">
        <v>-2.1</v>
      </c>
      <c r="D294" s="131">
        <f t="shared" si="62"/>
        <v>290</v>
      </c>
      <c r="E294" s="131" t="str">
        <f t="shared" si="61"/>
        <v/>
      </c>
      <c r="F294" s="118">
        <v>24.626000000000001</v>
      </c>
      <c r="G294" s="118">
        <v>-2.1</v>
      </c>
      <c r="H294" s="129">
        <v>25.08333333333</v>
      </c>
      <c r="I294" s="129">
        <v>18.697086573911498</v>
      </c>
      <c r="J294" s="129">
        <v>25.08333333333</v>
      </c>
      <c r="K294" s="129">
        <v>357.349906104063</v>
      </c>
      <c r="L294" s="81">
        <v>25.08333333333</v>
      </c>
      <c r="M294" s="82">
        <v>-305.53730237942199</v>
      </c>
      <c r="N294" s="82">
        <v>-7011.0450130716499</v>
      </c>
      <c r="O294" s="82">
        <v>-3035.80221747215</v>
      </c>
      <c r="P294" s="82">
        <v>-85515.968019078704</v>
      </c>
    </row>
    <row r="295" spans="1:16" ht="12" customHeight="1" x14ac:dyDescent="0.25">
      <c r="A295" s="77"/>
      <c r="B295" s="77">
        <v>24.782</v>
      </c>
      <c r="C295" s="77">
        <v>2.1</v>
      </c>
      <c r="D295" s="131">
        <f t="shared" si="62"/>
        <v>291</v>
      </c>
      <c r="E295" s="131" t="str">
        <f t="shared" si="61"/>
        <v/>
      </c>
      <c r="F295" s="118">
        <v>24.782</v>
      </c>
      <c r="G295" s="118">
        <v>2.1</v>
      </c>
      <c r="H295" s="129">
        <v>25.16666666667</v>
      </c>
      <c r="I295" s="129">
        <v>18.414155755796301</v>
      </c>
      <c r="J295" s="129">
        <v>25.16666666667</v>
      </c>
      <c r="K295" s="129">
        <v>357.106579377027</v>
      </c>
      <c r="L295" s="81">
        <v>25.16666666667</v>
      </c>
      <c r="M295" s="82">
        <v>-303.86179419484898</v>
      </c>
      <c r="N295" s="82">
        <v>-6640.9768743001796</v>
      </c>
      <c r="O295" s="82">
        <v>-3010.9668478311</v>
      </c>
      <c r="P295" s="82">
        <v>-79968.588974384795</v>
      </c>
    </row>
    <row r="296" spans="1:16" ht="12" customHeight="1" x14ac:dyDescent="0.25">
      <c r="A296" s="77"/>
      <c r="B296" s="77">
        <v>24.832000000000001</v>
      </c>
      <c r="C296" s="77">
        <v>2.5</v>
      </c>
      <c r="D296" s="131">
        <f t="shared" si="62"/>
        <v>292</v>
      </c>
      <c r="E296" s="131" t="str">
        <f t="shared" si="61"/>
        <v/>
      </c>
      <c r="F296" s="118">
        <v>24.832000000000001</v>
      </c>
      <c r="G296" s="118">
        <v>2.5</v>
      </c>
      <c r="H296" s="129">
        <v>25.25</v>
      </c>
      <c r="I296" s="129">
        <v>18.465174079745601</v>
      </c>
      <c r="J296" s="129">
        <v>25.25</v>
      </c>
      <c r="K296" s="129">
        <v>356.86274865893398</v>
      </c>
      <c r="L296" s="81">
        <v>25.25</v>
      </c>
      <c r="M296" s="82">
        <v>-280.53697373448898</v>
      </c>
      <c r="N296" s="82">
        <v>-5635.2592213281196</v>
      </c>
      <c r="O296" s="82">
        <v>-2660.60160032761</v>
      </c>
      <c r="P296" s="82">
        <v>-64880.544796769304</v>
      </c>
    </row>
    <row r="297" spans="1:16" ht="12" customHeight="1" x14ac:dyDescent="0.25">
      <c r="A297" s="77"/>
      <c r="B297" s="77">
        <v>24.882000000000001</v>
      </c>
      <c r="C297" s="77">
        <v>2</v>
      </c>
      <c r="D297" s="131">
        <f t="shared" si="62"/>
        <v>293</v>
      </c>
      <c r="E297" s="131" t="str">
        <f t="shared" si="61"/>
        <v/>
      </c>
      <c r="F297" s="118">
        <v>24.882000000000001</v>
      </c>
      <c r="G297" s="118">
        <v>2</v>
      </c>
      <c r="H297" s="129">
        <v>25.33333333333</v>
      </c>
      <c r="I297" s="129">
        <v>18.8104086883889</v>
      </c>
      <c r="J297" s="129">
        <v>25.33333333333</v>
      </c>
      <c r="K297" s="129">
        <v>356.61849083304497</v>
      </c>
      <c r="L297" s="81">
        <v>25.33333333333</v>
      </c>
      <c r="M297" s="82">
        <v>-258.40827661534797</v>
      </c>
      <c r="N297" s="82">
        <v>-4999.0505677470101</v>
      </c>
      <c r="O297" s="82">
        <v>-2327.8289695674998</v>
      </c>
      <c r="P297" s="82">
        <v>-55331.3453983176</v>
      </c>
    </row>
    <row r="298" spans="1:16" ht="12" customHeight="1" x14ac:dyDescent="0.25">
      <c r="A298" s="77"/>
      <c r="B298" s="77">
        <v>25.038</v>
      </c>
      <c r="C298" s="77">
        <v>-2.4</v>
      </c>
      <c r="D298" s="131">
        <f t="shared" si="62"/>
        <v>294</v>
      </c>
      <c r="E298" s="131" t="str">
        <f t="shared" si="61"/>
        <v/>
      </c>
      <c r="F298" s="118">
        <v>25.038</v>
      </c>
      <c r="G298" s="118">
        <v>-2.3999999999999901</v>
      </c>
      <c r="H298" s="129">
        <v>25.41666666667</v>
      </c>
      <c r="I298" s="129">
        <v>19.131497501993302</v>
      </c>
      <c r="J298" s="129">
        <v>25.41666666667</v>
      </c>
      <c r="K298" s="129">
        <v>356.37385733374299</v>
      </c>
      <c r="L298" s="81">
        <v>25.41666666667</v>
      </c>
      <c r="M298" s="82">
        <v>-258.05103503350199</v>
      </c>
      <c r="N298" s="82">
        <v>-5318.0892276353497</v>
      </c>
      <c r="O298" s="82">
        <v>-2322.0468099764198</v>
      </c>
      <c r="P298" s="82">
        <v>-60112.791446266703</v>
      </c>
    </row>
    <row r="299" spans="1:16" ht="12" customHeight="1" x14ac:dyDescent="0.25">
      <c r="A299" s="77"/>
      <c r="B299" s="77">
        <v>25.088000000000001</v>
      </c>
      <c r="C299" s="77">
        <v>-2.8</v>
      </c>
      <c r="D299" s="131">
        <f t="shared" si="62"/>
        <v>295</v>
      </c>
      <c r="E299" s="131" t="str">
        <f t="shared" si="61"/>
        <v/>
      </c>
      <c r="F299" s="118">
        <v>25.088000000000001</v>
      </c>
      <c r="G299" s="118">
        <v>-2.7999999999999901</v>
      </c>
      <c r="H299" s="129">
        <v>25.5</v>
      </c>
      <c r="I299" s="129">
        <v>19.134888848881701</v>
      </c>
      <c r="J299" s="129">
        <v>25.5</v>
      </c>
      <c r="K299" s="129">
        <v>356.12882845522302</v>
      </c>
      <c r="L299" s="81">
        <v>25.5</v>
      </c>
      <c r="M299" s="82">
        <v>-279.424014278237</v>
      </c>
      <c r="N299" s="82">
        <v>-6279.85254674307</v>
      </c>
      <c r="O299" s="82">
        <v>-2643.0032961835</v>
      </c>
      <c r="P299" s="82">
        <v>-74540.903823476299</v>
      </c>
    </row>
    <row r="300" spans="1:16" ht="12" customHeight="1" x14ac:dyDescent="0.25">
      <c r="A300" s="77"/>
      <c r="B300" s="77">
        <v>25.138000000000002</v>
      </c>
      <c r="C300" s="77">
        <v>-2.4</v>
      </c>
      <c r="D300" s="131">
        <f t="shared" si="62"/>
        <v>296</v>
      </c>
      <c r="E300" s="131" t="str">
        <f t="shared" si="61"/>
        <v/>
      </c>
      <c r="F300" s="118">
        <v>25.138000000000002</v>
      </c>
      <c r="G300" s="118">
        <v>-2.3999999999999901</v>
      </c>
      <c r="H300" s="129">
        <v>25.58333333333</v>
      </c>
      <c r="I300" s="129">
        <v>18.911782268708201</v>
      </c>
      <c r="J300" s="129">
        <v>25.58333333333</v>
      </c>
      <c r="K300" s="129">
        <v>355.88334713332603</v>
      </c>
      <c r="L300" s="81">
        <v>25.58333333333</v>
      </c>
      <c r="M300" s="82">
        <v>-294.06402624740599</v>
      </c>
      <c r="N300" s="82">
        <v>-6655.40981483219</v>
      </c>
      <c r="O300" s="82">
        <v>-2863.1716402869201</v>
      </c>
      <c r="P300" s="82">
        <v>-80178.648069721297</v>
      </c>
    </row>
    <row r="301" spans="1:16" ht="12" customHeight="1" x14ac:dyDescent="0.25">
      <c r="A301" s="77"/>
      <c r="B301" s="77">
        <v>25.294</v>
      </c>
      <c r="C301" s="77">
        <v>2.4</v>
      </c>
      <c r="D301" s="131">
        <f t="shared" si="62"/>
        <v>297</v>
      </c>
      <c r="E301" s="131" t="str">
        <f t="shared" si="61"/>
        <v/>
      </c>
      <c r="F301" s="118">
        <v>25.294</v>
      </c>
      <c r="G301" s="118">
        <v>2.3999999999999901</v>
      </c>
      <c r="H301" s="129">
        <v>25.66666666667</v>
      </c>
      <c r="I301" s="129">
        <v>18.850165754972</v>
      </c>
      <c r="J301" s="129">
        <v>25.66666666667</v>
      </c>
      <c r="K301" s="129">
        <v>355.63739707921002</v>
      </c>
      <c r="L301" s="81">
        <v>25.66666666667</v>
      </c>
      <c r="M301" s="82">
        <v>-279.77346251001302</v>
      </c>
      <c r="N301" s="82">
        <v>-5860.3067815571803</v>
      </c>
      <c r="O301" s="82">
        <v>-2648.7064200407599</v>
      </c>
      <c r="P301" s="82">
        <v>-68252.472768021704</v>
      </c>
    </row>
    <row r="302" spans="1:16" ht="12" customHeight="1" x14ac:dyDescent="0.25">
      <c r="A302" s="77"/>
      <c r="B302" s="77">
        <v>25.344000000000001</v>
      </c>
      <c r="C302" s="77">
        <v>2.8</v>
      </c>
      <c r="D302" s="131">
        <f t="shared" si="62"/>
        <v>298</v>
      </c>
      <c r="E302" s="131" t="str">
        <f t="shared" si="61"/>
        <v/>
      </c>
      <c r="F302" s="118">
        <v>25.344000000000001</v>
      </c>
      <c r="G302" s="118">
        <v>2.7999999999999901</v>
      </c>
      <c r="H302" s="129">
        <v>25.75</v>
      </c>
      <c r="I302" s="129">
        <v>18.770404403601301</v>
      </c>
      <c r="J302" s="129">
        <v>25.75</v>
      </c>
      <c r="K302" s="129">
        <v>355.39097294832999</v>
      </c>
      <c r="L302" s="81">
        <v>25.75</v>
      </c>
      <c r="M302" s="82">
        <v>-287.05028511136902</v>
      </c>
      <c r="N302" s="82">
        <v>-6237.4021209375796</v>
      </c>
      <c r="O302" s="82">
        <v>-2757.9453719524099</v>
      </c>
      <c r="P302" s="82">
        <v>-73909.939045181804</v>
      </c>
    </row>
    <row r="303" spans="1:16" ht="12" customHeight="1" x14ac:dyDescent="0.25">
      <c r="A303" s="77"/>
      <c r="B303" s="77">
        <v>25.393999999999998</v>
      </c>
      <c r="C303" s="77">
        <v>2.4</v>
      </c>
      <c r="D303" s="131">
        <f t="shared" si="62"/>
        <v>299</v>
      </c>
      <c r="E303" s="131" t="str">
        <f t="shared" si="61"/>
        <v/>
      </c>
      <c r="F303" s="118">
        <v>25.393999999999899</v>
      </c>
      <c r="G303" s="118">
        <v>2.3999999999999901</v>
      </c>
      <c r="H303" s="129">
        <v>25.83333333333</v>
      </c>
      <c r="I303" s="129">
        <v>18.945406290519202</v>
      </c>
      <c r="J303" s="129">
        <v>25.83333333333</v>
      </c>
      <c r="K303" s="129">
        <v>355.14411160370503</v>
      </c>
      <c r="L303" s="81">
        <v>25.83333333333</v>
      </c>
      <c r="M303" s="82">
        <v>-264.01482978865801</v>
      </c>
      <c r="N303" s="82">
        <v>-5263.6817833558098</v>
      </c>
      <c r="O303" s="82">
        <v>-2411.8693240729899</v>
      </c>
      <c r="P303" s="82">
        <v>-59300.773342165201</v>
      </c>
    </row>
    <row r="304" spans="1:16" ht="12" customHeight="1" x14ac:dyDescent="0.25">
      <c r="A304" s="77"/>
      <c r="B304" s="77">
        <v>25.55</v>
      </c>
      <c r="C304" s="77">
        <v>-2.1</v>
      </c>
      <c r="D304" s="131">
        <f t="shared" si="62"/>
        <v>300</v>
      </c>
      <c r="E304" s="131" t="str">
        <f t="shared" si="61"/>
        <v/>
      </c>
      <c r="F304" s="118">
        <v>25.55</v>
      </c>
      <c r="G304" s="118">
        <v>-2.1</v>
      </c>
      <c r="H304" s="129">
        <v>25.91666666667</v>
      </c>
      <c r="I304" s="129">
        <v>19.175118307844802</v>
      </c>
      <c r="J304" s="129">
        <v>25.91666666667</v>
      </c>
      <c r="K304" s="129">
        <v>354.89685141416402</v>
      </c>
      <c r="L304" s="81">
        <v>25.91666666667</v>
      </c>
      <c r="M304" s="82">
        <v>-260.11042260032298</v>
      </c>
      <c r="N304" s="82">
        <v>-5361.66848121564</v>
      </c>
      <c r="O304" s="82">
        <v>-2352.9069079045398</v>
      </c>
      <c r="P304" s="82">
        <v>-60767.284897077603</v>
      </c>
    </row>
    <row r="305" spans="1:16" ht="12" customHeight="1" x14ac:dyDescent="0.25">
      <c r="A305" s="77"/>
      <c r="B305" s="77">
        <v>25.6</v>
      </c>
      <c r="C305" s="77">
        <v>2.5</v>
      </c>
      <c r="D305" s="131">
        <f t="shared" si="62"/>
        <v>301</v>
      </c>
      <c r="E305" s="131" t="str">
        <f t="shared" si="61"/>
        <v/>
      </c>
      <c r="F305" s="118">
        <v>25.6</v>
      </c>
      <c r="G305" s="118">
        <v>2.5</v>
      </c>
      <c r="H305" s="129">
        <v>26</v>
      </c>
      <c r="I305" s="129">
        <v>19.152565795692801</v>
      </c>
      <c r="J305" s="129">
        <v>26</v>
      </c>
      <c r="K305" s="129">
        <v>354.64917889520098</v>
      </c>
      <c r="L305" s="81">
        <v>26</v>
      </c>
      <c r="M305" s="82">
        <v>-279.32109026649601</v>
      </c>
      <c r="N305" s="82">
        <v>-6246.12297451214</v>
      </c>
      <c r="O305" s="82">
        <v>-2641.3726646576902</v>
      </c>
      <c r="P305" s="82">
        <v>-74035.674549538206</v>
      </c>
    </row>
    <row r="306" spans="1:16" ht="12" customHeight="1" x14ac:dyDescent="0.25">
      <c r="A306" s="77"/>
      <c r="B306" s="77">
        <v>25.65</v>
      </c>
      <c r="C306" s="77">
        <v>-2.1</v>
      </c>
      <c r="D306" s="131">
        <f t="shared" si="62"/>
        <v>302</v>
      </c>
      <c r="E306" s="131" t="str">
        <f t="shared" si="61"/>
        <v/>
      </c>
      <c r="F306" s="118">
        <v>25.649999999999899</v>
      </c>
      <c r="G306" s="118">
        <v>-2.1</v>
      </c>
      <c r="H306" s="129">
        <v>26.08333333333</v>
      </c>
      <c r="I306" s="129">
        <v>18.845204586924101</v>
      </c>
      <c r="J306" s="129">
        <v>26.08333333333</v>
      </c>
      <c r="K306" s="129">
        <v>354.40103546092701</v>
      </c>
      <c r="L306" s="81">
        <v>26.08333333333</v>
      </c>
      <c r="M306" s="82">
        <v>-301.467478407226</v>
      </c>
      <c r="N306" s="82">
        <v>-6940.8895982424801</v>
      </c>
      <c r="O306" s="82">
        <v>-2974.2996292549201</v>
      </c>
      <c r="P306" s="82">
        <v>-84462.791604383805</v>
      </c>
    </row>
    <row r="307" spans="1:16" ht="12" customHeight="1" x14ac:dyDescent="0.25">
      <c r="A307" s="77"/>
      <c r="B307" s="77">
        <v>25.806000000000001</v>
      </c>
      <c r="C307" s="77">
        <v>2.1</v>
      </c>
      <c r="D307" s="131">
        <f t="shared" si="62"/>
        <v>303</v>
      </c>
      <c r="E307" s="131" t="str">
        <f t="shared" si="61"/>
        <v/>
      </c>
      <c r="F307" s="118">
        <v>25.806000000000001</v>
      </c>
      <c r="G307" s="118">
        <v>2.1</v>
      </c>
      <c r="H307" s="129">
        <v>26.16666666667</v>
      </c>
      <c r="I307" s="129">
        <v>18.497991803356499</v>
      </c>
      <c r="J307" s="129">
        <v>26.16666666667</v>
      </c>
      <c r="K307" s="129">
        <v>354.152373021757</v>
      </c>
      <c r="L307" s="81">
        <v>26.16666666667</v>
      </c>
      <c r="M307" s="82">
        <v>-307.06679235878403</v>
      </c>
      <c r="N307" s="82">
        <v>-6846.9748277214603</v>
      </c>
      <c r="O307" s="82">
        <v>-3058.7777994650301</v>
      </c>
      <c r="P307" s="82">
        <v>-83059.003088649697</v>
      </c>
    </row>
    <row r="308" spans="1:16" ht="12" customHeight="1" x14ac:dyDescent="0.25">
      <c r="A308" s="77"/>
      <c r="B308" s="77">
        <v>25.856000000000002</v>
      </c>
      <c r="C308" s="77">
        <v>2.5</v>
      </c>
      <c r="D308" s="131">
        <f t="shared" si="62"/>
        <v>304</v>
      </c>
      <c r="E308" s="131" t="str">
        <f t="shared" si="61"/>
        <v/>
      </c>
      <c r="F308" s="118">
        <v>25.856000000000002</v>
      </c>
      <c r="G308" s="118">
        <v>2.5</v>
      </c>
      <c r="H308" s="129">
        <v>26.25</v>
      </c>
      <c r="I308" s="129">
        <v>18.433921198457099</v>
      </c>
      <c r="J308" s="129">
        <v>26.25</v>
      </c>
      <c r="K308" s="129">
        <v>353.90320737552003</v>
      </c>
      <c r="L308" s="81">
        <v>26.25</v>
      </c>
      <c r="M308" s="82">
        <v>-288.21830667541502</v>
      </c>
      <c r="N308" s="82">
        <v>-5930.1396189797797</v>
      </c>
      <c r="O308" s="82">
        <v>-2775.7698317054201</v>
      </c>
      <c r="P308" s="82">
        <v>-69305.988746659903</v>
      </c>
    </row>
    <row r="309" spans="1:16" ht="12" customHeight="1" x14ac:dyDescent="0.25">
      <c r="A309" s="77"/>
      <c r="B309" s="77">
        <v>25.905999999999999</v>
      </c>
      <c r="C309" s="77">
        <v>2</v>
      </c>
      <c r="D309" s="131">
        <f t="shared" si="62"/>
        <v>305</v>
      </c>
      <c r="E309" s="131" t="str">
        <f t="shared" si="61"/>
        <v/>
      </c>
      <c r="F309" s="118">
        <v>25.905999999999899</v>
      </c>
      <c r="G309" s="118">
        <v>2</v>
      </c>
      <c r="H309" s="129">
        <v>26.33333333333</v>
      </c>
      <c r="I309" s="129">
        <v>18.711913016253799</v>
      </c>
      <c r="J309" s="129">
        <v>26.33333333333</v>
      </c>
      <c r="K309" s="129">
        <v>353.65361086998001</v>
      </c>
      <c r="L309" s="81">
        <v>26.33333333333</v>
      </c>
      <c r="M309" s="82">
        <v>-263.394202036389</v>
      </c>
      <c r="N309" s="82">
        <v>-5106.0274224141103</v>
      </c>
      <c r="O309" s="82">
        <v>-2402.5956308706</v>
      </c>
      <c r="P309" s="82">
        <v>-56938.898628515897</v>
      </c>
    </row>
    <row r="310" spans="1:16" ht="12" customHeight="1" x14ac:dyDescent="0.25">
      <c r="A310" s="77"/>
      <c r="B310" s="77">
        <v>26.062000000000001</v>
      </c>
      <c r="C310" s="77">
        <v>-2.4</v>
      </c>
      <c r="D310" s="131">
        <f t="shared" si="62"/>
        <v>306</v>
      </c>
      <c r="E310" s="131" t="str">
        <f t="shared" si="61"/>
        <v/>
      </c>
      <c r="F310" s="118">
        <v>26.062000000000001</v>
      </c>
      <c r="G310" s="118">
        <v>-2.3999999999999901</v>
      </c>
      <c r="H310" s="129">
        <v>26.41666666667</v>
      </c>
      <c r="I310" s="129">
        <v>19.0722862249036</v>
      </c>
      <c r="J310" s="129">
        <v>26.41666666667</v>
      </c>
      <c r="K310" s="129">
        <v>353.40365031252702</v>
      </c>
      <c r="L310" s="81">
        <v>26.41666666667</v>
      </c>
      <c r="M310" s="82">
        <v>-255.647113971008</v>
      </c>
      <c r="N310" s="82">
        <v>-5135.9417913419102</v>
      </c>
      <c r="O310" s="82">
        <v>-2285.7814410870501</v>
      </c>
      <c r="P310" s="82">
        <v>-57382.412035799003</v>
      </c>
    </row>
    <row r="311" spans="1:16" ht="12" customHeight="1" x14ac:dyDescent="0.25">
      <c r="A311" s="77"/>
      <c r="B311" s="77">
        <v>26.111999999999998</v>
      </c>
      <c r="C311" s="77">
        <v>-2.8</v>
      </c>
      <c r="D311" s="131">
        <f t="shared" si="62"/>
        <v>307</v>
      </c>
      <c r="E311" s="131" t="str">
        <f t="shared" si="61"/>
        <v/>
      </c>
      <c r="F311" s="118">
        <v>26.111999999999899</v>
      </c>
      <c r="G311" s="118">
        <v>-2.7999999999999901</v>
      </c>
      <c r="H311" s="129">
        <v>26.5</v>
      </c>
      <c r="I311" s="129">
        <v>19.178196141619502</v>
      </c>
      <c r="J311" s="129">
        <v>26.5</v>
      </c>
      <c r="K311" s="129">
        <v>353.15332862680799</v>
      </c>
      <c r="L311" s="81">
        <v>26.5</v>
      </c>
      <c r="M311" s="82">
        <v>-272.24791393830202</v>
      </c>
      <c r="N311" s="82">
        <v>-5994.1872955515601</v>
      </c>
      <c r="O311" s="82">
        <v>-2534.9383183240002</v>
      </c>
      <c r="P311" s="82">
        <v>-70256.051045606</v>
      </c>
    </row>
    <row r="312" spans="1:16" ht="12" customHeight="1" x14ac:dyDescent="0.25">
      <c r="A312" s="77"/>
      <c r="B312" s="77">
        <v>26.161999999999999</v>
      </c>
      <c r="C312" s="77">
        <v>-2.4</v>
      </c>
      <c r="D312" s="131">
        <f t="shared" si="62"/>
        <v>308</v>
      </c>
      <c r="E312" s="131" t="str">
        <f t="shared" si="61"/>
        <v/>
      </c>
      <c r="F312" s="118">
        <v>26.1619999999999</v>
      </c>
      <c r="G312" s="118">
        <v>-2.3999999999999901</v>
      </c>
      <c r="H312" s="129">
        <v>26.58333333333</v>
      </c>
      <c r="I312" s="129">
        <v>18.948112379459999</v>
      </c>
      <c r="J312" s="129">
        <v>26.58333333333</v>
      </c>
      <c r="K312" s="129">
        <v>352.90258795145002</v>
      </c>
      <c r="L312" s="81">
        <v>26.58333333333</v>
      </c>
      <c r="M312" s="82">
        <v>-296.00498122613499</v>
      </c>
      <c r="N312" s="82">
        <v>-6812.4240365220003</v>
      </c>
      <c r="O312" s="82">
        <v>-2891.9941863323602</v>
      </c>
      <c r="P312" s="82">
        <v>-82534.551210923804</v>
      </c>
    </row>
    <row r="313" spans="1:16" ht="12" customHeight="1" x14ac:dyDescent="0.25">
      <c r="A313" s="77"/>
      <c r="B313" s="77">
        <v>26.318000000000001</v>
      </c>
      <c r="C313" s="77">
        <v>2.4</v>
      </c>
      <c r="D313" s="131">
        <f t="shared" si="62"/>
        <v>309</v>
      </c>
      <c r="E313" s="131" t="str">
        <f t="shared" si="61"/>
        <v/>
      </c>
      <c r="F313" s="118">
        <v>26.318000000000001</v>
      </c>
      <c r="G313" s="118">
        <v>2.3999999999999901</v>
      </c>
      <c r="H313" s="129">
        <v>26.66666666667</v>
      </c>
      <c r="I313" s="129">
        <v>18.609832111549299</v>
      </c>
      <c r="J313" s="129">
        <v>26.66666666667</v>
      </c>
      <c r="K313" s="129">
        <v>352.65136771274598</v>
      </c>
      <c r="L313" s="81">
        <v>26.66666666667</v>
      </c>
      <c r="M313" s="82">
        <v>-305.12238939909702</v>
      </c>
      <c r="N313" s="82">
        <v>-6861.8194224776298</v>
      </c>
      <c r="O313" s="82">
        <v>-3029.32479781957</v>
      </c>
      <c r="P313" s="82">
        <v>-83280.746543425994</v>
      </c>
    </row>
    <row r="314" spans="1:16" ht="12" customHeight="1" x14ac:dyDescent="0.25">
      <c r="A314" s="77"/>
      <c r="B314" s="77">
        <v>26.367999999999999</v>
      </c>
      <c r="C314" s="77">
        <v>2.8</v>
      </c>
      <c r="D314" s="131">
        <f t="shared" si="62"/>
        <v>310</v>
      </c>
      <c r="E314" s="131" t="str">
        <f t="shared" si="61"/>
        <v/>
      </c>
      <c r="F314" s="118">
        <v>26.367999999999899</v>
      </c>
      <c r="G314" s="118">
        <v>2.7999999999999901</v>
      </c>
      <c r="H314" s="129">
        <v>26.75</v>
      </c>
      <c r="I314" s="129">
        <v>18.490058376165301</v>
      </c>
      <c r="J314" s="129">
        <v>26.75</v>
      </c>
      <c r="K314" s="129">
        <v>352.39966375797701</v>
      </c>
      <c r="L314" s="81">
        <v>26.75</v>
      </c>
      <c r="M314" s="82">
        <v>-290.84901295340802</v>
      </c>
      <c r="N314" s="82">
        <v>-6088.7827748816499</v>
      </c>
      <c r="O314" s="82">
        <v>-2815.1019980750002</v>
      </c>
      <c r="P314" s="82">
        <v>-71685.845188843494</v>
      </c>
    </row>
    <row r="315" spans="1:16" ht="12" customHeight="1" x14ac:dyDescent="0.25">
      <c r="A315" s="77"/>
      <c r="B315" s="77">
        <v>26.417999999999999</v>
      </c>
      <c r="C315" s="77">
        <v>2.4</v>
      </c>
      <c r="D315" s="131">
        <f t="shared" si="62"/>
        <v>311</v>
      </c>
      <c r="E315" s="131" t="str">
        <f t="shared" si="61"/>
        <v/>
      </c>
      <c r="F315" s="118">
        <v>26.4179999999999</v>
      </c>
      <c r="G315" s="118">
        <v>2.3999999999999901</v>
      </c>
      <c r="H315" s="129">
        <v>26.83333333333</v>
      </c>
      <c r="I315" s="129">
        <v>18.688157658689601</v>
      </c>
      <c r="J315" s="129">
        <v>26.83333333333</v>
      </c>
      <c r="K315" s="129">
        <v>352.14753082123201</v>
      </c>
      <c r="L315" s="81">
        <v>26.83333333333</v>
      </c>
      <c r="M315" s="82">
        <v>-268.443641153665</v>
      </c>
      <c r="N315" s="82">
        <v>-5295.3798326754404</v>
      </c>
      <c r="O315" s="82">
        <v>-2478.3466399511999</v>
      </c>
      <c r="P315" s="82">
        <v>-59780.609574789298</v>
      </c>
    </row>
    <row r="316" spans="1:16" ht="12" customHeight="1" x14ac:dyDescent="0.25">
      <c r="A316" s="77"/>
      <c r="B316" s="77">
        <v>26.574000000000002</v>
      </c>
      <c r="C316" s="77">
        <v>-2.1</v>
      </c>
      <c r="D316" s="131">
        <f t="shared" si="62"/>
        <v>312</v>
      </c>
      <c r="E316" s="131" t="str">
        <f t="shared" si="61"/>
        <v/>
      </c>
      <c r="F316" s="118">
        <v>26.574000000000002</v>
      </c>
      <c r="G316" s="118">
        <v>-2.1</v>
      </c>
      <c r="H316" s="129">
        <v>26.91666666667</v>
      </c>
      <c r="I316" s="129">
        <v>19.009823530924798</v>
      </c>
      <c r="J316" s="129">
        <v>26.91666666667</v>
      </c>
      <c r="K316" s="129">
        <v>351.895031095337</v>
      </c>
      <c r="L316" s="81">
        <v>26.91666666667</v>
      </c>
      <c r="M316" s="82">
        <v>-258.337591459046</v>
      </c>
      <c r="N316" s="82">
        <v>-5181.8436440741898</v>
      </c>
      <c r="O316" s="82">
        <v>-2326.14992113774</v>
      </c>
      <c r="P316" s="82">
        <v>-58072.682683858999</v>
      </c>
    </row>
    <row r="317" spans="1:16" ht="12" customHeight="1" x14ac:dyDescent="0.25">
      <c r="A317" s="77"/>
      <c r="B317" s="77">
        <v>26.623999999999999</v>
      </c>
      <c r="C317" s="77">
        <v>-2.5</v>
      </c>
      <c r="D317" s="131">
        <f t="shared" si="62"/>
        <v>313</v>
      </c>
      <c r="E317" s="131" t="str">
        <f t="shared" si="61"/>
        <v/>
      </c>
      <c r="F317" s="118">
        <v>26.623999999999899</v>
      </c>
      <c r="G317" s="118">
        <v>-2.5</v>
      </c>
      <c r="H317" s="129">
        <v>27</v>
      </c>
      <c r="I317" s="129">
        <v>19.1243711730013</v>
      </c>
      <c r="J317" s="129">
        <v>27</v>
      </c>
      <c r="K317" s="129">
        <v>351.642173861522</v>
      </c>
      <c r="L317" s="81">
        <v>27</v>
      </c>
      <c r="M317" s="82">
        <v>-272.32687536024002</v>
      </c>
      <c r="N317" s="82">
        <v>-5946.2887118494</v>
      </c>
      <c r="O317" s="82">
        <v>-2536.0613543817399</v>
      </c>
      <c r="P317" s="82">
        <v>-69538.930020247397</v>
      </c>
    </row>
    <row r="318" spans="1:16" ht="12" customHeight="1" x14ac:dyDescent="0.25">
      <c r="A318" s="77"/>
      <c r="B318" s="77">
        <v>26.673999999999999</v>
      </c>
      <c r="C318" s="77">
        <v>-2.1</v>
      </c>
      <c r="D318" s="131">
        <f t="shared" si="62"/>
        <v>314</v>
      </c>
      <c r="E318" s="131" t="str">
        <f t="shared" si="61"/>
        <v/>
      </c>
      <c r="F318" s="118">
        <v>26.6739999999999</v>
      </c>
      <c r="G318" s="118">
        <v>-2.1</v>
      </c>
      <c r="H318" s="129">
        <v>27.08333333333</v>
      </c>
      <c r="I318" s="129">
        <v>18.914121009486401</v>
      </c>
      <c r="J318" s="129">
        <v>27.08333333333</v>
      </c>
      <c r="K318" s="129">
        <v>351.38890879564298</v>
      </c>
      <c r="L318" s="81">
        <v>27.08333333333</v>
      </c>
      <c r="M318" s="82">
        <v>-295.765487919507</v>
      </c>
      <c r="N318" s="82">
        <v>-6783.5128900203499</v>
      </c>
      <c r="O318" s="82">
        <v>-2888.2956968707799</v>
      </c>
      <c r="P318" s="82">
        <v>-82101.881394961703</v>
      </c>
    </row>
    <row r="319" spans="1:16" ht="12" customHeight="1" x14ac:dyDescent="0.25">
      <c r="A319" s="77"/>
      <c r="B319" s="77">
        <v>26.83</v>
      </c>
      <c r="C319" s="77">
        <v>2.1</v>
      </c>
      <c r="D319" s="131">
        <f t="shared" si="62"/>
        <v>315</v>
      </c>
      <c r="E319" s="131" t="str">
        <f t="shared" si="61"/>
        <v/>
      </c>
      <c r="F319" s="118">
        <v>26.829999999999899</v>
      </c>
      <c r="G319" s="118">
        <v>2.1</v>
      </c>
      <c r="H319" s="129">
        <v>27.16666666667</v>
      </c>
      <c r="I319" s="129">
        <v>18.5585309840638</v>
      </c>
      <c r="J319" s="129">
        <v>27.16666666667</v>
      </c>
      <c r="K319" s="129">
        <v>351.135174787408</v>
      </c>
      <c r="L319" s="81">
        <v>27.16666666667</v>
      </c>
      <c r="M319" s="82">
        <v>-308.09436413988902</v>
      </c>
      <c r="N319" s="82">
        <v>-6973.0770278390501</v>
      </c>
      <c r="O319" s="82">
        <v>-3073.8617033371602</v>
      </c>
      <c r="P319" s="82">
        <v>-84950.990234913595</v>
      </c>
    </row>
    <row r="320" spans="1:16" ht="12" customHeight="1" x14ac:dyDescent="0.25">
      <c r="A320" s="77"/>
      <c r="B320" s="77">
        <v>26.88</v>
      </c>
      <c r="C320" s="77">
        <v>2.5</v>
      </c>
      <c r="D320" s="131">
        <f t="shared" si="62"/>
        <v>316</v>
      </c>
      <c r="E320" s="131" t="str">
        <f t="shared" si="61"/>
        <v/>
      </c>
      <c r="F320" s="118">
        <v>26.8799999999999</v>
      </c>
      <c r="G320" s="118">
        <v>2.5</v>
      </c>
      <c r="H320" s="129">
        <v>27.25</v>
      </c>
      <c r="I320" s="129">
        <v>18.3981147443894</v>
      </c>
      <c r="J320" s="129">
        <v>27.25</v>
      </c>
      <c r="K320" s="129">
        <v>350.88096258086898</v>
      </c>
      <c r="L320" s="81">
        <v>27.25</v>
      </c>
      <c r="M320" s="82">
        <v>-295.629513053023</v>
      </c>
      <c r="N320" s="82">
        <v>-6238.41525695376</v>
      </c>
      <c r="O320" s="82">
        <v>-2886.8479693801901</v>
      </c>
      <c r="P320" s="82">
        <v>-73932.372698020699</v>
      </c>
    </row>
    <row r="321" spans="1:16" ht="12" customHeight="1" x14ac:dyDescent="0.25">
      <c r="A321" s="77"/>
      <c r="B321" s="77">
        <v>26.93</v>
      </c>
      <c r="C321" s="77">
        <v>2</v>
      </c>
      <c r="D321" s="131">
        <f t="shared" si="62"/>
        <v>317</v>
      </c>
      <c r="E321" s="131" t="str">
        <f t="shared" si="61"/>
        <v/>
      </c>
      <c r="F321" s="118">
        <v>26.9299999999999</v>
      </c>
      <c r="G321" s="118">
        <v>2</v>
      </c>
      <c r="H321" s="129">
        <v>27.33333333333</v>
      </c>
      <c r="I321" s="129">
        <v>18.594811627992801</v>
      </c>
      <c r="J321" s="129">
        <v>27.33333333333</v>
      </c>
      <c r="K321" s="129">
        <v>350.62632876768998</v>
      </c>
      <c r="L321" s="81">
        <v>27.33333333333</v>
      </c>
      <c r="M321" s="82">
        <v>-270.02102302700899</v>
      </c>
      <c r="N321" s="82">
        <v>-5287.0157790971498</v>
      </c>
      <c r="O321" s="82">
        <v>-2502.00217911345</v>
      </c>
      <c r="P321" s="82">
        <v>-59657.042308878001</v>
      </c>
    </row>
    <row r="322" spans="1:16" ht="12" customHeight="1" x14ac:dyDescent="0.25">
      <c r="A322" s="77"/>
      <c r="B322" s="77">
        <v>27.085999999999999</v>
      </c>
      <c r="C322" s="77">
        <v>-2.4</v>
      </c>
      <c r="D322" s="131">
        <f t="shared" si="62"/>
        <v>318</v>
      </c>
      <c r="E322" s="131" t="str">
        <f t="shared" si="61"/>
        <v/>
      </c>
      <c r="F322" s="118">
        <v>27.085999999999899</v>
      </c>
      <c r="G322" s="118">
        <v>-2.3999999999999901</v>
      </c>
      <c r="H322" s="129">
        <v>27.41666666667</v>
      </c>
      <c r="I322" s="129">
        <v>18.976174194117799</v>
      </c>
      <c r="J322" s="129">
        <v>27.41666666667</v>
      </c>
      <c r="K322" s="129">
        <v>350.37134681606199</v>
      </c>
      <c r="L322" s="81">
        <v>27.41666666667</v>
      </c>
      <c r="M322" s="82">
        <v>-255.010197315401</v>
      </c>
      <c r="N322" s="82">
        <v>-5006.7329874194502</v>
      </c>
      <c r="O322" s="82">
        <v>-2276.0818398522401</v>
      </c>
      <c r="P322" s="82">
        <v>-55446.836527817701</v>
      </c>
    </row>
    <row r="323" spans="1:16" ht="12" customHeight="1" x14ac:dyDescent="0.25">
      <c r="A323" s="77"/>
      <c r="B323" s="77">
        <v>27.135999999999999</v>
      </c>
      <c r="C323" s="77">
        <v>-2.8</v>
      </c>
      <c r="D323" s="131">
        <f t="shared" si="62"/>
        <v>319</v>
      </c>
      <c r="E323" s="131" t="str">
        <f t="shared" si="61"/>
        <v/>
      </c>
      <c r="F323" s="118">
        <v>27.1359999999999</v>
      </c>
      <c r="G323" s="118">
        <v>-2.7999999999999901</v>
      </c>
      <c r="H323" s="129">
        <v>27.5</v>
      </c>
      <c r="I323" s="129">
        <v>19.183514891786899</v>
      </c>
      <c r="J323" s="129">
        <v>27.5</v>
      </c>
      <c r="K323" s="129">
        <v>350.11603938848702</v>
      </c>
      <c r="L323" s="81">
        <v>27.5</v>
      </c>
      <c r="M323" s="82">
        <v>-265.63492653265098</v>
      </c>
      <c r="N323" s="82">
        <v>-5704.1037515853404</v>
      </c>
      <c r="O323" s="82">
        <v>-2435.36377776167</v>
      </c>
      <c r="P323" s="82">
        <v>-65905.595019097294</v>
      </c>
    </row>
    <row r="324" spans="1:16" ht="12" customHeight="1" x14ac:dyDescent="0.25">
      <c r="A324" s="77"/>
      <c r="B324" s="77">
        <v>27.186</v>
      </c>
      <c r="C324" s="77">
        <v>-2.4</v>
      </c>
      <c r="D324" s="131">
        <f t="shared" si="62"/>
        <v>320</v>
      </c>
      <c r="E324" s="131" t="str">
        <f t="shared" si="61"/>
        <v/>
      </c>
      <c r="F324" s="118">
        <v>27.1859999999999</v>
      </c>
      <c r="G324" s="118">
        <v>-2.3999999999999901</v>
      </c>
      <c r="H324" s="129">
        <v>27.58333333333</v>
      </c>
      <c r="I324" s="129">
        <v>19.042830585720999</v>
      </c>
      <c r="J324" s="129">
        <v>27.58333333333</v>
      </c>
      <c r="K324" s="129">
        <v>349.86036130633897</v>
      </c>
      <c r="L324" s="81">
        <v>27.58333333333</v>
      </c>
      <c r="M324" s="82">
        <v>-289.62402339087703</v>
      </c>
      <c r="N324" s="82">
        <v>-6624.9709275041196</v>
      </c>
      <c r="O324" s="82">
        <v>-2795.7949028406701</v>
      </c>
      <c r="P324" s="82">
        <v>-79722.424749689206</v>
      </c>
    </row>
    <row r="325" spans="1:16" ht="12" customHeight="1" x14ac:dyDescent="0.25">
      <c r="A325" s="77"/>
      <c r="B325" s="77">
        <v>27.341999999999999</v>
      </c>
      <c r="C325" s="77">
        <v>2.4</v>
      </c>
      <c r="D325" s="131">
        <f t="shared" si="62"/>
        <v>321</v>
      </c>
      <c r="E325" s="131" t="str">
        <f t="shared" si="61"/>
        <v/>
      </c>
      <c r="F325" s="118">
        <v>27.341999999999899</v>
      </c>
      <c r="G325" s="118">
        <v>2.3999999999999901</v>
      </c>
      <c r="H325" s="129">
        <v>27.66666666667</v>
      </c>
      <c r="I325" s="129">
        <v>18.697537297164601</v>
      </c>
      <c r="J325" s="129">
        <v>27.66666666667</v>
      </c>
      <c r="K325" s="129">
        <v>349.60424438843802</v>
      </c>
      <c r="L325" s="81">
        <v>27.66666666667</v>
      </c>
      <c r="M325" s="82">
        <v>-305.34038341850697</v>
      </c>
      <c r="N325" s="82">
        <v>-6964.3295115989404</v>
      </c>
      <c r="O325" s="82">
        <v>-3032.2366964831799</v>
      </c>
      <c r="P325" s="82">
        <v>-84818.670791544093</v>
      </c>
    </row>
    <row r="326" spans="1:16" ht="12" customHeight="1" x14ac:dyDescent="0.25">
      <c r="A326" s="77"/>
      <c r="B326" s="77">
        <v>27.391999999999999</v>
      </c>
      <c r="C326" s="77">
        <v>2.8</v>
      </c>
      <c r="D326" s="131">
        <f t="shared" si="62"/>
        <v>322</v>
      </c>
      <c r="E326" s="131" t="str">
        <f t="shared" ref="E326:E369" si="63">IF(D326&lt;=$G$3,F326,"")</f>
        <v/>
      </c>
      <c r="F326" s="118">
        <v>27.3919999999999</v>
      </c>
      <c r="G326" s="118">
        <v>2.7999999999999901</v>
      </c>
      <c r="H326" s="129">
        <v>27.75</v>
      </c>
      <c r="I326" s="129">
        <v>18.490069007983902</v>
      </c>
      <c r="J326" s="129">
        <v>27.75</v>
      </c>
      <c r="K326" s="129">
        <v>349.34766423510098</v>
      </c>
      <c r="L326" s="81">
        <v>27.75</v>
      </c>
      <c r="M326" s="82">
        <v>-296.858494428276</v>
      </c>
      <c r="N326" s="82">
        <v>-6354.8508241395302</v>
      </c>
      <c r="O326" s="82">
        <v>-2905.1039296364702</v>
      </c>
      <c r="P326" s="82">
        <v>-75678.766758861995</v>
      </c>
    </row>
    <row r="327" spans="1:16" ht="12" customHeight="1" x14ac:dyDescent="0.25">
      <c r="A327" s="77"/>
      <c r="B327" s="77">
        <v>27.442</v>
      </c>
      <c r="C327" s="77">
        <v>2.4</v>
      </c>
      <c r="D327" s="131">
        <f t="shared" ref="D327:D369" si="64">D326+1</f>
        <v>323</v>
      </c>
      <c r="E327" s="131" t="str">
        <f t="shared" si="63"/>
        <v/>
      </c>
      <c r="F327" s="118">
        <v>27.442</v>
      </c>
      <c r="G327" s="118">
        <v>2.3999999999999901</v>
      </c>
      <c r="H327" s="129">
        <v>27.83333333333</v>
      </c>
      <c r="I327" s="129">
        <v>18.6044991384518</v>
      </c>
      <c r="J327" s="129">
        <v>27.83333333333</v>
      </c>
      <c r="K327" s="129">
        <v>349.09066123004197</v>
      </c>
      <c r="L327" s="81">
        <v>27.83333333333</v>
      </c>
      <c r="M327" s="82">
        <v>-274.64258193872098</v>
      </c>
      <c r="N327" s="82">
        <v>-5481.2041115448001</v>
      </c>
      <c r="O327" s="82">
        <v>-2571.2992126887898</v>
      </c>
      <c r="P327" s="82">
        <v>-62571.013361475903</v>
      </c>
    </row>
    <row r="328" spans="1:16" ht="12" customHeight="1" x14ac:dyDescent="0.25">
      <c r="A328" s="77"/>
      <c r="B328" s="77">
        <v>27.597999999999999</v>
      </c>
      <c r="C328" s="77">
        <v>-2.1</v>
      </c>
      <c r="D328" s="131">
        <f t="shared" si="64"/>
        <v>324</v>
      </c>
      <c r="E328" s="131" t="str">
        <f t="shared" si="63"/>
        <v/>
      </c>
      <c r="F328" s="118">
        <v>27.5979999999999</v>
      </c>
      <c r="G328" s="118">
        <v>-2.1</v>
      </c>
      <c r="H328" s="129">
        <v>27.91666666667</v>
      </c>
      <c r="I328" s="129">
        <v>18.928177975492499</v>
      </c>
      <c r="J328" s="129">
        <v>27.91666666667</v>
      </c>
      <c r="K328" s="129">
        <v>348.83330210594499</v>
      </c>
      <c r="L328" s="81">
        <v>27.91666666667</v>
      </c>
      <c r="M328" s="82">
        <v>-258.65549748986899</v>
      </c>
      <c r="N328" s="82">
        <v>-5103.3929500324102</v>
      </c>
      <c r="O328" s="82">
        <v>-2330.7808845692598</v>
      </c>
      <c r="P328" s="82">
        <v>-56898.525477495801</v>
      </c>
    </row>
    <row r="329" spans="1:16" ht="12" customHeight="1" x14ac:dyDescent="0.25">
      <c r="A329" s="77"/>
      <c r="B329" s="77">
        <v>27.648</v>
      </c>
      <c r="C329" s="77">
        <v>-2.5</v>
      </c>
      <c r="D329" s="131">
        <f t="shared" si="64"/>
        <v>325</v>
      </c>
      <c r="E329" s="131" t="str">
        <f t="shared" si="63"/>
        <v/>
      </c>
      <c r="F329" s="118">
        <v>27.6479999999999</v>
      </c>
      <c r="G329" s="118">
        <v>-2.5</v>
      </c>
      <c r="H329" s="129">
        <v>28</v>
      </c>
      <c r="I329" s="129">
        <v>19.129604607047899</v>
      </c>
      <c r="J329" s="129">
        <v>28</v>
      </c>
      <c r="K329" s="129">
        <v>348.57561465703498</v>
      </c>
      <c r="L329" s="81">
        <v>28</v>
      </c>
      <c r="M329" s="82">
        <v>-266.36322345238699</v>
      </c>
      <c r="N329" s="82">
        <v>-5675.9703644853098</v>
      </c>
      <c r="O329" s="82">
        <v>-2446.2490552761501</v>
      </c>
      <c r="P329" s="82">
        <v>-65485.1722578716</v>
      </c>
    </row>
    <row r="330" spans="1:16" ht="12" customHeight="1" x14ac:dyDescent="0.25">
      <c r="A330" s="77"/>
      <c r="B330" s="77">
        <v>27.698</v>
      </c>
      <c r="C330" s="77">
        <v>-2.1</v>
      </c>
      <c r="D330" s="131">
        <f t="shared" si="64"/>
        <v>326</v>
      </c>
      <c r="E330" s="131" t="str">
        <f t="shared" si="63"/>
        <v/>
      </c>
      <c r="F330" s="118">
        <v>27.698</v>
      </c>
      <c r="G330" s="118">
        <v>-2.1</v>
      </c>
      <c r="H330" s="129">
        <v>28.08333333333</v>
      </c>
      <c r="I330" s="129">
        <v>19.006520792253099</v>
      </c>
      <c r="J330" s="129">
        <v>28.08333333333</v>
      </c>
      <c r="K330" s="129">
        <v>348.317562540354</v>
      </c>
      <c r="L330" s="81">
        <v>28.08333333333</v>
      </c>
      <c r="M330" s="82">
        <v>-289.338657639254</v>
      </c>
      <c r="N330" s="82">
        <v>-6585.5948765981702</v>
      </c>
      <c r="O330" s="82">
        <v>-2791.4175752378201</v>
      </c>
      <c r="P330" s="82">
        <v>-79132.960748159603</v>
      </c>
    </row>
    <row r="331" spans="1:16" ht="12" customHeight="1" x14ac:dyDescent="0.25">
      <c r="A331" s="77"/>
      <c r="B331" s="77">
        <v>27.853999999999999</v>
      </c>
      <c r="C331" s="77">
        <v>2.1</v>
      </c>
      <c r="D331" s="131">
        <f t="shared" si="64"/>
        <v>327</v>
      </c>
      <c r="E331" s="131" t="str">
        <f t="shared" si="63"/>
        <v/>
      </c>
      <c r="F331" s="118">
        <v>27.8539999999999</v>
      </c>
      <c r="G331" s="118">
        <v>2.1</v>
      </c>
      <c r="H331" s="129">
        <v>28.16666666667</v>
      </c>
      <c r="I331" s="129">
        <v>18.657143710402401</v>
      </c>
      <c r="J331" s="129">
        <v>28.16666666667</v>
      </c>
      <c r="K331" s="129">
        <v>348.05908068851397</v>
      </c>
      <c r="L331" s="81">
        <v>28.16666666667</v>
      </c>
      <c r="M331" s="82">
        <v>-307.103296890769</v>
      </c>
      <c r="N331" s="82">
        <v>-7025.8555994564404</v>
      </c>
      <c r="O331" s="82">
        <v>-3058.6100946884799</v>
      </c>
      <c r="P331" s="82">
        <v>-85742.8618971369</v>
      </c>
    </row>
    <row r="332" spans="1:16" ht="12" customHeight="1" x14ac:dyDescent="0.25">
      <c r="A332" s="77"/>
      <c r="B332" s="77">
        <v>27.904</v>
      </c>
      <c r="C332" s="77">
        <v>2.5</v>
      </c>
      <c r="D332" s="131">
        <f t="shared" si="64"/>
        <v>328</v>
      </c>
      <c r="E332" s="131" t="str">
        <f t="shared" si="63"/>
        <v/>
      </c>
      <c r="F332" s="118">
        <v>27.9039999999999</v>
      </c>
      <c r="G332" s="118">
        <v>2.5</v>
      </c>
      <c r="H332" s="129">
        <v>28.25</v>
      </c>
      <c r="I332" s="129">
        <v>18.4089460866922</v>
      </c>
      <c r="J332" s="129">
        <v>28.25</v>
      </c>
      <c r="K332" s="129">
        <v>347.80014041572798</v>
      </c>
      <c r="L332" s="81">
        <v>28.25</v>
      </c>
      <c r="M332" s="82">
        <v>-301.68952424357798</v>
      </c>
      <c r="N332" s="82">
        <v>-6520.0406539579399</v>
      </c>
      <c r="O332" s="82">
        <v>-2977.5942978009198</v>
      </c>
      <c r="P332" s="82">
        <v>-78158.621238931897</v>
      </c>
    </row>
    <row r="333" spans="1:16" ht="12" customHeight="1" x14ac:dyDescent="0.25">
      <c r="A333" s="77"/>
      <c r="B333" s="77">
        <v>27.954000000000001</v>
      </c>
      <c r="C333" s="77">
        <v>2</v>
      </c>
      <c r="D333" s="131">
        <f t="shared" si="64"/>
        <v>329</v>
      </c>
      <c r="E333" s="131" t="str">
        <f t="shared" si="63"/>
        <v/>
      </c>
      <c r="F333" s="118">
        <v>27.954000000000001</v>
      </c>
      <c r="G333" s="118">
        <v>2</v>
      </c>
      <c r="H333" s="129">
        <v>28.33333333333</v>
      </c>
      <c r="I333" s="129">
        <v>18.508423409503798</v>
      </c>
      <c r="J333" s="129">
        <v>28.33333333333</v>
      </c>
      <c r="K333" s="129">
        <v>347.540782024414</v>
      </c>
      <c r="L333" s="81">
        <v>28.33333333333</v>
      </c>
      <c r="M333" s="82">
        <v>-277.23457643626199</v>
      </c>
      <c r="N333" s="82">
        <v>-5516.6680607746202</v>
      </c>
      <c r="O333" s="82">
        <v>-2610.1943502969102</v>
      </c>
      <c r="P333" s="82">
        <v>-63105.078366224603</v>
      </c>
    </row>
    <row r="334" spans="1:16" ht="12" customHeight="1" x14ac:dyDescent="0.25">
      <c r="A334" s="77"/>
      <c r="B334" s="77">
        <v>28.11</v>
      </c>
      <c r="C334" s="77">
        <v>-2.4</v>
      </c>
      <c r="D334" s="131">
        <f t="shared" si="64"/>
        <v>330</v>
      </c>
      <c r="E334" s="131" t="str">
        <f t="shared" si="63"/>
        <v/>
      </c>
      <c r="F334" s="118">
        <v>28.1099999999999</v>
      </c>
      <c r="G334" s="118">
        <v>-2.3999999999999901</v>
      </c>
      <c r="H334" s="129">
        <v>28.41666666667</v>
      </c>
      <c r="I334" s="129">
        <v>18.873502965448001</v>
      </c>
      <c r="J334" s="129">
        <v>28.41666666667</v>
      </c>
      <c r="K334" s="129">
        <v>347.28108112646299</v>
      </c>
      <c r="L334" s="81">
        <v>28.41666666667</v>
      </c>
      <c r="M334" s="82">
        <v>-256.85453204748302</v>
      </c>
      <c r="N334" s="82">
        <v>-4978.1647654144699</v>
      </c>
      <c r="O334" s="82">
        <v>-2303.6592159225302</v>
      </c>
      <c r="P334" s="82">
        <v>-55021.392936062701</v>
      </c>
    </row>
    <row r="335" spans="1:16" ht="12" customHeight="1" x14ac:dyDescent="0.25">
      <c r="A335" s="77"/>
      <c r="B335" s="77">
        <v>28.16</v>
      </c>
      <c r="C335" s="77">
        <v>-2.8</v>
      </c>
      <c r="D335" s="131">
        <f t="shared" si="64"/>
        <v>331</v>
      </c>
      <c r="E335" s="131" t="str">
        <f t="shared" si="63"/>
        <v/>
      </c>
      <c r="F335" s="118">
        <v>28.16</v>
      </c>
      <c r="G335" s="118">
        <v>-2.7999999999999901</v>
      </c>
      <c r="H335" s="129">
        <v>28.5</v>
      </c>
      <c r="I335" s="129">
        <v>19.163220602784701</v>
      </c>
      <c r="J335" s="129">
        <v>28.5</v>
      </c>
      <c r="K335" s="129">
        <v>347.02107933195401</v>
      </c>
      <c r="L335" s="81">
        <v>28.5</v>
      </c>
      <c r="M335" s="82">
        <v>-260.2480628189</v>
      </c>
      <c r="N335" s="82">
        <v>-5435.33138774504</v>
      </c>
      <c r="O335" s="82">
        <v>-2354.2424047715399</v>
      </c>
      <c r="P335" s="82">
        <v>-61875.493691105898</v>
      </c>
    </row>
    <row r="336" spans="1:16" ht="12" customHeight="1" x14ac:dyDescent="0.25">
      <c r="A336" s="77"/>
      <c r="B336" s="77">
        <v>28.21</v>
      </c>
      <c r="C336" s="77">
        <v>-2.4</v>
      </c>
      <c r="D336" s="131">
        <f t="shared" si="64"/>
        <v>332</v>
      </c>
      <c r="E336" s="131" t="str">
        <f t="shared" si="63"/>
        <v/>
      </c>
      <c r="F336" s="118">
        <v>28.21</v>
      </c>
      <c r="G336" s="118">
        <v>-2.3999999999999901</v>
      </c>
      <c r="H336" s="129">
        <v>28.58333333333</v>
      </c>
      <c r="I336" s="129">
        <v>19.118814979748802</v>
      </c>
      <c r="J336" s="129">
        <v>28.58333333333</v>
      </c>
      <c r="K336" s="129">
        <v>346.76074824219199</v>
      </c>
      <c r="L336" s="81">
        <v>28.58333333333</v>
      </c>
      <c r="M336" s="82">
        <v>-282.89292983417999</v>
      </c>
      <c r="N336" s="82">
        <v>-6401.0100895212599</v>
      </c>
      <c r="O336" s="82">
        <v>-2694.3623625646201</v>
      </c>
      <c r="P336" s="82">
        <v>-76363.129306149101</v>
      </c>
    </row>
    <row r="337" spans="1:16" ht="12" customHeight="1" x14ac:dyDescent="0.25">
      <c r="A337" s="77"/>
      <c r="B337" s="77">
        <v>28.366</v>
      </c>
      <c r="C337" s="77">
        <v>2.4</v>
      </c>
      <c r="D337" s="131">
        <f t="shared" si="64"/>
        <v>333</v>
      </c>
      <c r="E337" s="131" t="str">
        <f t="shared" si="63"/>
        <v/>
      </c>
      <c r="F337" s="118">
        <v>28.3659999999999</v>
      </c>
      <c r="G337" s="118">
        <v>2.3999999999999901</v>
      </c>
      <c r="H337" s="129">
        <v>28.66666666667</v>
      </c>
      <c r="I337" s="129">
        <v>18.800209030223101</v>
      </c>
      <c r="J337" s="129">
        <v>28.66666666667</v>
      </c>
      <c r="K337" s="129">
        <v>346.50001963314998</v>
      </c>
      <c r="L337" s="81">
        <v>28.66666666667</v>
      </c>
      <c r="M337" s="82">
        <v>-303.00558407259803</v>
      </c>
      <c r="N337" s="82">
        <v>-6962.3177795207303</v>
      </c>
      <c r="O337" s="82">
        <v>-2996.79776795926</v>
      </c>
      <c r="P337" s="82">
        <v>-84788.626129891607</v>
      </c>
    </row>
    <row r="338" spans="1:16" ht="12" customHeight="1" x14ac:dyDescent="0.25">
      <c r="A338" s="77"/>
      <c r="B338" s="77">
        <v>28.416</v>
      </c>
      <c r="C338" s="77">
        <v>2.8</v>
      </c>
      <c r="D338" s="131">
        <f t="shared" si="64"/>
        <v>334</v>
      </c>
      <c r="E338" s="131" t="str">
        <f t="shared" si="63"/>
        <v/>
      </c>
      <c r="F338" s="118">
        <v>28.416</v>
      </c>
      <c r="G338" s="118">
        <v>2.7999999999999901</v>
      </c>
      <c r="H338" s="129">
        <v>28.75</v>
      </c>
      <c r="I338" s="129">
        <v>18.5205741065867</v>
      </c>
      <c r="J338" s="129">
        <v>28.75</v>
      </c>
      <c r="K338" s="129">
        <v>346.23885169842498</v>
      </c>
      <c r="L338" s="81">
        <v>28.75</v>
      </c>
      <c r="M338" s="82">
        <v>-301.75660285184802</v>
      </c>
      <c r="N338" s="82">
        <v>-6605.2437992405903</v>
      </c>
      <c r="O338" s="82">
        <v>-2978.3756861476299</v>
      </c>
      <c r="P338" s="82">
        <v>-79436.284691349007</v>
      </c>
    </row>
    <row r="339" spans="1:16" ht="12" customHeight="1" x14ac:dyDescent="0.25">
      <c r="A339" s="77"/>
      <c r="B339" s="77">
        <v>28.466000000000001</v>
      </c>
      <c r="C339" s="77">
        <v>2.4</v>
      </c>
      <c r="D339" s="131">
        <f t="shared" si="64"/>
        <v>335</v>
      </c>
      <c r="E339" s="131" t="str">
        <f t="shared" si="63"/>
        <v/>
      </c>
      <c r="F339" s="118">
        <v>28.466000000000001</v>
      </c>
      <c r="G339" s="118">
        <v>2.3999999999999901</v>
      </c>
      <c r="H339" s="129">
        <v>28.83333333333</v>
      </c>
      <c r="I339" s="129">
        <v>18.543980900354601</v>
      </c>
      <c r="J339" s="129">
        <v>28.83333333333</v>
      </c>
      <c r="K339" s="129">
        <v>345.97726813122898</v>
      </c>
      <c r="L339" s="81">
        <v>28.83333333333</v>
      </c>
      <c r="M339" s="82">
        <v>-281.081267539821</v>
      </c>
      <c r="N339" s="82">
        <v>-5698.5217207122896</v>
      </c>
      <c r="O339" s="82">
        <v>-2667.8268561063501</v>
      </c>
      <c r="P339" s="82">
        <v>-65833.762416226804</v>
      </c>
    </row>
    <row r="340" spans="1:16" ht="12" customHeight="1" x14ac:dyDescent="0.25">
      <c r="A340" s="77"/>
      <c r="B340" s="77">
        <v>28.622</v>
      </c>
      <c r="C340" s="77">
        <v>-2.1</v>
      </c>
      <c r="D340" s="131">
        <f t="shared" si="64"/>
        <v>336</v>
      </c>
      <c r="E340" s="131" t="str">
        <f t="shared" si="63"/>
        <v/>
      </c>
      <c r="F340" s="118">
        <v>28.6219999999999</v>
      </c>
      <c r="G340" s="118">
        <v>-2.1</v>
      </c>
      <c r="H340" s="129">
        <v>28.91666666667</v>
      </c>
      <c r="I340" s="129">
        <v>18.8350718926295</v>
      </c>
      <c r="J340" s="129">
        <v>28.91666666667</v>
      </c>
      <c r="K340" s="129">
        <v>345.71533379576698</v>
      </c>
      <c r="L340" s="81">
        <v>28.91666666667</v>
      </c>
      <c r="M340" s="82">
        <v>-261.52604352592198</v>
      </c>
      <c r="N340" s="82">
        <v>-5130.8171481080199</v>
      </c>
      <c r="O340" s="82">
        <v>-2373.7587288859299</v>
      </c>
      <c r="P340" s="82">
        <v>-57313.030362357902</v>
      </c>
    </row>
    <row r="341" spans="1:16" ht="12" customHeight="1" x14ac:dyDescent="0.25">
      <c r="A341" s="77"/>
      <c r="B341" s="77">
        <v>28.672000000000001</v>
      </c>
      <c r="C341" s="77">
        <v>-2.5</v>
      </c>
      <c r="D341" s="131">
        <f t="shared" si="64"/>
        <v>337</v>
      </c>
      <c r="E341" s="131" t="str">
        <f t="shared" si="63"/>
        <v/>
      </c>
      <c r="F341" s="118">
        <v>28.672000000000001</v>
      </c>
      <c r="G341" s="118">
        <v>-2.5</v>
      </c>
      <c r="H341" s="129">
        <v>29</v>
      </c>
      <c r="I341" s="129">
        <v>19.106241619776</v>
      </c>
      <c r="J341" s="129">
        <v>29</v>
      </c>
      <c r="K341" s="129">
        <v>345.45309276025802</v>
      </c>
      <c r="L341" s="81">
        <v>29</v>
      </c>
      <c r="M341" s="82">
        <v>-261.57904453679203</v>
      </c>
      <c r="N341" s="82">
        <v>-5424.6087377738904</v>
      </c>
      <c r="O341" s="82">
        <v>-2374.1891959330601</v>
      </c>
      <c r="P341" s="82">
        <v>-61716.459620764697</v>
      </c>
    </row>
    <row r="342" spans="1:16" ht="12" customHeight="1" x14ac:dyDescent="0.25">
      <c r="A342" s="77"/>
      <c r="B342" s="77">
        <v>28.722000000000001</v>
      </c>
      <c r="C342" s="77">
        <v>-2.1</v>
      </c>
      <c r="D342" s="131">
        <f t="shared" si="64"/>
        <v>338</v>
      </c>
      <c r="E342" s="131" t="str">
        <f t="shared" si="63"/>
        <v/>
      </c>
      <c r="F342" s="118">
        <v>28.722000000000001</v>
      </c>
      <c r="G342" s="118">
        <v>-2.1</v>
      </c>
      <c r="H342" s="129">
        <v>29.08333333333</v>
      </c>
      <c r="I342" s="129">
        <v>19.076919386423501</v>
      </c>
      <c r="J342" s="129">
        <v>29.08333333333</v>
      </c>
      <c r="K342" s="129">
        <v>345.19052547068998</v>
      </c>
      <c r="L342" s="81">
        <v>29.08333333333</v>
      </c>
      <c r="M342" s="82">
        <v>-282.67868776993998</v>
      </c>
      <c r="N342" s="82">
        <v>-6355.9824187334298</v>
      </c>
      <c r="O342" s="82">
        <v>-2691.0639115750901</v>
      </c>
      <c r="P342" s="82">
        <v>-75689.097944966707</v>
      </c>
    </row>
    <row r="343" spans="1:16" ht="12" customHeight="1" x14ac:dyDescent="0.25">
      <c r="A343" s="77"/>
      <c r="B343" s="77">
        <v>28.878</v>
      </c>
      <c r="C343" s="77">
        <v>2.1</v>
      </c>
      <c r="D343" s="131">
        <f t="shared" si="64"/>
        <v>339</v>
      </c>
      <c r="E343" s="131" t="str">
        <f t="shared" si="63"/>
        <v/>
      </c>
      <c r="F343" s="118">
        <v>28.878</v>
      </c>
      <c r="G343" s="118">
        <v>2.1</v>
      </c>
      <c r="H343" s="129">
        <v>29.16666666667</v>
      </c>
      <c r="I343" s="129">
        <v>18.766032920702401</v>
      </c>
      <c r="J343" s="129">
        <v>29.16666666667</v>
      </c>
      <c r="K343" s="129">
        <v>344.92756939428398</v>
      </c>
      <c r="L343" s="81">
        <v>29.16666666667</v>
      </c>
      <c r="M343" s="82">
        <v>-303.75056414945402</v>
      </c>
      <c r="N343" s="82">
        <v>-6980.1687819292601</v>
      </c>
      <c r="O343" s="82">
        <v>-3007.8811212557998</v>
      </c>
      <c r="P343" s="82">
        <v>-85057.667245157296</v>
      </c>
    </row>
    <row r="344" spans="1:16" ht="12" customHeight="1" x14ac:dyDescent="0.25">
      <c r="A344" s="77"/>
      <c r="B344" s="77">
        <v>28.928000000000001</v>
      </c>
      <c r="C344" s="77">
        <v>2.5</v>
      </c>
      <c r="D344" s="131">
        <f t="shared" si="64"/>
        <v>340</v>
      </c>
      <c r="E344" s="131" t="str">
        <f t="shared" si="63"/>
        <v/>
      </c>
      <c r="F344" s="118">
        <v>28.928000000000001</v>
      </c>
      <c r="G344" s="118">
        <v>2.5</v>
      </c>
      <c r="H344" s="129">
        <v>29.25</v>
      </c>
      <c r="I344" s="129">
        <v>18.452370305845299</v>
      </c>
      <c r="J344" s="129">
        <v>29.25</v>
      </c>
      <c r="K344" s="129">
        <v>344.66417980528303</v>
      </c>
      <c r="L344" s="81">
        <v>29.25</v>
      </c>
      <c r="M344" s="82">
        <v>-306.0623084142</v>
      </c>
      <c r="N344" s="82">
        <v>-6760.4252852188501</v>
      </c>
      <c r="O344" s="82">
        <v>-3042.9613492874701</v>
      </c>
      <c r="P344" s="82">
        <v>-81765.915223475604</v>
      </c>
    </row>
    <row r="345" spans="1:16" ht="12" customHeight="1" x14ac:dyDescent="0.25">
      <c r="A345" s="77"/>
      <c r="B345" s="77">
        <v>28.978000000000002</v>
      </c>
      <c r="C345" s="77">
        <v>2</v>
      </c>
      <c r="D345" s="131">
        <f t="shared" si="64"/>
        <v>341</v>
      </c>
      <c r="E345" s="131" t="str">
        <f t="shared" si="63"/>
        <v/>
      </c>
      <c r="F345" s="118">
        <v>28.978000000000002</v>
      </c>
      <c r="G345" s="118">
        <v>2</v>
      </c>
      <c r="H345" s="129">
        <v>29.33333333333</v>
      </c>
      <c r="I345" s="129">
        <v>18.4477747469642</v>
      </c>
      <c r="J345" s="129">
        <v>29.33333333333</v>
      </c>
      <c r="K345" s="129">
        <v>344.40037807339598</v>
      </c>
      <c r="L345" s="81">
        <v>29.33333333333</v>
      </c>
      <c r="M345" s="82">
        <v>-284.731273899543</v>
      </c>
      <c r="N345" s="82">
        <v>-5785.29823262422</v>
      </c>
      <c r="O345" s="82">
        <v>-2722.6076558121199</v>
      </c>
      <c r="P345" s="82">
        <v>-67137.680877290695</v>
      </c>
    </row>
    <row r="346" spans="1:16" ht="12" customHeight="1" x14ac:dyDescent="0.25">
      <c r="A346" s="77"/>
      <c r="B346" s="77">
        <v>29.134</v>
      </c>
      <c r="C346" s="77">
        <v>-2.4</v>
      </c>
      <c r="D346" s="131">
        <f t="shared" si="64"/>
        <v>342</v>
      </c>
      <c r="E346" s="131" t="str">
        <f t="shared" si="63"/>
        <v/>
      </c>
      <c r="F346" s="118">
        <v>29.134</v>
      </c>
      <c r="G346" s="118">
        <v>-2.3999999999999901</v>
      </c>
      <c r="H346" s="129">
        <v>29.41666666667</v>
      </c>
      <c r="I346" s="129">
        <v>18.763720437892101</v>
      </c>
      <c r="J346" s="129">
        <v>29.41666666667</v>
      </c>
      <c r="K346" s="129">
        <v>344.13623538097499</v>
      </c>
      <c r="L346" s="81">
        <v>29.41666666667</v>
      </c>
      <c r="M346" s="82">
        <v>-261.01249397691703</v>
      </c>
      <c r="N346" s="82">
        <v>-5047.2655641297897</v>
      </c>
      <c r="O346" s="82">
        <v>-2365.9904943761899</v>
      </c>
      <c r="P346" s="82">
        <v>-56061.4553742356</v>
      </c>
    </row>
    <row r="347" spans="1:16" ht="12" customHeight="1" x14ac:dyDescent="0.25">
      <c r="A347" s="77"/>
      <c r="B347" s="77">
        <v>29.184000000000001</v>
      </c>
      <c r="C347" s="77">
        <v>-2.8</v>
      </c>
      <c r="D347" s="131">
        <f t="shared" si="64"/>
        <v>343</v>
      </c>
      <c r="E347" s="131" t="str">
        <f t="shared" si="63"/>
        <v/>
      </c>
      <c r="F347" s="118">
        <v>29.184000000000001</v>
      </c>
      <c r="G347" s="118">
        <v>-2.7999999999999901</v>
      </c>
      <c r="H347" s="129">
        <v>29.5</v>
      </c>
      <c r="I347" s="129">
        <v>19.111385355529201</v>
      </c>
      <c r="J347" s="129">
        <v>29.5</v>
      </c>
      <c r="K347" s="129">
        <v>343.871808593266</v>
      </c>
      <c r="L347" s="81">
        <v>29.5</v>
      </c>
      <c r="M347" s="82">
        <v>-256.66320656942003</v>
      </c>
      <c r="N347" s="82">
        <v>-5213.42327025129</v>
      </c>
      <c r="O347" s="82">
        <v>-2300.22371059529</v>
      </c>
      <c r="P347" s="82">
        <v>-58549.118636240499</v>
      </c>
    </row>
    <row r="348" spans="1:16" ht="12" customHeight="1" x14ac:dyDescent="0.25">
      <c r="A348" s="77"/>
      <c r="B348" s="77">
        <v>29.234000000000002</v>
      </c>
      <c r="C348" s="77">
        <v>-2.4</v>
      </c>
      <c r="D348" s="131">
        <f t="shared" si="64"/>
        <v>344</v>
      </c>
      <c r="E348" s="131" t="str">
        <f t="shared" si="63"/>
        <v/>
      </c>
      <c r="F348" s="118">
        <v>29.234000000000002</v>
      </c>
      <c r="G348" s="118">
        <v>-2.3999999999999901</v>
      </c>
      <c r="H348" s="129">
        <v>29.58333333333</v>
      </c>
      <c r="I348" s="129">
        <v>19.169499553707301</v>
      </c>
      <c r="J348" s="129">
        <v>29.58333333333</v>
      </c>
      <c r="K348" s="129">
        <v>343.607088722811</v>
      </c>
      <c r="L348" s="81">
        <v>29.58333333333</v>
      </c>
      <c r="M348" s="82">
        <v>-275.86840327016699</v>
      </c>
      <c r="N348" s="82">
        <v>-6136.7602022970896</v>
      </c>
      <c r="O348" s="82">
        <v>-2588.5551797776702</v>
      </c>
      <c r="P348" s="82">
        <v>-72400.020553592796</v>
      </c>
    </row>
    <row r="349" spans="1:16" ht="12" customHeight="1" x14ac:dyDescent="0.25">
      <c r="A349" s="77"/>
      <c r="B349" s="77">
        <v>29.39</v>
      </c>
      <c r="C349" s="77">
        <v>2.4</v>
      </c>
      <c r="D349" s="131">
        <f t="shared" si="64"/>
        <v>345</v>
      </c>
      <c r="E349" s="131" t="str">
        <f t="shared" si="63"/>
        <v/>
      </c>
      <c r="F349" s="118">
        <v>29.39</v>
      </c>
      <c r="G349" s="118">
        <v>2.3999999999999901</v>
      </c>
      <c r="H349" s="129">
        <v>29.66666666667</v>
      </c>
      <c r="I349" s="129">
        <v>18.906114272659401</v>
      </c>
      <c r="J349" s="129">
        <v>29.66666666667</v>
      </c>
      <c r="K349" s="129">
        <v>343.34201355938501</v>
      </c>
      <c r="L349" s="81">
        <v>29.66666666667</v>
      </c>
      <c r="M349" s="82">
        <v>-298.75132784342202</v>
      </c>
      <c r="N349" s="82">
        <v>-6878.0815991223499</v>
      </c>
      <c r="O349" s="82">
        <v>-2932.52795138172</v>
      </c>
      <c r="P349" s="82">
        <v>-83525.234099882</v>
      </c>
    </row>
    <row r="350" spans="1:16" ht="12" customHeight="1" x14ac:dyDescent="0.25">
      <c r="A350" s="77"/>
      <c r="B350" s="77">
        <v>29.44</v>
      </c>
      <c r="C350" s="77">
        <v>2.8</v>
      </c>
      <c r="D350" s="131">
        <f t="shared" si="64"/>
        <v>346</v>
      </c>
      <c r="E350" s="131" t="str">
        <f t="shared" si="63"/>
        <v/>
      </c>
      <c r="F350" s="118">
        <v>29.44</v>
      </c>
      <c r="G350" s="118">
        <v>2.7999999999999901</v>
      </c>
      <c r="H350" s="129">
        <v>29.75</v>
      </c>
      <c r="I350" s="129">
        <v>18.580532939634601</v>
      </c>
      <c r="J350" s="129">
        <v>29.75</v>
      </c>
      <c r="K350" s="129">
        <v>343.07652807873097</v>
      </c>
      <c r="L350" s="81">
        <v>29.75</v>
      </c>
      <c r="M350" s="82">
        <v>-304.68461532980598</v>
      </c>
      <c r="N350" s="82">
        <v>-6797.43038762587</v>
      </c>
      <c r="O350" s="82">
        <v>-3022.0246535081501</v>
      </c>
      <c r="P350" s="82">
        <v>-82320.3841065296</v>
      </c>
    </row>
    <row r="351" spans="1:16" ht="12" customHeight="1" x14ac:dyDescent="0.25">
      <c r="A351" s="77"/>
      <c r="B351" s="77">
        <v>29.49</v>
      </c>
      <c r="C351" s="77">
        <v>2.4</v>
      </c>
      <c r="D351" s="131">
        <f t="shared" si="64"/>
        <v>347</v>
      </c>
      <c r="E351" s="131" t="str">
        <f t="shared" si="63"/>
        <v/>
      </c>
      <c r="F351" s="118">
        <v>29.489999999999899</v>
      </c>
      <c r="G351" s="118">
        <v>2.3999999999999901</v>
      </c>
      <c r="H351" s="129">
        <v>29.83333333333</v>
      </c>
      <c r="I351" s="129">
        <v>18.507693021958399</v>
      </c>
      <c r="J351" s="129">
        <v>29.83333333333</v>
      </c>
      <c r="K351" s="129">
        <v>342.81063705472502</v>
      </c>
      <c r="L351" s="81">
        <v>29.83333333333</v>
      </c>
      <c r="M351" s="82">
        <v>-287.81509440738603</v>
      </c>
      <c r="N351" s="82">
        <v>-5956.6342825950696</v>
      </c>
      <c r="O351" s="82">
        <v>-2768.7550302341501</v>
      </c>
      <c r="P351" s="82">
        <v>-69708.337331439499</v>
      </c>
    </row>
    <row r="352" spans="1:16" ht="12" customHeight="1" x14ac:dyDescent="0.25">
      <c r="A352" s="77"/>
      <c r="B352" s="77">
        <v>29.646000000000001</v>
      </c>
      <c r="C352" s="77">
        <v>-2.1</v>
      </c>
      <c r="D352" s="131">
        <f t="shared" si="64"/>
        <v>348</v>
      </c>
      <c r="E352" s="131" t="str">
        <f t="shared" si="63"/>
        <v/>
      </c>
      <c r="F352" s="118">
        <v>29.646000000000001</v>
      </c>
      <c r="G352" s="118">
        <v>-2.1</v>
      </c>
      <c r="H352" s="129">
        <v>29.91666666667</v>
      </c>
      <c r="I352" s="129">
        <v>18.741348269832201</v>
      </c>
      <c r="J352" s="129">
        <v>29.91666666667</v>
      </c>
      <c r="K352" s="129">
        <v>342.54439808315698</v>
      </c>
      <c r="L352" s="81">
        <v>29.91666666667</v>
      </c>
      <c r="M352" s="82">
        <v>-266.00914515107701</v>
      </c>
      <c r="N352" s="82">
        <v>-5228.3195666803804</v>
      </c>
      <c r="O352" s="82">
        <v>-2440.9564815941899</v>
      </c>
      <c r="P352" s="82">
        <v>-58779.053485977303</v>
      </c>
    </row>
    <row r="353" spans="1:16" ht="12" customHeight="1" x14ac:dyDescent="0.25">
      <c r="A353" s="77"/>
      <c r="B353" s="77">
        <v>29.696000000000002</v>
      </c>
      <c r="C353" s="77">
        <v>-2.5</v>
      </c>
      <c r="D353" s="131">
        <f t="shared" si="64"/>
        <v>349</v>
      </c>
      <c r="E353" s="131" t="str">
        <f t="shared" si="63"/>
        <v/>
      </c>
      <c r="F353" s="118">
        <v>29.696000000000002</v>
      </c>
      <c r="G353" s="118">
        <v>-2.5</v>
      </c>
      <c r="H353" s="129">
        <v>30</v>
      </c>
      <c r="I353" s="129">
        <v>19.053154252484401</v>
      </c>
      <c r="J353" s="129">
        <v>30</v>
      </c>
      <c r="K353" s="129">
        <v>342.27786681829298</v>
      </c>
      <c r="L353" s="81">
        <v>30</v>
      </c>
      <c r="M353" s="82">
        <v>-259.05462861148101</v>
      </c>
      <c r="N353" s="82">
        <v>-5246.4536602791204</v>
      </c>
      <c r="O353" s="82">
        <v>-2336.1009478752899</v>
      </c>
      <c r="P353" s="82">
        <v>-59046.597707408502</v>
      </c>
    </row>
    <row r="354" spans="1:16" ht="12" customHeight="1" x14ac:dyDescent="0.25">
      <c r="A354" s="77"/>
      <c r="B354" s="77">
        <v>29.745999999999999</v>
      </c>
      <c r="C354" s="77">
        <v>-2.1</v>
      </c>
      <c r="D354" s="131">
        <f t="shared" si="64"/>
        <v>350</v>
      </c>
      <c r="E354" s="131" t="str">
        <f t="shared" si="63"/>
        <v/>
      </c>
      <c r="F354" s="118">
        <v>29.745999999999899</v>
      </c>
      <c r="G354" s="118">
        <v>-2.1</v>
      </c>
      <c r="H354" s="129">
        <v>30.08333333333</v>
      </c>
      <c r="I354" s="129">
        <v>19.122327895854198</v>
      </c>
      <c r="J354" s="129">
        <v>30.08333333333</v>
      </c>
      <c r="K354" s="129">
        <v>342.01104255187897</v>
      </c>
      <c r="L354" s="81">
        <v>30.08333333333</v>
      </c>
      <c r="M354" s="82">
        <v>-275.70572865718498</v>
      </c>
      <c r="N354" s="82">
        <v>-6082.5768788492796</v>
      </c>
      <c r="O354" s="82">
        <v>-2586.0442603050501</v>
      </c>
      <c r="P354" s="82">
        <v>-71588.867522154702</v>
      </c>
    </row>
    <row r="355" spans="1:16" x14ac:dyDescent="0.25">
      <c r="A355" s="77"/>
      <c r="B355" s="77">
        <v>29.902000000000001</v>
      </c>
      <c r="C355" s="77">
        <v>2.1</v>
      </c>
      <c r="D355" s="131">
        <f t="shared" si="64"/>
        <v>351</v>
      </c>
      <c r="E355" s="131" t="str">
        <f t="shared" si="63"/>
        <v/>
      </c>
      <c r="F355" s="118">
        <v>29.902000000000001</v>
      </c>
      <c r="G355" s="118">
        <v>2.1</v>
      </c>
      <c r="H355" s="129">
        <v>30.16666666667</v>
      </c>
      <c r="I355" s="129">
        <v>18.874514808228</v>
      </c>
      <c r="J355" s="129">
        <v>30.16666666667</v>
      </c>
      <c r="K355" s="129">
        <v>341.74387066383298</v>
      </c>
      <c r="L355" s="81">
        <v>30.16666666667</v>
      </c>
      <c r="M355" s="82">
        <v>-298.822462369432</v>
      </c>
      <c r="N355" s="82">
        <v>-6865.4240664271001</v>
      </c>
      <c r="O355" s="82">
        <v>-2933.4922344054298</v>
      </c>
      <c r="P355" s="82">
        <v>-83336.689456796594</v>
      </c>
    </row>
    <row r="356" spans="1:16" x14ac:dyDescent="0.25">
      <c r="A356" s="77"/>
      <c r="B356" s="77">
        <v>29.952000000000002</v>
      </c>
      <c r="C356" s="77">
        <v>2.5</v>
      </c>
      <c r="D356" s="131">
        <f t="shared" si="64"/>
        <v>352</v>
      </c>
      <c r="E356" s="131" t="str">
        <f t="shared" si="63"/>
        <v/>
      </c>
      <c r="F356" s="118">
        <v>29.952000000000002</v>
      </c>
      <c r="G356" s="118">
        <v>2.5</v>
      </c>
      <c r="H356" s="129">
        <v>30.25</v>
      </c>
      <c r="I356" s="129">
        <v>18.5272217234198</v>
      </c>
      <c r="J356" s="129">
        <v>30.25</v>
      </c>
      <c r="K356" s="129">
        <v>341.476295519328</v>
      </c>
      <c r="L356" s="81">
        <v>30.25</v>
      </c>
      <c r="M356" s="82">
        <v>-307.93393813318301</v>
      </c>
      <c r="N356" s="82">
        <v>-6917.4410066647297</v>
      </c>
      <c r="O356" s="82">
        <v>-3070.7311459555399</v>
      </c>
      <c r="P356" s="82">
        <v>-84122.303583610599</v>
      </c>
    </row>
    <row r="357" spans="1:16" x14ac:dyDescent="0.25">
      <c r="A357" s="77"/>
      <c r="B357" s="77">
        <v>30.001999999999999</v>
      </c>
      <c r="C357" s="77">
        <v>2</v>
      </c>
      <c r="D357" s="131">
        <f t="shared" si="64"/>
        <v>353</v>
      </c>
      <c r="E357" s="131" t="str">
        <f t="shared" si="63"/>
        <v/>
      </c>
      <c r="F357" s="118">
        <v>30.001999999999899</v>
      </c>
      <c r="G357" s="118">
        <v>2</v>
      </c>
      <c r="H357" s="129">
        <v>30.33333333333</v>
      </c>
      <c r="I357" s="129">
        <v>18.414649121833499</v>
      </c>
      <c r="J357" s="129">
        <v>30.33333333333</v>
      </c>
      <c r="K357" s="129">
        <v>341.20831762754699</v>
      </c>
      <c r="L357" s="81">
        <v>30.33333333333</v>
      </c>
      <c r="M357" s="82">
        <v>-292.47898641690699</v>
      </c>
      <c r="N357" s="82">
        <v>-6097.8903156652796</v>
      </c>
      <c r="O357" s="82">
        <v>-2838.75359574709</v>
      </c>
      <c r="P357" s="82">
        <v>-71829.559616330705</v>
      </c>
    </row>
    <row r="358" spans="1:16" x14ac:dyDescent="0.25">
      <c r="A358" s="77"/>
      <c r="B358" s="77">
        <v>30.158000000000001</v>
      </c>
      <c r="C358" s="77">
        <v>-2.4</v>
      </c>
      <c r="D358" s="131">
        <f t="shared" si="64"/>
        <v>354</v>
      </c>
      <c r="E358" s="131" t="str">
        <f t="shared" si="63"/>
        <v/>
      </c>
      <c r="F358" s="118">
        <v>30.158000000000001</v>
      </c>
      <c r="G358" s="118">
        <v>-2.3999999999999901</v>
      </c>
      <c r="H358" s="129">
        <v>30.41666666667</v>
      </c>
      <c r="I358" s="129">
        <v>18.6547267228874</v>
      </c>
      <c r="J358" s="129">
        <v>30.41666666667</v>
      </c>
      <c r="K358" s="129">
        <v>340.93999797187701</v>
      </c>
      <c r="L358" s="81">
        <v>30.41666666667</v>
      </c>
      <c r="M358" s="82">
        <v>-266.90126459917599</v>
      </c>
      <c r="N358" s="82">
        <v>-5193.1046074154901</v>
      </c>
      <c r="O358" s="82">
        <v>-2454.3160561080999</v>
      </c>
      <c r="P358" s="82">
        <v>-58252.9252797402</v>
      </c>
    </row>
    <row r="359" spans="1:16" x14ac:dyDescent="0.25">
      <c r="A359" s="77"/>
      <c r="B359" s="77">
        <v>30.207999999999998</v>
      </c>
      <c r="C359" s="77">
        <v>-2.8</v>
      </c>
      <c r="D359" s="131">
        <f t="shared" si="64"/>
        <v>355</v>
      </c>
      <c r="E359" s="131" t="str">
        <f t="shared" si="63"/>
        <v/>
      </c>
      <c r="F359" s="118">
        <v>30.207999999999899</v>
      </c>
      <c r="G359" s="118">
        <v>-2.7999999999999901</v>
      </c>
      <c r="H359" s="129">
        <v>30.5</v>
      </c>
      <c r="I359" s="129">
        <v>19.030726869021901</v>
      </c>
      <c r="J359" s="129">
        <v>30.5</v>
      </c>
      <c r="K359" s="129">
        <v>340.67140383901199</v>
      </c>
      <c r="L359" s="81">
        <v>30.5</v>
      </c>
      <c r="M359" s="82">
        <v>-255.30773677890801</v>
      </c>
      <c r="N359" s="82">
        <v>-5062.8946171632297</v>
      </c>
      <c r="O359" s="82">
        <v>-2279.7209362449298</v>
      </c>
      <c r="P359" s="82">
        <v>-56294.1804992006</v>
      </c>
    </row>
    <row r="360" spans="1:16" x14ac:dyDescent="0.25">
      <c r="A360" s="77"/>
      <c r="B360" s="77">
        <v>30.257999999999999</v>
      </c>
      <c r="C360" s="77">
        <v>-2.4</v>
      </c>
      <c r="D360" s="131">
        <f t="shared" si="64"/>
        <v>356</v>
      </c>
      <c r="E360" s="131" t="str">
        <f t="shared" si="63"/>
        <v/>
      </c>
      <c r="F360" s="118">
        <v>30.2579999999999</v>
      </c>
      <c r="G360" s="118">
        <v>-2.3999999999999901</v>
      </c>
      <c r="H360" s="129">
        <v>30.58333333333</v>
      </c>
      <c r="I360" s="129">
        <v>19.193144738753301</v>
      </c>
      <c r="J360" s="129">
        <v>30.58333333333</v>
      </c>
      <c r="K360" s="129">
        <v>340.40254723113998</v>
      </c>
      <c r="L360" s="81">
        <v>30.58333333333</v>
      </c>
      <c r="M360" s="82">
        <v>-268.783244857733</v>
      </c>
      <c r="N360" s="82">
        <v>-5838.9288978451495</v>
      </c>
      <c r="O360" s="82">
        <v>-2481.8738048626601</v>
      </c>
      <c r="P360" s="82">
        <v>-67933.759442628798</v>
      </c>
    </row>
    <row r="361" spans="1:16" x14ac:dyDescent="0.25">
      <c r="A361" s="77"/>
      <c r="B361" s="77">
        <v>30.414000000000001</v>
      </c>
      <c r="C361" s="77">
        <v>2.4</v>
      </c>
      <c r="D361" s="131">
        <f t="shared" si="64"/>
        <v>357</v>
      </c>
      <c r="E361" s="131" t="str">
        <f t="shared" si="63"/>
        <v/>
      </c>
      <c r="F361" s="118">
        <v>30.414000000000001</v>
      </c>
      <c r="G361" s="118">
        <v>2.3999999999999901</v>
      </c>
      <c r="H361" s="129">
        <v>30.66666666667</v>
      </c>
      <c r="I361" s="129">
        <v>19.009592995843299</v>
      </c>
      <c r="J361" s="129">
        <v>30.66666666667</v>
      </c>
      <c r="K361" s="129">
        <v>340.13337736919601</v>
      </c>
      <c r="L361" s="81">
        <v>30.66666666667</v>
      </c>
      <c r="M361" s="82">
        <v>-292.90592935797099</v>
      </c>
      <c r="N361" s="82">
        <v>-6721.2754814874697</v>
      </c>
      <c r="O361" s="82">
        <v>-2844.3646233014201</v>
      </c>
      <c r="P361" s="82">
        <v>-81173.405498718101</v>
      </c>
    </row>
    <row r="362" spans="1:16" x14ac:dyDescent="0.25">
      <c r="A362" s="77"/>
      <c r="B362" s="77">
        <v>30.463999999999999</v>
      </c>
      <c r="C362" s="77">
        <v>2.8</v>
      </c>
      <c r="D362" s="131">
        <f t="shared" si="64"/>
        <v>358</v>
      </c>
      <c r="E362" s="131" t="str">
        <f t="shared" si="63"/>
        <v/>
      </c>
      <c r="F362" s="118">
        <v>30.463999999999899</v>
      </c>
      <c r="G362" s="118">
        <v>2.7999999999999901</v>
      </c>
      <c r="H362" s="129">
        <v>30.75</v>
      </c>
      <c r="I362" s="129">
        <v>18.664303461927201</v>
      </c>
      <c r="J362" s="129">
        <v>30.75</v>
      </c>
      <c r="K362" s="129">
        <v>339.86383044495199</v>
      </c>
      <c r="L362" s="81">
        <v>30.75</v>
      </c>
      <c r="M362" s="82">
        <v>-305.70238944130898</v>
      </c>
      <c r="N362" s="82">
        <v>-6928.8086530213104</v>
      </c>
      <c r="O362" s="82">
        <v>-3036.9564295288301</v>
      </c>
      <c r="P362" s="82">
        <v>-84292.107830209599</v>
      </c>
    </row>
    <row r="363" spans="1:16" x14ac:dyDescent="0.25">
      <c r="A363" s="77"/>
      <c r="B363" s="77">
        <v>30.513999999999999</v>
      </c>
      <c r="C363" s="77">
        <v>2.4</v>
      </c>
      <c r="D363" s="131">
        <f t="shared" si="64"/>
        <v>359</v>
      </c>
      <c r="E363" s="131" t="str">
        <f t="shared" si="63"/>
        <v/>
      </c>
      <c r="F363" s="118">
        <v>30.5139999999999</v>
      </c>
      <c r="G363" s="118">
        <v>2.3999999999999901</v>
      </c>
      <c r="H363" s="129">
        <v>30.83333333333</v>
      </c>
      <c r="I363" s="129">
        <v>18.496732510187702</v>
      </c>
      <c r="J363" s="129">
        <v>30.83333333333</v>
      </c>
      <c r="K363" s="129">
        <v>339.59389146674903</v>
      </c>
      <c r="L363" s="81">
        <v>30.83333333333</v>
      </c>
      <c r="M363" s="82">
        <v>-294.34637957982397</v>
      </c>
      <c r="N363" s="82">
        <v>-6233.4741565063596</v>
      </c>
      <c r="O363" s="82">
        <v>-2866.6093071658102</v>
      </c>
      <c r="P363" s="82">
        <v>-73863.673279515206</v>
      </c>
    </row>
    <row r="364" spans="1:16" x14ac:dyDescent="0.25">
      <c r="A364" s="77"/>
      <c r="B364" s="77">
        <v>30.67</v>
      </c>
      <c r="C364" s="77">
        <v>-2.1</v>
      </c>
      <c r="D364" s="131">
        <f t="shared" si="64"/>
        <v>360</v>
      </c>
      <c r="E364" s="131" t="str">
        <f t="shared" si="63"/>
        <v/>
      </c>
      <c r="F364" s="118">
        <v>30.67</v>
      </c>
      <c r="G364" s="118">
        <v>-2.1</v>
      </c>
      <c r="H364" s="129">
        <v>30.91666666667</v>
      </c>
      <c r="I364" s="129">
        <v>18.6518237464282</v>
      </c>
      <c r="J364" s="129">
        <v>30.91666666667</v>
      </c>
      <c r="K364" s="129">
        <v>339.32360604456198</v>
      </c>
      <c r="L364" s="81">
        <v>30.91666666667</v>
      </c>
      <c r="M364" s="82">
        <v>-271.86980284339501</v>
      </c>
      <c r="N364" s="82">
        <v>-5391.5356201811801</v>
      </c>
      <c r="O364" s="82">
        <v>-2528.8382743832799</v>
      </c>
      <c r="P364" s="82">
        <v>-61231.037136383398</v>
      </c>
    </row>
    <row r="365" spans="1:16" x14ac:dyDescent="0.25">
      <c r="A365" s="77"/>
      <c r="B365" s="77">
        <v>30.72</v>
      </c>
      <c r="C365" s="77">
        <v>-2.5</v>
      </c>
      <c r="D365" s="131">
        <f t="shared" si="64"/>
        <v>361</v>
      </c>
      <c r="E365" s="131" t="str">
        <f t="shared" si="63"/>
        <v/>
      </c>
      <c r="F365" s="118">
        <v>30.719999999999899</v>
      </c>
      <c r="G365" s="118">
        <v>-2.5</v>
      </c>
      <c r="H365" s="129">
        <v>31</v>
      </c>
      <c r="I365" s="129">
        <v>18.9791086084936</v>
      </c>
      <c r="J365" s="129">
        <v>31</v>
      </c>
      <c r="K365" s="129">
        <v>339.05303707214</v>
      </c>
      <c r="L365" s="81">
        <v>31</v>
      </c>
      <c r="M365" s="82">
        <v>-258.36254022339199</v>
      </c>
      <c r="N365" s="82">
        <v>-5128.8941767570996</v>
      </c>
      <c r="O365" s="82">
        <v>-2325.5570974009802</v>
      </c>
      <c r="P365" s="82">
        <v>-57286.286293789497</v>
      </c>
    </row>
    <row r="366" spans="1:16" x14ac:dyDescent="0.25">
      <c r="A366" s="77"/>
      <c r="B366" s="77">
        <v>30.77</v>
      </c>
      <c r="C366" s="77">
        <v>-2.1</v>
      </c>
      <c r="D366" s="131">
        <f t="shared" si="64"/>
        <v>362</v>
      </c>
      <c r="E366" s="131" t="str">
        <f t="shared" si="63"/>
        <v/>
      </c>
      <c r="F366" s="118">
        <v>30.7699999999999</v>
      </c>
      <c r="G366" s="118">
        <v>-2.1</v>
      </c>
      <c r="H366" s="118"/>
      <c r="I366" s="118"/>
      <c r="J366" s="118"/>
      <c r="K366" s="118"/>
    </row>
    <row r="367" spans="1:16" x14ac:dyDescent="0.25">
      <c r="A367" s="77"/>
      <c r="B367" s="77">
        <v>30.925999999999998</v>
      </c>
      <c r="C367" s="77">
        <v>2.1</v>
      </c>
      <c r="D367" s="131">
        <f t="shared" si="64"/>
        <v>363</v>
      </c>
      <c r="E367" s="131" t="str">
        <f t="shared" si="63"/>
        <v/>
      </c>
      <c r="F367" s="118">
        <v>30.925999999999899</v>
      </c>
      <c r="G367" s="118">
        <v>2.1</v>
      </c>
      <c r="H367" s="118"/>
      <c r="I367" s="118"/>
      <c r="J367" s="118"/>
      <c r="K367" s="118"/>
    </row>
    <row r="368" spans="1:16" x14ac:dyDescent="0.25">
      <c r="A368" s="77"/>
      <c r="B368" s="77">
        <v>30.975999999999999</v>
      </c>
      <c r="C368" s="77">
        <v>2.5</v>
      </c>
      <c r="D368" s="131">
        <f t="shared" si="64"/>
        <v>364</v>
      </c>
      <c r="E368" s="131" t="str">
        <f t="shared" si="63"/>
        <v/>
      </c>
      <c r="F368" s="118">
        <v>30.9759999999999</v>
      </c>
      <c r="G368" s="118">
        <v>2.5</v>
      </c>
      <c r="H368" s="118"/>
      <c r="I368" s="118"/>
      <c r="J368" s="118"/>
      <c r="K368" s="118"/>
    </row>
    <row r="369" spans="1:11" x14ac:dyDescent="0.25">
      <c r="A369" s="77"/>
      <c r="B369" s="77">
        <v>31.026</v>
      </c>
      <c r="C369" s="77">
        <v>2</v>
      </c>
      <c r="D369" s="131">
        <f t="shared" si="64"/>
        <v>365</v>
      </c>
      <c r="E369" s="131" t="str">
        <f t="shared" si="63"/>
        <v/>
      </c>
      <c r="F369" s="118">
        <v>31.0259999999999</v>
      </c>
      <c r="G369" s="118">
        <v>2</v>
      </c>
      <c r="H369" s="118"/>
      <c r="I369" s="118"/>
      <c r="J369" s="118"/>
      <c r="K369" s="118"/>
    </row>
    <row r="370" spans="1:11" x14ac:dyDescent="0.25">
      <c r="E370" s="79"/>
    </row>
  </sheetData>
  <conditionalFormatting sqref="M3:P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{A9103D89-3477-4089-85EA-A02505F6E3D2}</x14:id>
        </ext>
      </extLst>
    </cfRule>
  </conditionalFormatting>
  <conditionalFormatting sqref="M5:P36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T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41:V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:AJ24 AI23:AJ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3:AQ3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U55 AV54:AY55 AX56:AY59 AV60:AY70">
    <cfRule type="cellIs" dxfId="16" priority="64" operator="equal">
      <formula>$A$1</formula>
    </cfRule>
    <cfRule type="cellIs" dxfId="15" priority="65" operator="equal">
      <formula>$W$2</formula>
    </cfRule>
    <cfRule type="cellIs" dxfId="14" priority="66" operator="equal">
      <formula>$T$5</formula>
    </cfRule>
  </conditionalFormatting>
  <conditionalFormatting sqref="AH6:AV20">
    <cfRule type="cellIs" dxfId="13" priority="153" operator="equal">
      <formula>$V$32</formula>
    </cfRule>
    <cfRule type="cellIs" dxfId="12" priority="154" operator="equal">
      <formula>$Y$27</formula>
    </cfRule>
    <cfRule type="colorScale" priority="155">
      <colorScale>
        <cfvo type="min"/>
        <cfvo type="max"/>
        <color rgb="FFFCFCFF"/>
        <color rgb="FF63BE7B"/>
      </colorScale>
    </cfRule>
  </conditionalFormatting>
  <conditionalFormatting sqref="AQ2">
    <cfRule type="cellIs" dxfId="11" priority="156" operator="equal">
      <formula>$V$32</formula>
    </cfRule>
    <cfRule type="cellIs" dxfId="10" priority="157" operator="equal">
      <formula>$Y$27</formula>
    </cfRule>
    <cfRule type="colorScale" priority="158">
      <colorScale>
        <cfvo type="min"/>
        <cfvo type="max"/>
        <color rgb="FFFCFCFF"/>
        <color rgb="FF63BE7B"/>
      </colorScale>
    </cfRule>
  </conditionalFormatting>
  <conditionalFormatting sqref="AV54:AY55 AG5 AV60:AY70 AX56:AY59 AH41:AU5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4:AY55 AV60:AY70 AX56:AY59 AH41:A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103D89-3477-4089-85EA-A02505F6E3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M3:P3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Q39"/>
  <sheetViews>
    <sheetView workbookViewId="0">
      <selection activeCell="V18" sqref="V18"/>
    </sheetView>
  </sheetViews>
  <sheetFormatPr defaultRowHeight="15" x14ac:dyDescent="0.25"/>
  <cols>
    <col min="1" max="1" width="3" customWidth="1"/>
    <col min="2" max="2" width="4.85546875" style="37" customWidth="1"/>
    <col min="3" max="3" width="7.28515625" style="37" bestFit="1" customWidth="1"/>
    <col min="4" max="4" width="6.5703125" customWidth="1"/>
    <col min="5" max="5" width="5" bestFit="1" customWidth="1"/>
    <col min="6" max="6" width="1.7109375" customWidth="1"/>
    <col min="7" max="7" width="5.140625" style="37" customWidth="1"/>
    <col min="8" max="8" width="2.85546875" style="79" customWidth="1"/>
    <col min="9" max="9" width="3.85546875" style="79" customWidth="1"/>
    <col min="10" max="10" width="5" style="37" bestFit="1" customWidth="1"/>
    <col min="11" max="11" width="5" bestFit="1" customWidth="1"/>
    <col min="12" max="12" width="1.28515625" customWidth="1"/>
    <col min="13" max="13" width="5.140625" style="37" bestFit="1" customWidth="1"/>
    <col min="14" max="14" width="4.7109375" style="37" customWidth="1"/>
    <col min="15" max="15" width="5.7109375" style="37" customWidth="1"/>
    <col min="16" max="16" width="5.140625" style="37" bestFit="1" customWidth="1"/>
    <col min="17" max="17" width="9.140625" style="37"/>
  </cols>
  <sheetData>
    <row r="1" spans="1:17" x14ac:dyDescent="0.25">
      <c r="A1" s="145"/>
      <c r="B1" s="154"/>
      <c r="C1" s="154" t="s">
        <v>141</v>
      </c>
      <c r="D1" s="152"/>
      <c r="E1" s="152"/>
      <c r="F1" s="152"/>
      <c r="G1" s="1"/>
      <c r="H1" s="155"/>
      <c r="I1" s="155"/>
      <c r="J1" s="147"/>
      <c r="K1" s="148"/>
      <c r="L1" s="148"/>
      <c r="M1" s="85"/>
      <c r="N1" s="156" t="s">
        <v>142</v>
      </c>
      <c r="O1" s="85"/>
      <c r="P1" s="85"/>
      <c r="Q1" s="85"/>
    </row>
    <row r="2" spans="1:17" x14ac:dyDescent="0.25">
      <c r="A2" s="145"/>
      <c r="B2" s="154" t="s">
        <v>140</v>
      </c>
      <c r="C2" s="154"/>
      <c r="D2" s="152"/>
      <c r="E2" s="152"/>
      <c r="F2" s="152"/>
      <c r="G2" s="1"/>
      <c r="H2" s="155">
        <v>0</v>
      </c>
      <c r="I2" s="155"/>
      <c r="J2" s="149"/>
      <c r="K2" s="149" t="s">
        <v>13</v>
      </c>
      <c r="L2" s="148"/>
      <c r="M2" s="85" t="s">
        <v>38</v>
      </c>
      <c r="N2" s="85"/>
      <c r="O2" s="32" t="s">
        <v>143</v>
      </c>
      <c r="P2" s="85" t="s">
        <v>38</v>
      </c>
      <c r="Q2" s="85" t="s">
        <v>144</v>
      </c>
    </row>
    <row r="3" spans="1:17" x14ac:dyDescent="0.25">
      <c r="A3" s="145"/>
      <c r="B3" s="142">
        <v>0</v>
      </c>
      <c r="C3" s="142">
        <v>40</v>
      </c>
      <c r="D3" s="153">
        <v>0</v>
      </c>
      <c r="E3" s="153">
        <v>0</v>
      </c>
      <c r="F3" s="153"/>
      <c r="G3" s="1">
        <f>MATCH(J3,$D$8:$D$11,1)</f>
        <v>1</v>
      </c>
      <c r="H3" s="155">
        <f>IF(G2=G3,0,MAX(H$2:H2)+1)</f>
        <v>1</v>
      </c>
      <c r="I3" s="155">
        <v>40</v>
      </c>
      <c r="J3" s="150">
        <v>40</v>
      </c>
      <c r="K3" s="151">
        <v>1191.1490074317201</v>
      </c>
      <c r="L3" s="151"/>
      <c r="M3" s="143">
        <v>40</v>
      </c>
      <c r="N3" s="144">
        <v>1.7313933205960801</v>
      </c>
      <c r="O3" s="144">
        <v>0.13029315960912</v>
      </c>
      <c r="P3" s="146">
        <v>40</v>
      </c>
      <c r="Q3" s="146">
        <v>1191.1490074317201</v>
      </c>
    </row>
    <row r="4" spans="1:17" x14ac:dyDescent="0.25">
      <c r="A4" s="145"/>
      <c r="B4" s="142">
        <v>44.4444444444444</v>
      </c>
      <c r="C4" s="142">
        <v>80</v>
      </c>
      <c r="D4" s="153">
        <v>307</v>
      </c>
      <c r="E4" s="153">
        <v>1</v>
      </c>
      <c r="F4" s="153"/>
      <c r="G4" s="1">
        <f t="shared" ref="G4:G22" si="0">MATCH(J4,$D$8:$D$11,1)</f>
        <v>1</v>
      </c>
      <c r="H4" s="155">
        <f>IF(G3=G4,0,MAX(H$2:H3)+1)</f>
        <v>0</v>
      </c>
      <c r="I4" s="155" t="str">
        <f t="shared" ref="I4:I22" si="1">IF(H4&gt;0,INDEX($D$8:$D$11,H4,1),"")</f>
        <v/>
      </c>
      <c r="J4" s="150">
        <v>80</v>
      </c>
      <c r="K4" s="151">
        <v>1437.42022109249</v>
      </c>
      <c r="L4" s="151"/>
      <c r="M4" s="143">
        <v>80</v>
      </c>
      <c r="N4" s="144">
        <v>2.1929088581214899</v>
      </c>
      <c r="O4" s="144">
        <v>0.26058631921824099</v>
      </c>
      <c r="P4" s="146">
        <v>80</v>
      </c>
      <c r="Q4" s="146">
        <v>1437.42022109249</v>
      </c>
    </row>
    <row r="5" spans="1:17" x14ac:dyDescent="0.25">
      <c r="A5" s="145"/>
      <c r="B5" s="142">
        <v>88.8888888888888</v>
      </c>
      <c r="C5" s="142">
        <v>120</v>
      </c>
      <c r="D5" s="153">
        <v>791</v>
      </c>
      <c r="E5" s="153">
        <v>5</v>
      </c>
      <c r="F5" s="153"/>
      <c r="G5" s="1">
        <f t="shared" si="0"/>
        <v>1</v>
      </c>
      <c r="H5" s="155">
        <f>IF(G4=G5,0,MAX(H$2:H4)+1)</f>
        <v>0</v>
      </c>
      <c r="I5" s="155" t="str">
        <f t="shared" si="1"/>
        <v/>
      </c>
      <c r="J5" s="150">
        <v>120</v>
      </c>
      <c r="K5" s="151">
        <v>1683.6611474547101</v>
      </c>
      <c r="L5" s="151"/>
      <c r="M5" s="143">
        <v>120</v>
      </c>
      <c r="N5" s="144">
        <v>2.65423441628255</v>
      </c>
      <c r="O5" s="144">
        <v>0.39087947882736102</v>
      </c>
      <c r="P5" s="146">
        <v>120</v>
      </c>
      <c r="Q5" s="146">
        <v>1683.6611474547101</v>
      </c>
    </row>
    <row r="6" spans="1:17" x14ac:dyDescent="0.25">
      <c r="A6" s="145"/>
      <c r="B6" s="142">
        <v>133.333333333333</v>
      </c>
      <c r="C6" s="142">
        <v>160</v>
      </c>
      <c r="D6" s="153">
        <v>1000</v>
      </c>
      <c r="E6" s="153">
        <v>2</v>
      </c>
      <c r="F6" s="153"/>
      <c r="G6" s="1">
        <f t="shared" si="0"/>
        <v>1</v>
      </c>
      <c r="H6" s="155">
        <f>IF(G5=G6,0,MAX(H$2:H5)+1)</f>
        <v>0</v>
      </c>
      <c r="I6" s="155" t="str">
        <f t="shared" si="1"/>
        <v/>
      </c>
      <c r="J6" s="150">
        <v>160</v>
      </c>
      <c r="K6" s="151">
        <v>1929.9020690703701</v>
      </c>
      <c r="L6" s="151"/>
      <c r="M6" s="143">
        <v>160</v>
      </c>
      <c r="N6" s="144">
        <v>3.1155599400813001</v>
      </c>
      <c r="O6" s="144">
        <v>0.52117263843648198</v>
      </c>
      <c r="P6" s="146">
        <v>160</v>
      </c>
      <c r="Q6" s="146">
        <v>1929.9020690703701</v>
      </c>
    </row>
    <row r="7" spans="1:17" x14ac:dyDescent="0.25">
      <c r="A7" s="145"/>
      <c r="B7" s="142">
        <v>177.777777777777</v>
      </c>
      <c r="C7" s="142">
        <v>200</v>
      </c>
      <c r="D7" s="153"/>
      <c r="E7" s="153"/>
      <c r="F7" s="153"/>
      <c r="G7" s="1">
        <f t="shared" si="0"/>
        <v>1</v>
      </c>
      <c r="H7" s="155">
        <f>IF(G6=G7,0,MAX(H$2:H6)+1)</f>
        <v>0</v>
      </c>
      <c r="I7" s="155" t="str">
        <f t="shared" si="1"/>
        <v/>
      </c>
      <c r="J7" s="150">
        <v>200</v>
      </c>
      <c r="K7" s="151">
        <v>2176.1429906851899</v>
      </c>
      <c r="L7" s="151"/>
      <c r="M7" s="143">
        <v>200</v>
      </c>
      <c r="N7" s="144">
        <v>3.5768854638737699</v>
      </c>
      <c r="O7" s="144">
        <v>0.65146579804560201</v>
      </c>
      <c r="P7" s="146">
        <v>200</v>
      </c>
      <c r="Q7" s="146">
        <v>2176.1429906851899</v>
      </c>
    </row>
    <row r="8" spans="1:17" x14ac:dyDescent="0.25">
      <c r="A8" s="145"/>
      <c r="B8" s="142">
        <v>222.222222222222</v>
      </c>
      <c r="C8" s="142">
        <v>240</v>
      </c>
      <c r="D8" s="153">
        <v>0</v>
      </c>
      <c r="E8" s="153">
        <v>2000</v>
      </c>
      <c r="F8" s="153"/>
      <c r="G8" s="1">
        <f t="shared" si="0"/>
        <v>1</v>
      </c>
      <c r="H8" s="155">
        <f>IF(G7=G8,0,MAX(H$2:H7)+1)</f>
        <v>0</v>
      </c>
      <c r="I8" s="155" t="str">
        <f t="shared" si="1"/>
        <v/>
      </c>
      <c r="J8" s="150">
        <v>240</v>
      </c>
      <c r="K8" s="151">
        <v>2422.3839122999898</v>
      </c>
      <c r="L8" s="151"/>
      <c r="M8" s="143">
        <v>240</v>
      </c>
      <c r="N8" s="144">
        <v>4.0382109876662096</v>
      </c>
      <c r="O8" s="144">
        <v>0.78175895765472303</v>
      </c>
      <c r="P8" s="146">
        <v>240</v>
      </c>
      <c r="Q8" s="146">
        <v>2422.3839122999898</v>
      </c>
    </row>
    <row r="9" spans="1:17" x14ac:dyDescent="0.25">
      <c r="A9" s="145"/>
      <c r="B9" s="142">
        <v>266.666666666666</v>
      </c>
      <c r="C9" s="142">
        <v>280</v>
      </c>
      <c r="D9" s="153">
        <v>307</v>
      </c>
      <c r="E9" s="153">
        <v>6000</v>
      </c>
      <c r="F9" s="153"/>
      <c r="G9" s="1">
        <f t="shared" si="0"/>
        <v>1</v>
      </c>
      <c r="H9" s="155">
        <f>IF(G8=G9,0,MAX(H$2:H8)+1)</f>
        <v>0</v>
      </c>
      <c r="I9" s="155" t="str">
        <f t="shared" si="1"/>
        <v/>
      </c>
      <c r="J9" s="150">
        <v>280</v>
      </c>
      <c r="K9" s="151">
        <v>2668.6248339148101</v>
      </c>
      <c r="L9" s="151"/>
      <c r="M9" s="143">
        <v>280</v>
      </c>
      <c r="N9" s="144">
        <v>4.4995365114586603</v>
      </c>
      <c r="O9" s="144">
        <v>0.91205211726384305</v>
      </c>
      <c r="P9" s="146">
        <v>280</v>
      </c>
      <c r="Q9" s="146">
        <v>2668.6248339148101</v>
      </c>
    </row>
    <row r="10" spans="1:17" x14ac:dyDescent="0.25">
      <c r="A10" s="145"/>
      <c r="B10" s="142">
        <v>311.11111111111097</v>
      </c>
      <c r="C10" s="142">
        <v>320</v>
      </c>
      <c r="D10" s="153">
        <v>791</v>
      </c>
      <c r="E10" s="153">
        <v>5000</v>
      </c>
      <c r="F10" s="153"/>
      <c r="G10" s="1">
        <f t="shared" si="0"/>
        <v>2</v>
      </c>
      <c r="H10" s="155">
        <f>IF(G9=G10,0,MAX(H$2:H9)+1)</f>
        <v>2</v>
      </c>
      <c r="I10" s="155">
        <f t="shared" si="1"/>
        <v>307</v>
      </c>
      <c r="J10" s="150">
        <v>320</v>
      </c>
      <c r="K10" s="151">
        <v>2822.1483639930202</v>
      </c>
      <c r="L10" s="151"/>
      <c r="M10" s="143">
        <v>320</v>
      </c>
      <c r="N10" s="144">
        <v>4.9013129555479402</v>
      </c>
      <c r="O10" s="144">
        <v>1.1074380165289199</v>
      </c>
      <c r="P10" s="146">
        <v>320</v>
      </c>
      <c r="Q10" s="146">
        <v>2822.1483639930202</v>
      </c>
    </row>
    <row r="11" spans="1:17" x14ac:dyDescent="0.25">
      <c r="A11" s="145"/>
      <c r="B11" s="142">
        <v>355.55555555555497</v>
      </c>
      <c r="C11" s="142">
        <v>360</v>
      </c>
      <c r="D11" s="153">
        <v>1000</v>
      </c>
      <c r="E11" s="153">
        <v>9000</v>
      </c>
      <c r="F11" s="153"/>
      <c r="G11" s="1">
        <f t="shared" si="0"/>
        <v>2</v>
      </c>
      <c r="H11" s="155">
        <f>IF(G10=G11,0,MAX(H$2:H10)+1)</f>
        <v>0</v>
      </c>
      <c r="I11" s="155" t="str">
        <f t="shared" si="1"/>
        <v/>
      </c>
      <c r="J11" s="150">
        <v>360</v>
      </c>
      <c r="K11" s="151">
        <v>2783.10365810042</v>
      </c>
      <c r="L11" s="151"/>
      <c r="M11" s="143">
        <v>360</v>
      </c>
      <c r="N11" s="144">
        <v>5.1794065365363604</v>
      </c>
      <c r="O11" s="144">
        <v>1.4380165289256199</v>
      </c>
      <c r="P11" s="146">
        <v>360</v>
      </c>
      <c r="Q11" s="146">
        <v>2783.10365810042</v>
      </c>
    </row>
    <row r="12" spans="1:17" x14ac:dyDescent="0.25">
      <c r="A12" s="145"/>
      <c r="B12" s="142">
        <v>400</v>
      </c>
      <c r="C12" s="142">
        <v>400</v>
      </c>
      <c r="D12" s="152"/>
      <c r="E12" s="149" t="s">
        <v>145</v>
      </c>
      <c r="F12" s="152"/>
      <c r="G12" s="1">
        <f t="shared" si="0"/>
        <v>2</v>
      </c>
      <c r="H12" s="155">
        <f>IF(G11=G12,0,MAX(H$2:H11)+1)</f>
        <v>0</v>
      </c>
      <c r="I12" s="155" t="str">
        <f t="shared" si="1"/>
        <v/>
      </c>
      <c r="J12" s="150">
        <v>400</v>
      </c>
      <c r="K12" s="151">
        <v>2744.0561567915802</v>
      </c>
      <c r="L12" s="151"/>
      <c r="M12" s="143">
        <v>400</v>
      </c>
      <c r="N12" s="144">
        <v>5.4574917982472204</v>
      </c>
      <c r="O12" s="144">
        <v>1.7685950413223099</v>
      </c>
      <c r="P12" s="146">
        <v>400</v>
      </c>
      <c r="Q12" s="146">
        <v>2744.0561567915802</v>
      </c>
    </row>
    <row r="13" spans="1:17" x14ac:dyDescent="0.25">
      <c r="A13" s="145"/>
      <c r="B13" s="142">
        <v>400</v>
      </c>
      <c r="C13" s="142">
        <v>450</v>
      </c>
      <c r="D13" s="152"/>
      <c r="E13" s="152"/>
      <c r="F13" s="152"/>
      <c r="G13" s="1">
        <f t="shared" si="0"/>
        <v>2</v>
      </c>
      <c r="H13" s="155">
        <f>IF(G12=G13,0,MAX(H$2:H12)+1)</f>
        <v>0</v>
      </c>
      <c r="I13" s="155" t="str">
        <f t="shared" si="1"/>
        <v/>
      </c>
      <c r="J13" s="150">
        <v>450</v>
      </c>
      <c r="K13" s="151">
        <v>2695.2467798937701</v>
      </c>
      <c r="L13" s="151"/>
      <c r="M13" s="143">
        <v>450</v>
      </c>
      <c r="N13" s="144">
        <v>5.80509837378683</v>
      </c>
      <c r="O13" s="144">
        <v>2.1818181818181799</v>
      </c>
      <c r="P13" s="146">
        <v>450</v>
      </c>
      <c r="Q13" s="146">
        <v>2695.2467798937701</v>
      </c>
    </row>
    <row r="14" spans="1:17" x14ac:dyDescent="0.25">
      <c r="A14" s="145"/>
      <c r="B14" s="142">
        <v>466.666666666666</v>
      </c>
      <c r="C14" s="142">
        <v>500</v>
      </c>
      <c r="D14" s="152"/>
      <c r="E14" s="152"/>
      <c r="F14" s="152"/>
      <c r="G14" s="1">
        <f t="shared" si="0"/>
        <v>2</v>
      </c>
      <c r="H14" s="155">
        <f>IF(G13=G14,0,MAX(H$2:H13)+1)</f>
        <v>0</v>
      </c>
      <c r="I14" s="155" t="str">
        <f t="shared" si="1"/>
        <v/>
      </c>
      <c r="J14" s="150">
        <v>500</v>
      </c>
      <c r="K14" s="151">
        <v>2646.43740299826</v>
      </c>
      <c r="L14" s="151"/>
      <c r="M14" s="143">
        <v>500</v>
      </c>
      <c r="N14" s="144">
        <v>6.1527049493264396</v>
      </c>
      <c r="O14" s="144">
        <v>2.5950413223140401</v>
      </c>
      <c r="P14" s="146">
        <v>500</v>
      </c>
      <c r="Q14" s="146">
        <v>2646.43740299826</v>
      </c>
    </row>
    <row r="15" spans="1:17" x14ac:dyDescent="0.25">
      <c r="A15" s="145"/>
      <c r="B15" s="142">
        <v>533.33333333333303</v>
      </c>
      <c r="C15" s="142">
        <v>550</v>
      </c>
      <c r="D15" s="152"/>
      <c r="E15" s="152"/>
      <c r="F15" s="152"/>
      <c r="G15" s="1">
        <f t="shared" si="0"/>
        <v>2</v>
      </c>
      <c r="H15" s="155">
        <f>IF(G14=G15,0,MAX(H$2:H14)+1)</f>
        <v>0</v>
      </c>
      <c r="I15" s="155" t="str">
        <f t="shared" si="1"/>
        <v/>
      </c>
      <c r="J15" s="150">
        <v>550</v>
      </c>
      <c r="K15" s="151">
        <v>2597.62802610278</v>
      </c>
      <c r="L15" s="151"/>
      <c r="M15" s="143">
        <v>550</v>
      </c>
      <c r="N15" s="144">
        <v>6.5003115248660404</v>
      </c>
      <c r="O15" s="144">
        <v>3.00826446280991</v>
      </c>
      <c r="P15" s="146">
        <v>550</v>
      </c>
      <c r="Q15" s="146">
        <v>2597.62802610278</v>
      </c>
    </row>
    <row r="16" spans="1:17" x14ac:dyDescent="0.25">
      <c r="A16" s="145"/>
      <c r="B16" s="142">
        <v>600</v>
      </c>
      <c r="C16" s="142">
        <v>600</v>
      </c>
      <c r="D16" s="152"/>
      <c r="E16" s="152"/>
      <c r="F16" s="152"/>
      <c r="G16" s="1">
        <f t="shared" si="0"/>
        <v>2</v>
      </c>
      <c r="H16" s="155">
        <f>IF(G15=G16,0,MAX(H$2:H15)+1)</f>
        <v>0</v>
      </c>
      <c r="I16" s="155" t="str">
        <f t="shared" si="1"/>
        <v/>
      </c>
      <c r="J16" s="150">
        <v>600</v>
      </c>
      <c r="K16" s="151">
        <v>2548.81864920728</v>
      </c>
      <c r="L16" s="151"/>
      <c r="M16" s="143">
        <v>600</v>
      </c>
      <c r="N16" s="144">
        <v>6.8479181004056198</v>
      </c>
      <c r="O16" s="144">
        <v>3.4214876033057799</v>
      </c>
      <c r="P16" s="146">
        <v>600</v>
      </c>
      <c r="Q16" s="146">
        <v>2548.81864920728</v>
      </c>
    </row>
    <row r="17" spans="1:17" x14ac:dyDescent="0.25">
      <c r="A17" s="145"/>
      <c r="B17" s="142">
        <v>600</v>
      </c>
      <c r="C17" s="142">
        <v>666.66666666666595</v>
      </c>
      <c r="D17" s="152"/>
      <c r="E17" s="152"/>
      <c r="F17" s="152"/>
      <c r="G17" s="1">
        <f t="shared" si="0"/>
        <v>2</v>
      </c>
      <c r="H17" s="155">
        <f>IF(G16=G17,0,MAX(H$2:H16)+1)</f>
        <v>0</v>
      </c>
      <c r="I17" s="155" t="str">
        <f t="shared" si="1"/>
        <v/>
      </c>
      <c r="J17" s="150">
        <v>666.66666666670005</v>
      </c>
      <c r="K17" s="151">
        <v>2483.7394800082102</v>
      </c>
      <c r="L17" s="151"/>
      <c r="M17" s="143">
        <v>666.66666666670005</v>
      </c>
      <c r="N17" s="144">
        <v>7.31139353445786</v>
      </c>
      <c r="O17" s="144">
        <v>3.9724517906335999</v>
      </c>
      <c r="P17" s="146">
        <v>666.66666666670005</v>
      </c>
      <c r="Q17" s="146">
        <v>2483.7394800082102</v>
      </c>
    </row>
    <row r="18" spans="1:17" x14ac:dyDescent="0.25">
      <c r="A18" s="145"/>
      <c r="B18" s="142">
        <v>680</v>
      </c>
      <c r="C18" s="142">
        <v>733.33333333333303</v>
      </c>
      <c r="D18" s="152"/>
      <c r="E18" s="152"/>
      <c r="F18" s="152"/>
      <c r="G18" s="1">
        <f t="shared" si="0"/>
        <v>2</v>
      </c>
      <c r="H18" s="155">
        <f>IF(G17=G18,0,MAX(H$2:H17)+1)</f>
        <v>0</v>
      </c>
      <c r="I18" s="155" t="str">
        <f t="shared" si="1"/>
        <v/>
      </c>
      <c r="J18" s="150">
        <v>733.33333333329904</v>
      </c>
      <c r="K18" s="151">
        <v>2418.6603108141999</v>
      </c>
      <c r="L18" s="151"/>
      <c r="M18" s="143">
        <v>733.33333333329995</v>
      </c>
      <c r="N18" s="144">
        <v>7.77486896851065</v>
      </c>
      <c r="O18" s="144">
        <v>4.52341597796143</v>
      </c>
      <c r="P18" s="146">
        <v>733.33333333329995</v>
      </c>
      <c r="Q18" s="146">
        <v>2418.6603108141999</v>
      </c>
    </row>
    <row r="19" spans="1:17" x14ac:dyDescent="0.25">
      <c r="A19" s="145"/>
      <c r="B19" s="142">
        <v>760</v>
      </c>
      <c r="C19" s="142">
        <v>799.99999999999898</v>
      </c>
      <c r="D19" s="152"/>
      <c r="E19" s="152"/>
      <c r="F19" s="152"/>
      <c r="G19" s="1">
        <f t="shared" si="0"/>
        <v>3</v>
      </c>
      <c r="H19" s="155">
        <f>IF(G18=G19,0,MAX(H$2:H18)+1)</f>
        <v>3</v>
      </c>
      <c r="I19" s="155">
        <f t="shared" si="1"/>
        <v>791</v>
      </c>
      <c r="J19" s="150">
        <v>800</v>
      </c>
      <c r="K19" s="151">
        <v>2443.7513614261502</v>
      </c>
      <c r="L19" s="151"/>
      <c r="M19" s="143">
        <v>800</v>
      </c>
      <c r="N19" s="144">
        <v>8.1560122003256801</v>
      </c>
      <c r="O19" s="144">
        <v>4.8708133971291803</v>
      </c>
      <c r="P19" s="146">
        <v>800</v>
      </c>
      <c r="Q19" s="146">
        <v>2443.7513614261502</v>
      </c>
    </row>
    <row r="20" spans="1:17" x14ac:dyDescent="0.25">
      <c r="A20" s="145"/>
      <c r="B20" s="142">
        <v>840</v>
      </c>
      <c r="C20" s="142">
        <v>866.66666666666595</v>
      </c>
      <c r="D20" s="152"/>
      <c r="E20" s="152"/>
      <c r="F20" s="152"/>
      <c r="G20" s="1">
        <f t="shared" si="0"/>
        <v>3</v>
      </c>
      <c r="H20" s="155">
        <f>IF(G19=G20,0,MAX(H$2:H19)+1)</f>
        <v>0</v>
      </c>
      <c r="I20" s="155" t="str">
        <f t="shared" si="1"/>
        <v/>
      </c>
      <c r="J20" s="150">
        <v>866.66666666670005</v>
      </c>
      <c r="K20" s="151">
        <v>3046.5984283805901</v>
      </c>
      <c r="L20" s="151"/>
      <c r="M20" s="143">
        <v>866.66666666670005</v>
      </c>
      <c r="N20" s="144">
        <v>8.0096028757587892</v>
      </c>
      <c r="O20" s="144">
        <v>3.9138755980861202</v>
      </c>
      <c r="P20" s="146">
        <v>866.66666666670005</v>
      </c>
      <c r="Q20" s="146">
        <v>3046.5984283805901</v>
      </c>
    </row>
    <row r="21" spans="1:17" x14ac:dyDescent="0.25">
      <c r="A21" s="145"/>
      <c r="B21" s="142">
        <v>920</v>
      </c>
      <c r="C21" s="142">
        <v>933.33333333333303</v>
      </c>
      <c r="D21" s="152"/>
      <c r="E21" s="152"/>
      <c r="F21" s="152"/>
      <c r="G21" s="1">
        <f t="shared" si="0"/>
        <v>3</v>
      </c>
      <c r="H21" s="155">
        <f>IF(G20=G21,0,MAX(H$2:H20)+1)</f>
        <v>0</v>
      </c>
      <c r="I21" s="155" t="str">
        <f t="shared" si="1"/>
        <v/>
      </c>
      <c r="J21" s="150">
        <v>933.33333333329904</v>
      </c>
      <c r="K21" s="151">
        <v>3649.43704987822</v>
      </c>
      <c r="L21" s="151"/>
      <c r="M21" s="143">
        <v>933.33333333329995</v>
      </c>
      <c r="N21" s="144">
        <v>7.8630872246417001</v>
      </c>
      <c r="O21" s="144">
        <v>2.9569377990430601</v>
      </c>
      <c r="P21" s="146">
        <v>933.33333333329995</v>
      </c>
      <c r="Q21" s="146">
        <v>3649.43704987822</v>
      </c>
    </row>
    <row r="22" spans="1:17" x14ac:dyDescent="0.25">
      <c r="A22" s="145"/>
      <c r="B22" s="142">
        <v>1000</v>
      </c>
      <c r="C22" s="142">
        <v>1000</v>
      </c>
      <c r="D22" s="152"/>
      <c r="E22" s="152"/>
      <c r="F22" s="152"/>
      <c r="G22" s="1">
        <f t="shared" si="0"/>
        <v>4</v>
      </c>
      <c r="H22" s="155">
        <f>IF(G21=G22,0,MAX(H$2:H21)+1)</f>
        <v>4</v>
      </c>
      <c r="I22" s="155">
        <f t="shared" si="1"/>
        <v>1000</v>
      </c>
      <c r="J22" s="150">
        <v>1000</v>
      </c>
      <c r="K22" s="151">
        <v>4252.2756697806799</v>
      </c>
      <c r="L22" s="151"/>
      <c r="M22" s="143">
        <v>1000</v>
      </c>
      <c r="N22" s="144">
        <v>7.71657156120036</v>
      </c>
      <c r="O22" s="144">
        <v>2</v>
      </c>
      <c r="P22" s="146">
        <v>1000</v>
      </c>
      <c r="Q22" s="146">
        <v>4252.2756697806899</v>
      </c>
    </row>
    <row r="23" spans="1:17" x14ac:dyDescent="0.25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</row>
    <row r="24" spans="1:17" x14ac:dyDescent="0.25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</row>
    <row r="25" spans="1:17" x14ac:dyDescent="0.25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</row>
    <row r="26" spans="1:17" x14ac:dyDescent="0.25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</row>
    <row r="27" spans="1:17" x14ac:dyDescent="0.25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</row>
    <row r="28" spans="1:17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</row>
    <row r="29" spans="1:17" x14ac:dyDescent="0.25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</row>
    <row r="30" spans="1:17" x14ac:dyDescent="0.25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</row>
    <row r="31" spans="1:17" x14ac:dyDescent="0.25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</row>
    <row r="32" spans="1:17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</row>
    <row r="33" spans="1:17" x14ac:dyDescent="0.25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</row>
    <row r="34" spans="1:17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</row>
    <row r="35" spans="1:17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</row>
    <row r="36" spans="1:17" x14ac:dyDescent="0.25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</row>
    <row r="37" spans="1:17" x14ac:dyDescent="0.25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</row>
    <row r="38" spans="1:17" x14ac:dyDescent="0.25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</row>
    <row r="39" spans="1:17" x14ac:dyDescent="0.25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</row>
  </sheetData>
  <conditionalFormatting sqref="B3:B2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C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: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H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I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343"/>
  <sheetViews>
    <sheetView zoomScaleNormal="100" workbookViewId="0">
      <selection activeCell="BQ45" sqref="BQ45"/>
    </sheetView>
  </sheetViews>
  <sheetFormatPr defaultRowHeight="15" x14ac:dyDescent="0.25"/>
  <cols>
    <col min="1" max="1" width="4" customWidth="1"/>
    <col min="2" max="5" width="2.5703125" customWidth="1"/>
    <col min="6" max="9" width="2.5703125" style="160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89" customWidth="1"/>
    <col min="78" max="78" width="3.28515625" style="189" customWidth="1"/>
    <col min="79" max="80" width="3" style="189" customWidth="1"/>
    <col min="81" max="81" width="9.140625" style="189"/>
    <col min="82" max="89" width="2.7109375" customWidth="1"/>
    <col min="90" max="90" width="3" style="189" customWidth="1"/>
    <col min="91" max="97" width="2.7109375" customWidth="1"/>
  </cols>
  <sheetData>
    <row r="1" spans="1:9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190"/>
      <c r="CF1" s="190"/>
      <c r="CG1" s="190"/>
      <c r="CH1" s="190"/>
      <c r="CI1" s="190"/>
      <c r="CJ1" s="190"/>
      <c r="CK1" s="190"/>
      <c r="CL1" s="190"/>
      <c r="CM1" s="5"/>
      <c r="CN1" s="5"/>
      <c r="CO1" s="5"/>
      <c r="CP1" s="5"/>
      <c r="CQ1" s="5"/>
      <c r="CR1" s="5"/>
      <c r="CS1" s="5"/>
    </row>
    <row r="2" spans="1:97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78" t="s">
        <v>151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90"/>
      <c r="BU2" s="190">
        <v>0</v>
      </c>
      <c r="BV2" s="190">
        <v>1</v>
      </c>
      <c r="BW2" s="190">
        <v>2</v>
      </c>
      <c r="BX2" s="190">
        <v>3</v>
      </c>
      <c r="BY2" s="190">
        <v>4</v>
      </c>
      <c r="BZ2" s="190">
        <v>5</v>
      </c>
      <c r="CA2" s="190">
        <v>6</v>
      </c>
      <c r="CB2" s="190">
        <v>7</v>
      </c>
      <c r="CC2" s="190">
        <v>8</v>
      </c>
      <c r="CD2" s="190"/>
      <c r="CE2" s="190"/>
      <c r="CF2" s="190"/>
      <c r="CG2" s="190">
        <v>1</v>
      </c>
      <c r="CH2" s="190"/>
      <c r="CI2" s="190"/>
      <c r="CJ2" s="190"/>
      <c r="CK2" s="190">
        <v>2</v>
      </c>
      <c r="CL2" s="190"/>
      <c r="CM2" s="5"/>
      <c r="CN2" s="5"/>
      <c r="CO2" s="5"/>
      <c r="CP2" s="5"/>
      <c r="CQ2" s="5"/>
      <c r="CR2" s="5"/>
      <c r="CS2" s="5"/>
    </row>
    <row r="3" spans="1:97" x14ac:dyDescent="0.25">
      <c r="A3" s="5"/>
      <c r="B3" s="11"/>
      <c r="C3" s="11"/>
      <c r="D3" s="177">
        <v>0</v>
      </c>
      <c r="E3" s="177">
        <v>1</v>
      </c>
      <c r="F3" s="177">
        <v>2</v>
      </c>
      <c r="G3" s="177">
        <v>3</v>
      </c>
      <c r="H3" s="177">
        <v>4</v>
      </c>
      <c r="I3" s="177">
        <v>5</v>
      </c>
      <c r="J3" s="177">
        <v>6</v>
      </c>
      <c r="K3" s="5"/>
      <c r="L3" s="5"/>
      <c r="M3" s="183" t="s">
        <v>154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90">
        <v>0</v>
      </c>
      <c r="BU3" s="191" t="s">
        <v>156</v>
      </c>
      <c r="BV3" s="192" t="s">
        <v>157</v>
      </c>
      <c r="BW3" s="190">
        <v>1</v>
      </c>
      <c r="BX3" s="10">
        <v>50</v>
      </c>
      <c r="BY3" s="193">
        <v>16.6666666666666</v>
      </c>
      <c r="BZ3" s="194">
        <v>33.3333333333333</v>
      </c>
      <c r="CA3" s="10">
        <v>0</v>
      </c>
      <c r="CB3" s="194">
        <v>74.535599249992899</v>
      </c>
      <c r="CC3" s="190" t="s">
        <v>158</v>
      </c>
      <c r="CD3" s="191">
        <v>0</v>
      </c>
      <c r="CE3" s="191">
        <v>2</v>
      </c>
      <c r="CF3" s="191">
        <v>1</v>
      </c>
      <c r="CG3" s="92" t="str">
        <f t="shared" ref="CG3:CG38" si="0">_xlfn.CONCAT(CE3+1,",",CF3+1)</f>
        <v>3,2</v>
      </c>
      <c r="CH3" s="192">
        <v>0</v>
      </c>
      <c r="CI3" s="192">
        <v>0</v>
      </c>
      <c r="CJ3" s="192">
        <v>0</v>
      </c>
      <c r="CK3" s="92" t="str">
        <f>_xlfn.CONCAT(CI3+1,",",CJ3+1)</f>
        <v>1,1</v>
      </c>
      <c r="CL3" s="190"/>
      <c r="CM3" s="5"/>
      <c r="CN3" s="5"/>
      <c r="CO3" s="5"/>
      <c r="CP3" s="5"/>
      <c r="CQ3" s="5"/>
      <c r="CR3" s="5"/>
      <c r="CS3" s="5"/>
    </row>
    <row r="4" spans="1:97" x14ac:dyDescent="0.25">
      <c r="A4" s="5"/>
      <c r="B4" s="11">
        <v>0</v>
      </c>
      <c r="C4" s="177">
        <v>0</v>
      </c>
      <c r="D4" s="160">
        <v>1</v>
      </c>
      <c r="E4" s="160">
        <v>1</v>
      </c>
      <c r="F4" s="160">
        <v>1</v>
      </c>
      <c r="G4" s="160">
        <v>1</v>
      </c>
      <c r="H4" s="160">
        <v>1</v>
      </c>
      <c r="I4" s="160">
        <v>1</v>
      </c>
      <c r="J4" s="160">
        <v>1</v>
      </c>
      <c r="K4" s="5"/>
      <c r="L4" s="5"/>
      <c r="M4" s="1" t="s">
        <v>155</v>
      </c>
      <c r="N4" s="5"/>
      <c r="O4" s="40">
        <f>Q4</f>
        <v>1</v>
      </c>
      <c r="P4" s="11"/>
      <c r="Q4" s="181">
        <f>Q2</f>
        <v>1</v>
      </c>
      <c r="R4" s="181">
        <f>Q4+1</f>
        <v>2</v>
      </c>
      <c r="S4" s="180">
        <f t="shared" ref="S4:AC4" si="1">R4+1</f>
        <v>3</v>
      </c>
      <c r="T4" s="40">
        <f>S4</f>
        <v>3</v>
      </c>
      <c r="U4" s="40">
        <f>T4</f>
        <v>3</v>
      </c>
      <c r="V4" s="180">
        <v>4</v>
      </c>
      <c r="W4" s="40">
        <f>V4</f>
        <v>4</v>
      </c>
      <c r="X4" s="40">
        <f>W4</f>
        <v>4</v>
      </c>
      <c r="Y4" s="180">
        <v>5</v>
      </c>
      <c r="Z4" s="40">
        <f>Y4</f>
        <v>5</v>
      </c>
      <c r="AA4" s="40">
        <f>Z4</f>
        <v>5</v>
      </c>
      <c r="AB4" s="180">
        <v>6</v>
      </c>
      <c r="AC4" s="180">
        <f t="shared" si="1"/>
        <v>7</v>
      </c>
      <c r="AD4" s="5"/>
      <c r="AE4" s="5"/>
      <c r="AF4" s="40">
        <f>O4</f>
        <v>1</v>
      </c>
      <c r="AG4" s="11"/>
      <c r="AH4" s="40">
        <f t="shared" ref="AH4:AH16" si="2">IF(ISNUMBER(MATCH(Q4,$H$14:$H$20,0)),1,IF(ISNUMBER(MATCH(Q4,$N$14:$N$20,0)),2,0))</f>
        <v>1</v>
      </c>
      <c r="AI4" s="40">
        <f t="shared" ref="AI4:AI16" si="3">IF(ISNUMBER(MATCH(R4,$H$14:$H$20,0)),1,IF(ISNUMBER(MATCH(R4,$N$14:$N$20,0)),2,0))</f>
        <v>0</v>
      </c>
      <c r="AJ4" s="40">
        <f t="shared" ref="AJ4:AJ16" si="4">IF(ISNUMBER(MATCH(S4,$H$14:$H$20,0)),1,IF(ISNUMBER(MATCH(S4,$N$14:$N$20,0)),2,0))</f>
        <v>0</v>
      </c>
      <c r="AK4" s="40">
        <f t="shared" ref="AK4:AK16" si="5">IF(ISNUMBER(MATCH(T4,$H$14:$H$20,0)),1,IF(ISNUMBER(MATCH(T4,$N$14:$N$20,0)),2,0))</f>
        <v>0</v>
      </c>
      <c r="AL4" s="40">
        <f t="shared" ref="AL4:AL16" si="6">IF(ISNUMBER(MATCH(U4,$H$14:$H$20,0)),1,IF(ISNUMBER(MATCH(U4,$N$14:$N$20,0)),2,0))</f>
        <v>0</v>
      </c>
      <c r="AM4" s="40">
        <f t="shared" ref="AM4:AM16" si="7">IF(ISNUMBER(MATCH(V4,$H$14:$H$20,0)),1,IF(ISNUMBER(MATCH(V4,$N$14:$N$20,0)),2,0))</f>
        <v>0</v>
      </c>
      <c r="AN4" s="40">
        <f t="shared" ref="AN4:AN16" si="8">IF(ISNUMBER(MATCH(W4,$H$14:$H$20,0)),1,IF(ISNUMBER(MATCH(W4,$N$14:$N$20,0)),2,0))</f>
        <v>0</v>
      </c>
      <c r="AO4" s="40">
        <f t="shared" ref="AO4:AO16" si="9">IF(ISNUMBER(MATCH(X4,$H$14:$H$20,0)),1,IF(ISNUMBER(MATCH(X4,$N$14:$N$20,0)),2,0))</f>
        <v>0</v>
      </c>
      <c r="AP4" s="40">
        <f t="shared" ref="AP4:AP16" si="10">IF(ISNUMBER(MATCH(Y4,$H$14:$H$20,0)),1,IF(ISNUMBER(MATCH(Y4,$N$14:$N$20,0)),2,0))</f>
        <v>0</v>
      </c>
      <c r="AQ4" s="40">
        <f t="shared" ref="AQ4:AQ16" si="11">IF(ISNUMBER(MATCH(Z4,$H$14:$H$20,0)),1,IF(ISNUMBER(MATCH(Z4,$N$14:$N$20,0)),2,0))</f>
        <v>0</v>
      </c>
      <c r="AR4" s="40">
        <f t="shared" ref="AR4:AR16" si="12">IF(ISNUMBER(MATCH(AA4,$H$14:$H$20,0)),1,IF(ISNUMBER(MATCH(AA4,$N$14:$N$20,0)),2,0))</f>
        <v>0</v>
      </c>
      <c r="AS4" s="40">
        <f t="shared" ref="AS4:AS16" si="13">IF(ISNUMBER(MATCH(AB4,$H$14:$H$20,0)),1,IF(ISNUMBER(MATCH(AB4,$N$14:$N$20,0)),2,0))</f>
        <v>0</v>
      </c>
      <c r="AT4" s="40">
        <f t="shared" ref="AT4:AT16" si="14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90">
        <v>1</v>
      </c>
      <c r="BU4" s="191" t="s">
        <v>156</v>
      </c>
      <c r="BV4" s="192" t="s">
        <v>159</v>
      </c>
      <c r="BW4" s="190">
        <v>1</v>
      </c>
      <c r="BX4" s="10">
        <v>50</v>
      </c>
      <c r="BY4" s="193">
        <v>16.6666666666666</v>
      </c>
      <c r="BZ4" s="194">
        <v>33.3333333333333</v>
      </c>
      <c r="CA4" s="10">
        <v>0</v>
      </c>
      <c r="CB4" s="194">
        <v>66.6666666666666</v>
      </c>
      <c r="CC4" s="190" t="s">
        <v>158</v>
      </c>
      <c r="CD4" s="191">
        <v>0</v>
      </c>
      <c r="CE4" s="191">
        <v>2</v>
      </c>
      <c r="CF4" s="191">
        <v>1</v>
      </c>
      <c r="CG4" s="92" t="str">
        <f t="shared" si="0"/>
        <v>3,2</v>
      </c>
      <c r="CH4" s="192">
        <v>0</v>
      </c>
      <c r="CI4" s="192">
        <v>1</v>
      </c>
      <c r="CJ4" s="192">
        <v>0</v>
      </c>
      <c r="CK4" s="92" t="str">
        <f t="shared" ref="CK4:CK38" si="15">_xlfn.CONCAT(CI4+1,",",CJ4+1)</f>
        <v>2,1</v>
      </c>
      <c r="CL4" s="190"/>
      <c r="CM4" s="5"/>
      <c r="CN4" s="5"/>
      <c r="CO4" s="5"/>
      <c r="CP4" s="5"/>
      <c r="CQ4" s="5"/>
      <c r="CR4" s="5"/>
      <c r="CS4" s="5"/>
    </row>
    <row r="5" spans="1:97" ht="12" customHeight="1" x14ac:dyDescent="0.25">
      <c r="A5" s="5"/>
      <c r="B5" s="11">
        <f>B4+1</f>
        <v>1</v>
      </c>
      <c r="C5" s="177">
        <v>1</v>
      </c>
      <c r="D5" s="160">
        <v>1</v>
      </c>
      <c r="E5" s="160">
        <v>1</v>
      </c>
      <c r="F5" s="160">
        <v>1</v>
      </c>
      <c r="G5" s="160">
        <v>1</v>
      </c>
      <c r="H5" s="160">
        <v>1</v>
      </c>
      <c r="I5" s="160">
        <v>1</v>
      </c>
      <c r="J5" s="160">
        <v>1</v>
      </c>
      <c r="K5" s="5"/>
      <c r="L5" s="5"/>
      <c r="M5" s="5"/>
      <c r="N5" s="5"/>
      <c r="O5" s="40">
        <f t="shared" ref="O5:O16" si="16">Q5</f>
        <v>8</v>
      </c>
      <c r="P5" s="11"/>
      <c r="Q5" s="181">
        <v>8</v>
      </c>
      <c r="R5" s="181">
        <f t="shared" ref="R5:AC16" si="17">Q5+1</f>
        <v>9</v>
      </c>
      <c r="S5" s="180">
        <f t="shared" si="17"/>
        <v>10</v>
      </c>
      <c r="T5" s="40">
        <f>S5</f>
        <v>10</v>
      </c>
      <c r="U5" s="40">
        <f>T5</f>
        <v>10</v>
      </c>
      <c r="V5" s="180">
        <v>11</v>
      </c>
      <c r="W5" s="40">
        <f>V5</f>
        <v>11</v>
      </c>
      <c r="X5" s="40">
        <f>W5</f>
        <v>11</v>
      </c>
      <c r="Y5" s="180">
        <v>12</v>
      </c>
      <c r="Z5" s="40">
        <f>Y5</f>
        <v>12</v>
      </c>
      <c r="AA5" s="40">
        <f>Z5</f>
        <v>12</v>
      </c>
      <c r="AB5" s="180">
        <f>AB4+7</f>
        <v>13</v>
      </c>
      <c r="AC5" s="180">
        <f t="shared" si="17"/>
        <v>14</v>
      </c>
      <c r="AD5" s="5"/>
      <c r="AE5" s="5"/>
      <c r="AF5" s="40">
        <f t="shared" ref="AF5:AF16" si="18">O5</f>
        <v>8</v>
      </c>
      <c r="AG5" s="11"/>
      <c r="AH5" s="40">
        <f t="shared" si="2"/>
        <v>1</v>
      </c>
      <c r="AI5" s="40">
        <f t="shared" si="3"/>
        <v>0</v>
      </c>
      <c r="AJ5" s="40">
        <f t="shared" si="4"/>
        <v>0</v>
      </c>
      <c r="AK5" s="40">
        <f t="shared" si="5"/>
        <v>0</v>
      </c>
      <c r="AL5" s="40">
        <f t="shared" si="6"/>
        <v>0</v>
      </c>
      <c r="AM5" s="40">
        <f t="shared" si="7"/>
        <v>0</v>
      </c>
      <c r="AN5" s="40">
        <f t="shared" si="8"/>
        <v>0</v>
      </c>
      <c r="AO5" s="40">
        <f t="shared" si="9"/>
        <v>0</v>
      </c>
      <c r="AP5" s="40">
        <f t="shared" si="10"/>
        <v>0</v>
      </c>
      <c r="AQ5" s="40">
        <f t="shared" si="11"/>
        <v>0</v>
      </c>
      <c r="AR5" s="40">
        <f t="shared" si="12"/>
        <v>0</v>
      </c>
      <c r="AS5" s="40">
        <f t="shared" si="13"/>
        <v>0</v>
      </c>
      <c r="AT5" s="40">
        <f t="shared" si="14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90">
        <v>2</v>
      </c>
      <c r="BU5" s="191" t="s">
        <v>156</v>
      </c>
      <c r="BV5" s="192" t="s">
        <v>160</v>
      </c>
      <c r="BW5" s="190">
        <v>1</v>
      </c>
      <c r="BX5" s="10">
        <v>50</v>
      </c>
      <c r="BY5" s="193">
        <v>16.6666666666666</v>
      </c>
      <c r="BZ5" s="194">
        <v>33.3333333333333</v>
      </c>
      <c r="CA5" s="10">
        <v>0</v>
      </c>
      <c r="CB5" s="194">
        <v>74.535599249992899</v>
      </c>
      <c r="CC5" s="190" t="s">
        <v>158</v>
      </c>
      <c r="CD5" s="191">
        <v>0</v>
      </c>
      <c r="CE5" s="191">
        <v>2</v>
      </c>
      <c r="CF5" s="191">
        <v>1</v>
      </c>
      <c r="CG5" s="92" t="str">
        <f t="shared" si="0"/>
        <v>3,2</v>
      </c>
      <c r="CH5" s="192">
        <v>0</v>
      </c>
      <c r="CI5" s="192">
        <v>2</v>
      </c>
      <c r="CJ5" s="192">
        <v>0</v>
      </c>
      <c r="CK5" s="92" t="str">
        <f t="shared" si="15"/>
        <v>3,1</v>
      </c>
      <c r="CL5" s="190"/>
      <c r="CM5" s="5"/>
      <c r="CN5" s="5"/>
      <c r="CO5" s="5"/>
      <c r="CP5" s="5"/>
      <c r="CQ5" s="5"/>
      <c r="CR5" s="5"/>
      <c r="CS5" s="5"/>
    </row>
    <row r="6" spans="1:97" ht="12" customHeight="1" x14ac:dyDescent="0.25">
      <c r="A6" s="5"/>
      <c r="B6" s="11">
        <f t="shared" ref="B6:B10" si="19">B5+1</f>
        <v>2</v>
      </c>
      <c r="C6" s="177">
        <v>2</v>
      </c>
      <c r="D6" s="160">
        <v>1</v>
      </c>
      <c r="E6" s="160">
        <v>1</v>
      </c>
      <c r="F6" s="160">
        <v>0</v>
      </c>
      <c r="G6" s="160">
        <v>0</v>
      </c>
      <c r="H6" s="160">
        <v>0</v>
      </c>
      <c r="I6" s="160">
        <v>1</v>
      </c>
      <c r="J6" s="160">
        <v>1</v>
      </c>
      <c r="K6" s="5"/>
      <c r="L6" s="5"/>
      <c r="M6" s="5"/>
      <c r="N6" s="5"/>
      <c r="O6" s="40">
        <f t="shared" si="16"/>
        <v>15</v>
      </c>
      <c r="P6" s="11"/>
      <c r="Q6" s="181">
        <v>15</v>
      </c>
      <c r="R6" s="181">
        <f t="shared" si="17"/>
        <v>16</v>
      </c>
      <c r="S6" s="187" t="s">
        <v>0</v>
      </c>
      <c r="T6" s="170" t="s">
        <v>0</v>
      </c>
      <c r="U6" s="170" t="s">
        <v>0</v>
      </c>
      <c r="V6" s="187" t="s">
        <v>0</v>
      </c>
      <c r="W6" s="170" t="s">
        <v>0</v>
      </c>
      <c r="X6" s="175" t="s">
        <v>0</v>
      </c>
      <c r="Y6" s="186" t="s">
        <v>0</v>
      </c>
      <c r="Z6" s="170" t="s">
        <v>0</v>
      </c>
      <c r="AA6" s="175" t="s">
        <v>0</v>
      </c>
      <c r="AB6" s="180">
        <v>17</v>
      </c>
      <c r="AC6" s="180">
        <f t="shared" si="17"/>
        <v>18</v>
      </c>
      <c r="AD6" s="5"/>
      <c r="AE6" s="5"/>
      <c r="AF6" s="40">
        <f t="shared" si="18"/>
        <v>15</v>
      </c>
      <c r="AG6" s="11"/>
      <c r="AH6" s="40">
        <f t="shared" si="2"/>
        <v>1</v>
      </c>
      <c r="AI6" s="40">
        <f t="shared" si="3"/>
        <v>0</v>
      </c>
      <c r="AJ6" s="40">
        <f t="shared" si="4"/>
        <v>0</v>
      </c>
      <c r="AK6" s="40">
        <f t="shared" si="5"/>
        <v>0</v>
      </c>
      <c r="AL6" s="40">
        <f t="shared" si="6"/>
        <v>0</v>
      </c>
      <c r="AM6" s="40">
        <f t="shared" si="7"/>
        <v>0</v>
      </c>
      <c r="AN6" s="40">
        <f t="shared" si="8"/>
        <v>0</v>
      </c>
      <c r="AO6" s="40">
        <f t="shared" si="9"/>
        <v>0</v>
      </c>
      <c r="AP6" s="40">
        <f t="shared" si="10"/>
        <v>0</v>
      </c>
      <c r="AQ6" s="40">
        <f t="shared" si="11"/>
        <v>0</v>
      </c>
      <c r="AR6" s="40">
        <f t="shared" si="12"/>
        <v>0</v>
      </c>
      <c r="AS6" s="40">
        <f t="shared" si="13"/>
        <v>0</v>
      </c>
      <c r="AT6" s="40">
        <f t="shared" si="14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90">
        <v>3</v>
      </c>
      <c r="BU6" s="191" t="s">
        <v>161</v>
      </c>
      <c r="BV6" s="192" t="s">
        <v>162</v>
      </c>
      <c r="BW6" s="190">
        <v>1</v>
      </c>
      <c r="BX6" s="10">
        <v>50</v>
      </c>
      <c r="BY6" s="193">
        <v>16.6666666666666</v>
      </c>
      <c r="BZ6" s="194">
        <v>33.3333333333333</v>
      </c>
      <c r="CA6" s="10">
        <v>0</v>
      </c>
      <c r="CB6" s="194">
        <v>74.535599249992899</v>
      </c>
      <c r="CC6" s="190" t="s">
        <v>158</v>
      </c>
      <c r="CD6" s="191">
        <v>0</v>
      </c>
      <c r="CE6" s="191">
        <v>3</v>
      </c>
      <c r="CF6" s="191">
        <v>1</v>
      </c>
      <c r="CG6" s="92" t="str">
        <f t="shared" si="0"/>
        <v>4,2</v>
      </c>
      <c r="CH6" s="192">
        <v>0</v>
      </c>
      <c r="CI6" s="192">
        <v>3</v>
      </c>
      <c r="CJ6" s="192">
        <v>0</v>
      </c>
      <c r="CK6" s="92" t="str">
        <f t="shared" si="15"/>
        <v>4,1</v>
      </c>
      <c r="CL6" s="190"/>
      <c r="CM6" s="5"/>
      <c r="CN6" s="5"/>
      <c r="CO6" s="5"/>
      <c r="CP6" s="5"/>
      <c r="CQ6" s="5"/>
      <c r="CR6" s="5"/>
      <c r="CS6" s="5"/>
    </row>
    <row r="7" spans="1:97" ht="12" customHeight="1" x14ac:dyDescent="0.25">
      <c r="A7" s="5"/>
      <c r="B7" s="11">
        <f t="shared" si="19"/>
        <v>3</v>
      </c>
      <c r="C7" s="177">
        <v>3</v>
      </c>
      <c r="D7" s="160">
        <v>1</v>
      </c>
      <c r="E7" s="160">
        <v>1</v>
      </c>
      <c r="F7" s="160">
        <v>0</v>
      </c>
      <c r="G7" s="160">
        <v>0</v>
      </c>
      <c r="H7" s="160">
        <v>0</v>
      </c>
      <c r="I7" s="160">
        <v>1</v>
      </c>
      <c r="J7" s="160">
        <v>1</v>
      </c>
      <c r="K7" s="5"/>
      <c r="L7" s="5"/>
      <c r="M7" s="5"/>
      <c r="N7" s="5"/>
      <c r="O7" s="40">
        <f t="shared" si="16"/>
        <v>15</v>
      </c>
      <c r="P7" s="11"/>
      <c r="Q7" s="182">
        <f t="shared" ref="Q7:Q8" si="20">Q6</f>
        <v>15</v>
      </c>
      <c r="R7" s="182">
        <f t="shared" si="17"/>
        <v>16</v>
      </c>
      <c r="S7" s="172" t="s">
        <v>0</v>
      </c>
      <c r="T7" s="40" t="s">
        <v>0</v>
      </c>
      <c r="U7" s="40" t="s">
        <v>0</v>
      </c>
      <c r="V7" s="172" t="s">
        <v>0</v>
      </c>
      <c r="W7" s="40" t="s">
        <v>0</v>
      </c>
      <c r="X7" s="174" t="s">
        <v>0</v>
      </c>
      <c r="Y7" s="40" t="s">
        <v>0</v>
      </c>
      <c r="Z7" s="40" t="s">
        <v>0</v>
      </c>
      <c r="AA7" s="174" t="s">
        <v>0</v>
      </c>
      <c r="AB7" s="182">
        <f>AB6</f>
        <v>17</v>
      </c>
      <c r="AC7" s="182">
        <f>AC6</f>
        <v>18</v>
      </c>
      <c r="AD7" s="5"/>
      <c r="AE7" s="5"/>
      <c r="AF7" s="40">
        <f t="shared" si="18"/>
        <v>15</v>
      </c>
      <c r="AG7" s="11"/>
      <c r="AH7" s="40">
        <f t="shared" si="2"/>
        <v>1</v>
      </c>
      <c r="AI7" s="40">
        <f t="shared" si="3"/>
        <v>0</v>
      </c>
      <c r="AJ7" s="40">
        <f t="shared" si="4"/>
        <v>0</v>
      </c>
      <c r="AK7" s="40">
        <f t="shared" si="5"/>
        <v>0</v>
      </c>
      <c r="AL7" s="40">
        <f t="shared" si="6"/>
        <v>0</v>
      </c>
      <c r="AM7" s="40">
        <f t="shared" si="7"/>
        <v>0</v>
      </c>
      <c r="AN7" s="40">
        <f t="shared" si="8"/>
        <v>0</v>
      </c>
      <c r="AO7" s="40">
        <f t="shared" si="9"/>
        <v>0</v>
      </c>
      <c r="AP7" s="40">
        <f t="shared" si="10"/>
        <v>0</v>
      </c>
      <c r="AQ7" s="40">
        <f t="shared" si="11"/>
        <v>0</v>
      </c>
      <c r="AR7" s="40">
        <f t="shared" si="12"/>
        <v>0</v>
      </c>
      <c r="AS7" s="40">
        <f t="shared" si="13"/>
        <v>0</v>
      </c>
      <c r="AT7" s="40">
        <f t="shared" si="14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90">
        <v>4</v>
      </c>
      <c r="BU7" s="191" t="s">
        <v>161</v>
      </c>
      <c r="BV7" s="192" t="s">
        <v>163</v>
      </c>
      <c r="BW7" s="190">
        <v>1</v>
      </c>
      <c r="BX7" s="10">
        <v>50</v>
      </c>
      <c r="BY7" s="193">
        <v>16.6666666666666</v>
      </c>
      <c r="BZ7" s="194">
        <v>33.3333333333333</v>
      </c>
      <c r="CA7" s="10">
        <v>0</v>
      </c>
      <c r="CB7" s="194">
        <v>66.6666666666666</v>
      </c>
      <c r="CC7" s="190" t="s">
        <v>158</v>
      </c>
      <c r="CD7" s="191">
        <v>0</v>
      </c>
      <c r="CE7" s="191">
        <v>3</v>
      </c>
      <c r="CF7" s="191">
        <v>1</v>
      </c>
      <c r="CG7" s="92" t="str">
        <f t="shared" si="0"/>
        <v>4,2</v>
      </c>
      <c r="CH7" s="192">
        <v>0</v>
      </c>
      <c r="CI7" s="192">
        <v>4</v>
      </c>
      <c r="CJ7" s="192">
        <v>0</v>
      </c>
      <c r="CK7" s="92" t="str">
        <f t="shared" si="15"/>
        <v>5,1</v>
      </c>
      <c r="CL7" s="190"/>
      <c r="CM7" s="5"/>
      <c r="CN7" s="5"/>
      <c r="CO7" s="5"/>
      <c r="CP7" s="5"/>
      <c r="CQ7" s="5"/>
      <c r="CR7" s="5"/>
      <c r="CS7" s="5"/>
    </row>
    <row r="8" spans="1:97" ht="12" customHeight="1" x14ac:dyDescent="0.25">
      <c r="A8" s="5"/>
      <c r="B8" s="11">
        <f t="shared" si="19"/>
        <v>4</v>
      </c>
      <c r="C8" s="177">
        <v>4</v>
      </c>
      <c r="D8" s="160">
        <v>1</v>
      </c>
      <c r="E8" s="160">
        <v>1</v>
      </c>
      <c r="F8" s="160">
        <v>0</v>
      </c>
      <c r="G8" s="160">
        <v>0</v>
      </c>
      <c r="H8" s="160">
        <v>0</v>
      </c>
      <c r="I8" s="160">
        <v>1</v>
      </c>
      <c r="J8" s="160">
        <v>1</v>
      </c>
      <c r="K8" s="5"/>
      <c r="L8" s="5"/>
      <c r="M8" s="5"/>
      <c r="N8" s="5"/>
      <c r="O8" s="40">
        <f t="shared" si="16"/>
        <v>15</v>
      </c>
      <c r="P8" s="11"/>
      <c r="Q8" s="182">
        <f t="shared" si="20"/>
        <v>15</v>
      </c>
      <c r="R8" s="182">
        <f t="shared" si="17"/>
        <v>16</v>
      </c>
      <c r="S8" s="172" t="s">
        <v>0</v>
      </c>
      <c r="T8" s="40" t="s">
        <v>0</v>
      </c>
      <c r="U8" s="40" t="s">
        <v>0</v>
      </c>
      <c r="V8" s="172" t="s">
        <v>0</v>
      </c>
      <c r="W8" s="40" t="s">
        <v>0</v>
      </c>
      <c r="X8" s="174" t="s">
        <v>0</v>
      </c>
      <c r="Y8" s="40" t="s">
        <v>0</v>
      </c>
      <c r="Z8" s="40" t="s">
        <v>0</v>
      </c>
      <c r="AA8" s="174" t="s">
        <v>0</v>
      </c>
      <c r="AB8" s="182">
        <f>AB7</f>
        <v>17</v>
      </c>
      <c r="AC8" s="182">
        <f>AC7</f>
        <v>18</v>
      </c>
      <c r="AD8" s="5"/>
      <c r="AE8" s="5"/>
      <c r="AF8" s="40">
        <f t="shared" si="18"/>
        <v>15</v>
      </c>
      <c r="AG8" s="11"/>
      <c r="AH8" s="40">
        <f t="shared" si="2"/>
        <v>1</v>
      </c>
      <c r="AI8" s="40">
        <f t="shared" si="3"/>
        <v>0</v>
      </c>
      <c r="AJ8" s="40">
        <f t="shared" si="4"/>
        <v>0</v>
      </c>
      <c r="AK8" s="40">
        <f t="shared" si="5"/>
        <v>0</v>
      </c>
      <c r="AL8" s="40">
        <f t="shared" si="6"/>
        <v>0</v>
      </c>
      <c r="AM8" s="40">
        <f t="shared" si="7"/>
        <v>0</v>
      </c>
      <c r="AN8" s="40">
        <f t="shared" si="8"/>
        <v>0</v>
      </c>
      <c r="AO8" s="40">
        <f t="shared" si="9"/>
        <v>0</v>
      </c>
      <c r="AP8" s="40">
        <f t="shared" si="10"/>
        <v>0</v>
      </c>
      <c r="AQ8" s="40">
        <f t="shared" si="11"/>
        <v>0</v>
      </c>
      <c r="AR8" s="40">
        <f t="shared" si="12"/>
        <v>0</v>
      </c>
      <c r="AS8" s="40">
        <f t="shared" si="13"/>
        <v>0</v>
      </c>
      <c r="AT8" s="40">
        <f t="shared" si="14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90">
        <v>5</v>
      </c>
      <c r="BU8" s="191" t="s">
        <v>161</v>
      </c>
      <c r="BV8" s="192" t="s">
        <v>164</v>
      </c>
      <c r="BW8" s="190">
        <v>1</v>
      </c>
      <c r="BX8" s="10">
        <v>50</v>
      </c>
      <c r="BY8" s="193">
        <v>16.6666666666666</v>
      </c>
      <c r="BZ8" s="194">
        <v>33.3333333333333</v>
      </c>
      <c r="CA8" s="10">
        <v>0</v>
      </c>
      <c r="CB8" s="194">
        <v>74.535599249992998</v>
      </c>
      <c r="CC8" s="190" t="s">
        <v>158</v>
      </c>
      <c r="CD8" s="191">
        <v>0</v>
      </c>
      <c r="CE8" s="191">
        <v>3</v>
      </c>
      <c r="CF8" s="191">
        <v>1</v>
      </c>
      <c r="CG8" s="92" t="str">
        <f t="shared" si="0"/>
        <v>4,2</v>
      </c>
      <c r="CH8" s="192">
        <v>0</v>
      </c>
      <c r="CI8" s="192">
        <v>5</v>
      </c>
      <c r="CJ8" s="192">
        <v>0</v>
      </c>
      <c r="CK8" s="92" t="str">
        <f t="shared" si="15"/>
        <v>6,1</v>
      </c>
      <c r="CL8" s="190"/>
      <c r="CM8" s="5"/>
      <c r="CN8" s="5"/>
      <c r="CO8" s="5"/>
      <c r="CP8" s="5"/>
      <c r="CQ8" s="5"/>
      <c r="CR8" s="5"/>
      <c r="CS8" s="5"/>
    </row>
    <row r="9" spans="1:97" ht="12" customHeight="1" x14ac:dyDescent="0.25">
      <c r="A9" s="5"/>
      <c r="B9" s="11">
        <f t="shared" si="19"/>
        <v>5</v>
      </c>
      <c r="C9" s="177">
        <v>5</v>
      </c>
      <c r="D9" s="160">
        <v>1</v>
      </c>
      <c r="E9" s="160">
        <v>1</v>
      </c>
      <c r="F9" s="160">
        <v>1</v>
      </c>
      <c r="G9" s="160">
        <v>1</v>
      </c>
      <c r="H9" s="160">
        <v>1</v>
      </c>
      <c r="I9" s="160">
        <v>1</v>
      </c>
      <c r="J9" s="160">
        <v>1</v>
      </c>
      <c r="K9" s="5"/>
      <c r="L9" s="5"/>
      <c r="M9" s="183" t="s">
        <v>153</v>
      </c>
      <c r="N9" s="5"/>
      <c r="O9" s="40">
        <f t="shared" si="16"/>
        <v>19</v>
      </c>
      <c r="P9" s="11"/>
      <c r="Q9" s="181">
        <v>19</v>
      </c>
      <c r="R9" s="181">
        <f t="shared" si="17"/>
        <v>20</v>
      </c>
      <c r="S9" s="187" t="s">
        <v>0</v>
      </c>
      <c r="T9" s="170" t="s">
        <v>0</v>
      </c>
      <c r="U9" s="170" t="s">
        <v>0</v>
      </c>
      <c r="V9" s="187" t="s">
        <v>0</v>
      </c>
      <c r="W9" s="170" t="s">
        <v>0</v>
      </c>
      <c r="X9" s="175" t="s">
        <v>0</v>
      </c>
      <c r="Y9" s="186" t="s">
        <v>0</v>
      </c>
      <c r="Z9" s="170" t="s">
        <v>0</v>
      </c>
      <c r="AA9" s="175" t="s">
        <v>0</v>
      </c>
      <c r="AB9" s="180">
        <v>21</v>
      </c>
      <c r="AC9" s="180">
        <f t="shared" si="17"/>
        <v>22</v>
      </c>
      <c r="AD9" s="5"/>
      <c r="AE9" s="5"/>
      <c r="AF9" s="40">
        <f t="shared" si="18"/>
        <v>19</v>
      </c>
      <c r="AG9" s="11"/>
      <c r="AH9" s="40">
        <f t="shared" si="2"/>
        <v>1</v>
      </c>
      <c r="AI9" s="40">
        <f t="shared" si="3"/>
        <v>0</v>
      </c>
      <c r="AJ9" s="40">
        <f t="shared" si="4"/>
        <v>0</v>
      </c>
      <c r="AK9" s="40">
        <f t="shared" si="5"/>
        <v>0</v>
      </c>
      <c r="AL9" s="40">
        <f t="shared" si="6"/>
        <v>0</v>
      </c>
      <c r="AM9" s="40">
        <f t="shared" si="7"/>
        <v>0</v>
      </c>
      <c r="AN9" s="40">
        <f t="shared" si="8"/>
        <v>0</v>
      </c>
      <c r="AO9" s="40">
        <f t="shared" si="9"/>
        <v>0</v>
      </c>
      <c r="AP9" s="40">
        <f t="shared" si="10"/>
        <v>0</v>
      </c>
      <c r="AQ9" s="40">
        <f t="shared" si="11"/>
        <v>0</v>
      </c>
      <c r="AR9" s="40">
        <f t="shared" si="12"/>
        <v>0</v>
      </c>
      <c r="AS9" s="40">
        <f t="shared" si="13"/>
        <v>0</v>
      </c>
      <c r="AT9" s="40">
        <f t="shared" si="14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90">
        <v>6</v>
      </c>
      <c r="BU9" s="191" t="s">
        <v>165</v>
      </c>
      <c r="BV9" s="192" t="s">
        <v>166</v>
      </c>
      <c r="BW9" s="190">
        <v>1</v>
      </c>
      <c r="BX9" s="10">
        <v>50</v>
      </c>
      <c r="BY9" s="193">
        <v>16.6666666666666</v>
      </c>
      <c r="BZ9" s="194">
        <v>33.3333333333333</v>
      </c>
      <c r="CA9" s="10">
        <v>0</v>
      </c>
      <c r="CB9" s="194">
        <v>74.535599249992899</v>
      </c>
      <c r="CC9" s="190" t="s">
        <v>158</v>
      </c>
      <c r="CD9" s="191">
        <v>0</v>
      </c>
      <c r="CE9" s="191">
        <v>4</v>
      </c>
      <c r="CF9" s="191">
        <v>1</v>
      </c>
      <c r="CG9" s="92" t="str">
        <f t="shared" si="0"/>
        <v>5,2</v>
      </c>
      <c r="CH9" s="192">
        <v>0</v>
      </c>
      <c r="CI9" s="192">
        <v>6</v>
      </c>
      <c r="CJ9" s="192">
        <v>0</v>
      </c>
      <c r="CK9" s="92" t="str">
        <f t="shared" si="15"/>
        <v>7,1</v>
      </c>
      <c r="CL9" s="190"/>
      <c r="CM9" s="5"/>
      <c r="CN9" s="5"/>
      <c r="CO9" s="5"/>
      <c r="CP9" s="5"/>
      <c r="CQ9" s="5"/>
      <c r="CR9" s="5"/>
      <c r="CS9" s="5"/>
    </row>
    <row r="10" spans="1:97" ht="12" customHeight="1" x14ac:dyDescent="0.25">
      <c r="A10" s="5"/>
      <c r="B10" s="11">
        <f t="shared" si="19"/>
        <v>6</v>
      </c>
      <c r="C10" s="177">
        <v>6</v>
      </c>
      <c r="D10" s="160">
        <v>1</v>
      </c>
      <c r="E10" s="160">
        <v>1</v>
      </c>
      <c r="F10" s="160">
        <v>1</v>
      </c>
      <c r="G10" s="160">
        <v>1</v>
      </c>
      <c r="H10" s="160">
        <v>1</v>
      </c>
      <c r="I10" s="160">
        <v>1</v>
      </c>
      <c r="J10" s="160">
        <v>1</v>
      </c>
      <c r="K10" s="5"/>
      <c r="L10" s="5"/>
      <c r="M10" s="1" t="s">
        <v>155</v>
      </c>
      <c r="N10" s="5"/>
      <c r="O10" s="40">
        <f t="shared" si="16"/>
        <v>19</v>
      </c>
      <c r="P10" s="11"/>
      <c r="Q10" s="182">
        <f>Q9</f>
        <v>19</v>
      </c>
      <c r="R10" s="182">
        <f t="shared" si="17"/>
        <v>20</v>
      </c>
      <c r="S10" s="172" t="s">
        <v>0</v>
      </c>
      <c r="T10" s="40" t="s">
        <v>0</v>
      </c>
      <c r="U10" s="40" t="s">
        <v>0</v>
      </c>
      <c r="V10" s="172" t="s">
        <v>0</v>
      </c>
      <c r="W10" s="40" t="s">
        <v>0</v>
      </c>
      <c r="X10" s="174" t="s">
        <v>0</v>
      </c>
      <c r="Y10" s="40" t="s">
        <v>0</v>
      </c>
      <c r="Z10" s="40" t="s">
        <v>0</v>
      </c>
      <c r="AA10" s="174" t="s">
        <v>0</v>
      </c>
      <c r="AB10" s="182">
        <f>AB9</f>
        <v>21</v>
      </c>
      <c r="AC10" s="182">
        <f>AC9</f>
        <v>22</v>
      </c>
      <c r="AD10" s="5"/>
      <c r="AE10" s="5"/>
      <c r="AF10" s="40">
        <f t="shared" si="18"/>
        <v>19</v>
      </c>
      <c r="AG10" s="11"/>
      <c r="AH10" s="40">
        <f t="shared" si="2"/>
        <v>1</v>
      </c>
      <c r="AI10" s="40">
        <f t="shared" si="3"/>
        <v>0</v>
      </c>
      <c r="AJ10" s="40">
        <f t="shared" si="4"/>
        <v>0</v>
      </c>
      <c r="AK10" s="40">
        <f t="shared" si="5"/>
        <v>0</v>
      </c>
      <c r="AL10" s="40">
        <f t="shared" si="6"/>
        <v>0</v>
      </c>
      <c r="AM10" s="40">
        <f t="shared" si="7"/>
        <v>0</v>
      </c>
      <c r="AN10" s="40">
        <f t="shared" si="8"/>
        <v>0</v>
      </c>
      <c r="AO10" s="40">
        <f t="shared" si="9"/>
        <v>0</v>
      </c>
      <c r="AP10" s="40">
        <f t="shared" si="10"/>
        <v>0</v>
      </c>
      <c r="AQ10" s="40">
        <f t="shared" si="11"/>
        <v>0</v>
      </c>
      <c r="AR10" s="40">
        <f t="shared" si="12"/>
        <v>0</v>
      </c>
      <c r="AS10" s="40">
        <f t="shared" si="13"/>
        <v>0</v>
      </c>
      <c r="AT10" s="40">
        <f t="shared" si="14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90">
        <v>7</v>
      </c>
      <c r="BU10" s="191" t="s">
        <v>165</v>
      </c>
      <c r="BV10" s="192" t="s">
        <v>167</v>
      </c>
      <c r="BW10" s="190">
        <v>1</v>
      </c>
      <c r="BX10" s="10">
        <v>50</v>
      </c>
      <c r="BY10" s="193">
        <v>16.6666666666666</v>
      </c>
      <c r="BZ10" s="194">
        <v>33.3333333333333</v>
      </c>
      <c r="CA10" s="10">
        <v>0</v>
      </c>
      <c r="CB10" s="194">
        <v>66.6666666666666</v>
      </c>
      <c r="CC10" s="190" t="s">
        <v>158</v>
      </c>
      <c r="CD10" s="191">
        <v>0</v>
      </c>
      <c r="CE10" s="191">
        <v>4</v>
      </c>
      <c r="CF10" s="191">
        <v>1</v>
      </c>
      <c r="CG10" s="92" t="str">
        <f t="shared" si="0"/>
        <v>5,2</v>
      </c>
      <c r="CH10" s="192">
        <v>0</v>
      </c>
      <c r="CI10" s="192">
        <v>7</v>
      </c>
      <c r="CJ10" s="192">
        <v>0</v>
      </c>
      <c r="CK10" s="92" t="str">
        <f t="shared" si="15"/>
        <v>8,1</v>
      </c>
      <c r="CL10" s="190"/>
      <c r="CM10" s="5"/>
      <c r="CN10" s="5"/>
      <c r="CO10" s="5"/>
      <c r="CP10" s="5"/>
      <c r="CQ10" s="5"/>
      <c r="CR10" s="5"/>
      <c r="CS10" s="5"/>
    </row>
    <row r="11" spans="1:97" ht="12" customHeight="1" x14ac:dyDescent="0.25">
      <c r="A11" s="5"/>
      <c r="B11" s="11"/>
      <c r="C11" s="5"/>
      <c r="D11" s="5"/>
      <c r="E11" s="5" t="s">
        <v>15</v>
      </c>
      <c r="F11" s="5"/>
      <c r="G11" s="5"/>
      <c r="H11" s="5"/>
      <c r="I11" s="5"/>
      <c r="J11" s="5"/>
      <c r="K11" s="5" t="s">
        <v>150</v>
      </c>
      <c r="L11" s="5"/>
      <c r="M11" s="5"/>
      <c r="N11" s="5"/>
      <c r="O11" s="40">
        <f t="shared" si="16"/>
        <v>19</v>
      </c>
      <c r="P11" s="11"/>
      <c r="Q11" s="182">
        <f>Q10</f>
        <v>19</v>
      </c>
      <c r="R11" s="182">
        <f t="shared" si="17"/>
        <v>20</v>
      </c>
      <c r="S11" s="173" t="s">
        <v>0</v>
      </c>
      <c r="T11" s="171" t="s">
        <v>0</v>
      </c>
      <c r="U11" s="171" t="s">
        <v>0</v>
      </c>
      <c r="V11" s="173" t="s">
        <v>0</v>
      </c>
      <c r="W11" s="171" t="s">
        <v>0</v>
      </c>
      <c r="X11" s="176" t="s">
        <v>0</v>
      </c>
      <c r="Y11" s="171" t="s">
        <v>0</v>
      </c>
      <c r="Z11" s="171" t="s">
        <v>0</v>
      </c>
      <c r="AA11" s="176" t="s">
        <v>0</v>
      </c>
      <c r="AB11" s="182">
        <f>AB10</f>
        <v>21</v>
      </c>
      <c r="AC11" s="182">
        <f>AC10</f>
        <v>22</v>
      </c>
      <c r="AD11" s="5"/>
      <c r="AE11" s="5"/>
      <c r="AF11" s="40">
        <f t="shared" si="18"/>
        <v>19</v>
      </c>
      <c r="AG11" s="11"/>
      <c r="AH11" s="40">
        <f t="shared" si="2"/>
        <v>1</v>
      </c>
      <c r="AI11" s="40">
        <f t="shared" si="3"/>
        <v>0</v>
      </c>
      <c r="AJ11" s="40">
        <f t="shared" si="4"/>
        <v>0</v>
      </c>
      <c r="AK11" s="40">
        <f t="shared" si="5"/>
        <v>0</v>
      </c>
      <c r="AL11" s="40">
        <f t="shared" si="6"/>
        <v>0</v>
      </c>
      <c r="AM11" s="40">
        <f t="shared" si="7"/>
        <v>0</v>
      </c>
      <c r="AN11" s="40">
        <f t="shared" si="8"/>
        <v>0</v>
      </c>
      <c r="AO11" s="40">
        <f t="shared" si="9"/>
        <v>0</v>
      </c>
      <c r="AP11" s="40">
        <f t="shared" si="10"/>
        <v>0</v>
      </c>
      <c r="AQ11" s="40">
        <f t="shared" si="11"/>
        <v>0</v>
      </c>
      <c r="AR11" s="40">
        <f t="shared" si="12"/>
        <v>0</v>
      </c>
      <c r="AS11" s="40">
        <f t="shared" si="13"/>
        <v>0</v>
      </c>
      <c r="AT11" s="40">
        <f t="shared" si="14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90">
        <v>8</v>
      </c>
      <c r="BU11" s="191" t="s">
        <v>165</v>
      </c>
      <c r="BV11" s="192" t="s">
        <v>168</v>
      </c>
      <c r="BW11" s="190">
        <v>1</v>
      </c>
      <c r="BX11" s="10">
        <v>50</v>
      </c>
      <c r="BY11" s="193">
        <v>16.6666666666666</v>
      </c>
      <c r="BZ11" s="194">
        <v>33.3333333333333</v>
      </c>
      <c r="CA11" s="10">
        <v>0</v>
      </c>
      <c r="CB11" s="194">
        <v>74.535599249992899</v>
      </c>
      <c r="CC11" s="190" t="s">
        <v>158</v>
      </c>
      <c r="CD11" s="191">
        <v>0</v>
      </c>
      <c r="CE11" s="191">
        <v>4</v>
      </c>
      <c r="CF11" s="191">
        <v>1</v>
      </c>
      <c r="CG11" s="92" t="str">
        <f t="shared" si="0"/>
        <v>5,2</v>
      </c>
      <c r="CH11" s="192">
        <v>0</v>
      </c>
      <c r="CI11" s="192">
        <v>8</v>
      </c>
      <c r="CJ11" s="192">
        <v>0</v>
      </c>
      <c r="CK11" s="92" t="str">
        <f t="shared" si="15"/>
        <v>9,1</v>
      </c>
      <c r="CL11" s="190"/>
      <c r="CM11" s="5"/>
      <c r="CN11" s="5"/>
      <c r="CO11" s="5"/>
      <c r="CP11" s="5"/>
      <c r="CQ11" s="5"/>
      <c r="CR11" s="5"/>
      <c r="CS11" s="5"/>
    </row>
    <row r="12" spans="1:97" ht="12" customHeight="1" x14ac:dyDescent="0.25">
      <c r="A12" s="5"/>
      <c r="B12" s="11"/>
      <c r="C12" s="159">
        <v>1</v>
      </c>
      <c r="D12" s="5" t="s">
        <v>9</v>
      </c>
      <c r="E12" s="5" t="s">
        <v>7</v>
      </c>
      <c r="F12" s="158" t="s">
        <v>10</v>
      </c>
      <c r="G12" s="157">
        <v>2</v>
      </c>
      <c r="H12" s="158"/>
      <c r="I12" s="159">
        <v>3</v>
      </c>
      <c r="J12" s="5" t="s">
        <v>9</v>
      </c>
      <c r="K12" s="5" t="s">
        <v>7</v>
      </c>
      <c r="L12" s="158" t="s">
        <v>10</v>
      </c>
      <c r="M12" s="157">
        <v>4</v>
      </c>
      <c r="N12" s="5"/>
      <c r="O12" s="40">
        <f t="shared" si="16"/>
        <v>23</v>
      </c>
      <c r="P12" s="11"/>
      <c r="Q12" s="181">
        <v>23</v>
      </c>
      <c r="R12" s="181">
        <f t="shared" si="17"/>
        <v>24</v>
      </c>
      <c r="S12" s="185" t="s">
        <v>0</v>
      </c>
      <c r="T12" s="40" t="s">
        <v>0</v>
      </c>
      <c r="U12" s="40" t="s">
        <v>0</v>
      </c>
      <c r="V12" s="185" t="s">
        <v>0</v>
      </c>
      <c r="W12" s="40" t="s">
        <v>0</v>
      </c>
      <c r="X12" s="174" t="s">
        <v>0</v>
      </c>
      <c r="Y12" s="184" t="s">
        <v>0</v>
      </c>
      <c r="Z12" s="40" t="s">
        <v>0</v>
      </c>
      <c r="AA12" s="174" t="s">
        <v>0</v>
      </c>
      <c r="AB12" s="180">
        <v>25</v>
      </c>
      <c r="AC12" s="180">
        <f t="shared" si="17"/>
        <v>26</v>
      </c>
      <c r="AD12" s="5"/>
      <c r="AE12" s="5"/>
      <c r="AF12" s="40">
        <f t="shared" si="18"/>
        <v>23</v>
      </c>
      <c r="AG12" s="11"/>
      <c r="AH12" s="40">
        <f t="shared" si="2"/>
        <v>1</v>
      </c>
      <c r="AI12" s="40">
        <f t="shared" si="3"/>
        <v>0</v>
      </c>
      <c r="AJ12" s="40">
        <f t="shared" si="4"/>
        <v>0</v>
      </c>
      <c r="AK12" s="40">
        <f t="shared" si="5"/>
        <v>0</v>
      </c>
      <c r="AL12" s="40">
        <f t="shared" si="6"/>
        <v>0</v>
      </c>
      <c r="AM12" s="40">
        <f t="shared" si="7"/>
        <v>0</v>
      </c>
      <c r="AN12" s="40">
        <f t="shared" si="8"/>
        <v>0</v>
      </c>
      <c r="AO12" s="40">
        <f t="shared" si="9"/>
        <v>0</v>
      </c>
      <c r="AP12" s="40">
        <f t="shared" si="10"/>
        <v>0</v>
      </c>
      <c r="AQ12" s="40">
        <f t="shared" si="11"/>
        <v>0</v>
      </c>
      <c r="AR12" s="40">
        <f t="shared" si="12"/>
        <v>0</v>
      </c>
      <c r="AS12" s="40">
        <f t="shared" si="13"/>
        <v>0</v>
      </c>
      <c r="AT12" s="40">
        <f t="shared" si="14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90">
        <v>9</v>
      </c>
      <c r="BU12" s="191" t="s">
        <v>169</v>
      </c>
      <c r="BV12" s="192" t="s">
        <v>168</v>
      </c>
      <c r="BW12" s="190">
        <v>1</v>
      </c>
      <c r="BX12" s="10">
        <v>50</v>
      </c>
      <c r="BY12" s="193">
        <v>16.6666666666666</v>
      </c>
      <c r="BZ12" s="194">
        <v>33.3333333333333</v>
      </c>
      <c r="CA12" s="10">
        <v>90</v>
      </c>
      <c r="CB12" s="194">
        <v>74.535599249992998</v>
      </c>
      <c r="CC12" s="190" t="s">
        <v>170</v>
      </c>
      <c r="CD12" s="191">
        <v>0</v>
      </c>
      <c r="CE12" s="191">
        <v>5</v>
      </c>
      <c r="CF12" s="191">
        <v>2</v>
      </c>
      <c r="CG12" s="92" t="str">
        <f t="shared" si="0"/>
        <v>6,3</v>
      </c>
      <c r="CH12" s="192">
        <v>0</v>
      </c>
      <c r="CI12" s="192">
        <v>8</v>
      </c>
      <c r="CJ12" s="192">
        <v>0</v>
      </c>
      <c r="CK12" s="92" t="str">
        <f t="shared" si="15"/>
        <v>9,1</v>
      </c>
      <c r="CL12" s="190"/>
      <c r="CM12" s="5"/>
      <c r="CN12" s="5"/>
      <c r="CO12" s="5"/>
      <c r="CP12" s="5"/>
      <c r="CQ12" s="5"/>
      <c r="CR12" s="5"/>
      <c r="CS12" s="5"/>
    </row>
    <row r="13" spans="1:97" ht="12" customHeight="1" x14ac:dyDescent="0.25">
      <c r="A13" s="5"/>
      <c r="B13" s="11"/>
      <c r="C13" s="11"/>
      <c r="D13" s="11">
        <v>0</v>
      </c>
      <c r="E13" s="11">
        <v>1</v>
      </c>
      <c r="F13" s="11">
        <v>2</v>
      </c>
      <c r="G13" s="11"/>
      <c r="H13" s="158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6"/>
        <v>23</v>
      </c>
      <c r="P13" s="11"/>
      <c r="Q13" s="182">
        <f>Q12</f>
        <v>23</v>
      </c>
      <c r="R13" s="182">
        <f t="shared" si="17"/>
        <v>24</v>
      </c>
      <c r="S13" s="172" t="s">
        <v>0</v>
      </c>
      <c r="T13" s="40" t="s">
        <v>0</v>
      </c>
      <c r="U13" s="40" t="s">
        <v>0</v>
      </c>
      <c r="V13" s="172" t="s">
        <v>0</v>
      </c>
      <c r="W13" s="40" t="s">
        <v>0</v>
      </c>
      <c r="X13" s="174" t="s">
        <v>0</v>
      </c>
      <c r="Y13" s="40" t="s">
        <v>0</v>
      </c>
      <c r="Z13" s="40" t="s">
        <v>0</v>
      </c>
      <c r="AA13" s="174" t="s">
        <v>0</v>
      </c>
      <c r="AB13" s="182">
        <f>AB12</f>
        <v>25</v>
      </c>
      <c r="AC13" s="182">
        <f>AC12</f>
        <v>26</v>
      </c>
      <c r="AD13" s="5"/>
      <c r="AE13" s="5"/>
      <c r="AF13" s="40">
        <f t="shared" si="18"/>
        <v>23</v>
      </c>
      <c r="AG13" s="11"/>
      <c r="AH13" s="40">
        <f t="shared" si="2"/>
        <v>1</v>
      </c>
      <c r="AI13" s="40">
        <f t="shared" si="3"/>
        <v>0</v>
      </c>
      <c r="AJ13" s="40">
        <f t="shared" si="4"/>
        <v>0</v>
      </c>
      <c r="AK13" s="40">
        <f t="shared" si="5"/>
        <v>0</v>
      </c>
      <c r="AL13" s="40">
        <f t="shared" si="6"/>
        <v>0</v>
      </c>
      <c r="AM13" s="40">
        <f t="shared" si="7"/>
        <v>0</v>
      </c>
      <c r="AN13" s="40">
        <f t="shared" si="8"/>
        <v>0</v>
      </c>
      <c r="AO13" s="40">
        <f t="shared" si="9"/>
        <v>0</v>
      </c>
      <c r="AP13" s="40">
        <f t="shared" si="10"/>
        <v>0</v>
      </c>
      <c r="AQ13" s="40">
        <f t="shared" si="11"/>
        <v>0</v>
      </c>
      <c r="AR13" s="40">
        <f t="shared" si="12"/>
        <v>0</v>
      </c>
      <c r="AS13" s="40">
        <f t="shared" si="13"/>
        <v>0</v>
      </c>
      <c r="AT13" s="40">
        <f t="shared" si="14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90">
        <v>10</v>
      </c>
      <c r="BU13" s="191" t="s">
        <v>169</v>
      </c>
      <c r="BV13" s="192" t="s">
        <v>171</v>
      </c>
      <c r="BW13" s="190">
        <v>1</v>
      </c>
      <c r="BX13" s="10">
        <v>50</v>
      </c>
      <c r="BY13" s="193">
        <v>16.6666666666666</v>
      </c>
      <c r="BZ13" s="194">
        <v>33.3333333333333</v>
      </c>
      <c r="CA13" s="10">
        <v>90</v>
      </c>
      <c r="CB13" s="194">
        <v>66.6666666666666</v>
      </c>
      <c r="CC13" s="190" t="s">
        <v>170</v>
      </c>
      <c r="CD13" s="191">
        <v>0</v>
      </c>
      <c r="CE13" s="191">
        <v>5</v>
      </c>
      <c r="CF13" s="191">
        <v>2</v>
      </c>
      <c r="CG13" s="92" t="str">
        <f t="shared" si="0"/>
        <v>6,3</v>
      </c>
      <c r="CH13" s="192">
        <v>0</v>
      </c>
      <c r="CI13" s="192">
        <v>8</v>
      </c>
      <c r="CJ13" s="192">
        <v>1</v>
      </c>
      <c r="CK13" s="92" t="str">
        <f t="shared" si="15"/>
        <v>9,2</v>
      </c>
      <c r="CL13" s="190"/>
      <c r="CM13" s="5"/>
      <c r="CN13" s="5"/>
      <c r="CO13" s="5"/>
      <c r="CP13" s="5"/>
      <c r="CQ13" s="5"/>
      <c r="CR13" s="5"/>
      <c r="CS13" s="5"/>
    </row>
    <row r="14" spans="1:97" ht="12" customHeight="1" x14ac:dyDescent="0.25">
      <c r="A14" s="5"/>
      <c r="B14" s="11">
        <v>0</v>
      </c>
      <c r="C14" s="11"/>
      <c r="D14" s="160">
        <v>0</v>
      </c>
      <c r="E14" s="160">
        <v>0</v>
      </c>
      <c r="F14" s="160">
        <v>1</v>
      </c>
      <c r="G14" s="92" t="str">
        <f t="shared" ref="G14:G19" si="21">_xlfn.CONCAT(D14+1,",",E14+1)</f>
        <v>1,1</v>
      </c>
      <c r="H14" s="179">
        <f>E14+1</f>
        <v>1</v>
      </c>
      <c r="I14" s="11">
        <v>0</v>
      </c>
      <c r="J14" s="160">
        <v>0</v>
      </c>
      <c r="K14" s="160">
        <v>6</v>
      </c>
      <c r="L14" s="160">
        <v>0</v>
      </c>
      <c r="M14" s="92" t="str">
        <f t="shared" ref="M14:M19" si="22">_xlfn.CONCAT(J14+1,",",K14+1)</f>
        <v>1,7</v>
      </c>
      <c r="N14" s="179">
        <f>K14+1</f>
        <v>7</v>
      </c>
      <c r="O14" s="40">
        <f t="shared" si="16"/>
        <v>23</v>
      </c>
      <c r="P14" s="11"/>
      <c r="Q14" s="182">
        <f>Q13</f>
        <v>23</v>
      </c>
      <c r="R14" s="182">
        <f t="shared" si="17"/>
        <v>24</v>
      </c>
      <c r="S14" s="173" t="s">
        <v>0</v>
      </c>
      <c r="T14" s="171" t="s">
        <v>0</v>
      </c>
      <c r="U14" s="171" t="s">
        <v>0</v>
      </c>
      <c r="V14" s="173" t="s">
        <v>0</v>
      </c>
      <c r="W14" s="171" t="s">
        <v>0</v>
      </c>
      <c r="X14" s="176" t="s">
        <v>0</v>
      </c>
      <c r="Y14" s="171" t="s">
        <v>0</v>
      </c>
      <c r="Z14" s="171" t="s">
        <v>0</v>
      </c>
      <c r="AA14" s="176" t="s">
        <v>0</v>
      </c>
      <c r="AB14" s="182">
        <f>AB13</f>
        <v>25</v>
      </c>
      <c r="AC14" s="182">
        <f>AC13</f>
        <v>26</v>
      </c>
      <c r="AD14" s="5"/>
      <c r="AE14" s="5"/>
      <c r="AF14" s="40">
        <f t="shared" si="18"/>
        <v>23</v>
      </c>
      <c r="AG14" s="11"/>
      <c r="AH14" s="40">
        <f t="shared" si="2"/>
        <v>1</v>
      </c>
      <c r="AI14" s="40">
        <f t="shared" si="3"/>
        <v>0</v>
      </c>
      <c r="AJ14" s="40">
        <f t="shared" si="4"/>
        <v>0</v>
      </c>
      <c r="AK14" s="40">
        <f t="shared" si="5"/>
        <v>0</v>
      </c>
      <c r="AL14" s="40">
        <f t="shared" si="6"/>
        <v>0</v>
      </c>
      <c r="AM14" s="40">
        <f t="shared" si="7"/>
        <v>0</v>
      </c>
      <c r="AN14" s="40">
        <f t="shared" si="8"/>
        <v>0</v>
      </c>
      <c r="AO14" s="40">
        <f t="shared" si="9"/>
        <v>0</v>
      </c>
      <c r="AP14" s="40">
        <f t="shared" si="10"/>
        <v>0</v>
      </c>
      <c r="AQ14" s="40">
        <f t="shared" si="11"/>
        <v>0</v>
      </c>
      <c r="AR14" s="40">
        <f t="shared" si="12"/>
        <v>0</v>
      </c>
      <c r="AS14" s="40">
        <f t="shared" si="13"/>
        <v>0</v>
      </c>
      <c r="AT14" s="40">
        <f t="shared" si="14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90">
        <v>11</v>
      </c>
      <c r="BU14" s="191" t="s">
        <v>169</v>
      </c>
      <c r="BV14" s="192" t="s">
        <v>172</v>
      </c>
      <c r="BW14" s="190">
        <v>1</v>
      </c>
      <c r="BX14" s="10">
        <v>50</v>
      </c>
      <c r="BY14" s="193">
        <v>16.6666666666666</v>
      </c>
      <c r="BZ14" s="194">
        <v>33.3333333333333</v>
      </c>
      <c r="CA14" s="10">
        <v>90</v>
      </c>
      <c r="CB14" s="194">
        <v>74.535599249992998</v>
      </c>
      <c r="CC14" s="190" t="s">
        <v>170</v>
      </c>
      <c r="CD14" s="191">
        <v>0</v>
      </c>
      <c r="CE14" s="191">
        <v>5</v>
      </c>
      <c r="CF14" s="191">
        <v>2</v>
      </c>
      <c r="CG14" s="92" t="str">
        <f t="shared" si="0"/>
        <v>6,3</v>
      </c>
      <c r="CH14" s="192">
        <v>0</v>
      </c>
      <c r="CI14" s="192">
        <v>8</v>
      </c>
      <c r="CJ14" s="192">
        <v>2</v>
      </c>
      <c r="CK14" s="92" t="str">
        <f t="shared" si="15"/>
        <v>9,3</v>
      </c>
      <c r="CL14" s="190"/>
      <c r="CM14" s="5"/>
      <c r="CN14" s="5"/>
      <c r="CO14" s="5"/>
      <c r="CP14" s="5"/>
      <c r="CQ14" s="5"/>
      <c r="CR14" s="5"/>
      <c r="CS14" s="5"/>
    </row>
    <row r="15" spans="1:97" ht="12" customHeight="1" x14ac:dyDescent="0.25">
      <c r="A15" s="5"/>
      <c r="B15" s="11">
        <f>B14+1</f>
        <v>1</v>
      </c>
      <c r="C15" s="11"/>
      <c r="D15" s="160">
        <v>0</v>
      </c>
      <c r="E15" s="160">
        <v>7</v>
      </c>
      <c r="F15" s="160">
        <v>1</v>
      </c>
      <c r="G15" s="92" t="str">
        <f t="shared" si="21"/>
        <v>1,8</v>
      </c>
      <c r="H15" s="179">
        <f t="shared" ref="H15:H20" si="23">E15+1</f>
        <v>8</v>
      </c>
      <c r="I15" s="11">
        <v>1</v>
      </c>
      <c r="J15" s="160">
        <v>0</v>
      </c>
      <c r="K15" s="160">
        <v>13</v>
      </c>
      <c r="L15" s="160">
        <v>0</v>
      </c>
      <c r="M15" s="92" t="str">
        <f t="shared" si="22"/>
        <v>1,14</v>
      </c>
      <c r="N15" s="179">
        <f t="shared" ref="N15:N20" si="24">K15+1</f>
        <v>14</v>
      </c>
      <c r="O15" s="40">
        <f t="shared" si="16"/>
        <v>27</v>
      </c>
      <c r="P15" s="11"/>
      <c r="Q15" s="181">
        <v>27</v>
      </c>
      <c r="R15" s="181">
        <f t="shared" si="17"/>
        <v>28</v>
      </c>
      <c r="S15" s="180">
        <f t="shared" si="17"/>
        <v>29</v>
      </c>
      <c r="T15" s="40">
        <f>S15</f>
        <v>29</v>
      </c>
      <c r="U15" s="40">
        <f>T15</f>
        <v>29</v>
      </c>
      <c r="V15" s="180">
        <v>30</v>
      </c>
      <c r="W15" s="40">
        <f>V15</f>
        <v>30</v>
      </c>
      <c r="X15" s="40">
        <f>W15</f>
        <v>30</v>
      </c>
      <c r="Y15" s="180">
        <v>31</v>
      </c>
      <c r="Z15" s="40">
        <f>Y15</f>
        <v>31</v>
      </c>
      <c r="AA15" s="40">
        <f>Z15</f>
        <v>31</v>
      </c>
      <c r="AB15" s="180">
        <v>32</v>
      </c>
      <c r="AC15" s="180">
        <f t="shared" si="17"/>
        <v>33</v>
      </c>
      <c r="AD15" s="5"/>
      <c r="AE15" s="5"/>
      <c r="AF15" s="40">
        <f t="shared" si="18"/>
        <v>27</v>
      </c>
      <c r="AG15" s="11"/>
      <c r="AH15" s="40">
        <f t="shared" si="2"/>
        <v>1</v>
      </c>
      <c r="AI15" s="40">
        <f t="shared" si="3"/>
        <v>0</v>
      </c>
      <c r="AJ15" s="40">
        <f t="shared" si="4"/>
        <v>0</v>
      </c>
      <c r="AK15" s="40">
        <f t="shared" si="5"/>
        <v>0</v>
      </c>
      <c r="AL15" s="40">
        <f t="shared" si="6"/>
        <v>0</v>
      </c>
      <c r="AM15" s="40">
        <f t="shared" si="7"/>
        <v>0</v>
      </c>
      <c r="AN15" s="40">
        <f t="shared" si="8"/>
        <v>0</v>
      </c>
      <c r="AO15" s="40">
        <f t="shared" si="9"/>
        <v>0</v>
      </c>
      <c r="AP15" s="40">
        <f t="shared" si="10"/>
        <v>0</v>
      </c>
      <c r="AQ15" s="40">
        <f t="shared" si="11"/>
        <v>0</v>
      </c>
      <c r="AR15" s="40">
        <f t="shared" si="12"/>
        <v>0</v>
      </c>
      <c r="AS15" s="40">
        <f t="shared" si="13"/>
        <v>0</v>
      </c>
      <c r="AT15" s="40">
        <f t="shared" si="14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90">
        <v>12</v>
      </c>
      <c r="BU15" s="191" t="s">
        <v>173</v>
      </c>
      <c r="BV15" s="192" t="s">
        <v>174</v>
      </c>
      <c r="BW15" s="190">
        <v>1</v>
      </c>
      <c r="BX15" s="10">
        <v>50</v>
      </c>
      <c r="BY15" s="193">
        <v>16.6666666666666</v>
      </c>
      <c r="BZ15" s="194">
        <v>33.3333333333333</v>
      </c>
      <c r="CA15" s="10">
        <v>90</v>
      </c>
      <c r="CB15" s="194">
        <v>74.535599249992998</v>
      </c>
      <c r="CC15" s="190" t="s">
        <v>170</v>
      </c>
      <c r="CD15" s="191">
        <v>0</v>
      </c>
      <c r="CE15" s="191">
        <v>5</v>
      </c>
      <c r="CF15" s="191">
        <v>3</v>
      </c>
      <c r="CG15" s="92" t="str">
        <f t="shared" si="0"/>
        <v>6,4</v>
      </c>
      <c r="CH15" s="192">
        <v>0</v>
      </c>
      <c r="CI15" s="192">
        <v>8</v>
      </c>
      <c r="CJ15" s="192">
        <v>3</v>
      </c>
      <c r="CK15" s="92" t="str">
        <f t="shared" si="15"/>
        <v>9,4</v>
      </c>
      <c r="CL15" s="190"/>
      <c r="CM15" s="5"/>
      <c r="CN15" s="5"/>
      <c r="CO15" s="5"/>
      <c r="CP15" s="5"/>
      <c r="CQ15" s="5"/>
      <c r="CR15" s="5"/>
      <c r="CS15" s="5"/>
    </row>
    <row r="16" spans="1:97" ht="12" customHeight="1" x14ac:dyDescent="0.25">
      <c r="A16" s="5"/>
      <c r="B16" s="11">
        <f t="shared" ref="B16:B20" si="25">B15+1</f>
        <v>2</v>
      </c>
      <c r="C16" s="11"/>
      <c r="D16" s="160">
        <v>0</v>
      </c>
      <c r="E16" s="160">
        <v>14</v>
      </c>
      <c r="F16" s="160">
        <v>1</v>
      </c>
      <c r="G16" s="92" t="str">
        <f t="shared" si="21"/>
        <v>1,15</v>
      </c>
      <c r="H16" s="179">
        <f t="shared" si="23"/>
        <v>15</v>
      </c>
      <c r="I16" s="11">
        <v>2</v>
      </c>
      <c r="J16" s="160">
        <v>0</v>
      </c>
      <c r="K16" s="160">
        <v>17</v>
      </c>
      <c r="L16" s="160">
        <v>0</v>
      </c>
      <c r="M16" s="92" t="str">
        <f t="shared" si="22"/>
        <v>1,18</v>
      </c>
      <c r="N16" s="179">
        <f t="shared" si="24"/>
        <v>18</v>
      </c>
      <c r="O16" s="40">
        <f t="shared" si="16"/>
        <v>34</v>
      </c>
      <c r="P16" s="11"/>
      <c r="Q16" s="181">
        <v>34</v>
      </c>
      <c r="R16" s="181">
        <f t="shared" si="17"/>
        <v>35</v>
      </c>
      <c r="S16" s="180">
        <f t="shared" ref="S16" si="26">R16+1</f>
        <v>36</v>
      </c>
      <c r="T16" s="40">
        <f>S16</f>
        <v>36</v>
      </c>
      <c r="U16" s="40">
        <f>T16</f>
        <v>36</v>
      </c>
      <c r="V16" s="180">
        <v>37</v>
      </c>
      <c r="W16" s="40">
        <f>V16</f>
        <v>37</v>
      </c>
      <c r="X16" s="40">
        <f>W16</f>
        <v>37</v>
      </c>
      <c r="Y16" s="180">
        <v>38</v>
      </c>
      <c r="Z16" s="40">
        <f>Y16</f>
        <v>38</v>
      </c>
      <c r="AA16" s="40">
        <f>Z16</f>
        <v>38</v>
      </c>
      <c r="AB16" s="180">
        <v>39</v>
      </c>
      <c r="AC16" s="180">
        <f t="shared" si="17"/>
        <v>40</v>
      </c>
      <c r="AD16" s="5"/>
      <c r="AE16" s="5"/>
      <c r="AF16" s="40">
        <f t="shared" si="18"/>
        <v>34</v>
      </c>
      <c r="AG16" s="11"/>
      <c r="AH16" s="40">
        <f t="shared" si="2"/>
        <v>1</v>
      </c>
      <c r="AI16" s="40">
        <f t="shared" si="3"/>
        <v>0</v>
      </c>
      <c r="AJ16" s="40">
        <f t="shared" si="4"/>
        <v>0</v>
      </c>
      <c r="AK16" s="40">
        <f t="shared" si="5"/>
        <v>0</v>
      </c>
      <c r="AL16" s="40">
        <f t="shared" si="6"/>
        <v>0</v>
      </c>
      <c r="AM16" s="40">
        <f t="shared" si="7"/>
        <v>0</v>
      </c>
      <c r="AN16" s="40">
        <f t="shared" si="8"/>
        <v>0</v>
      </c>
      <c r="AO16" s="40">
        <f t="shared" si="9"/>
        <v>0</v>
      </c>
      <c r="AP16" s="40">
        <f t="shared" si="10"/>
        <v>0</v>
      </c>
      <c r="AQ16" s="40">
        <f t="shared" si="11"/>
        <v>0</v>
      </c>
      <c r="AR16" s="40">
        <f t="shared" si="12"/>
        <v>0</v>
      </c>
      <c r="AS16" s="40">
        <f t="shared" si="13"/>
        <v>0</v>
      </c>
      <c r="AT16" s="40">
        <f t="shared" si="14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90">
        <v>13</v>
      </c>
      <c r="BU16" s="191" t="s">
        <v>173</v>
      </c>
      <c r="BV16" s="192" t="s">
        <v>175</v>
      </c>
      <c r="BW16" s="190">
        <v>1</v>
      </c>
      <c r="BX16" s="10">
        <v>50</v>
      </c>
      <c r="BY16" s="193">
        <v>16.6666666666666</v>
      </c>
      <c r="BZ16" s="194">
        <v>33.3333333333333</v>
      </c>
      <c r="CA16" s="10">
        <v>90</v>
      </c>
      <c r="CB16" s="194">
        <v>66.6666666666666</v>
      </c>
      <c r="CC16" s="190" t="s">
        <v>170</v>
      </c>
      <c r="CD16" s="191">
        <v>0</v>
      </c>
      <c r="CE16" s="191">
        <v>5</v>
      </c>
      <c r="CF16" s="191">
        <v>3</v>
      </c>
      <c r="CG16" s="92" t="str">
        <f t="shared" si="0"/>
        <v>6,4</v>
      </c>
      <c r="CH16" s="192">
        <v>0</v>
      </c>
      <c r="CI16" s="192">
        <v>8</v>
      </c>
      <c r="CJ16" s="192">
        <v>4</v>
      </c>
      <c r="CK16" s="92" t="str">
        <f t="shared" si="15"/>
        <v>9,5</v>
      </c>
      <c r="CL16" s="190"/>
      <c r="CM16" s="5"/>
      <c r="CN16" s="5"/>
      <c r="CO16" s="5"/>
      <c r="CP16" s="5"/>
      <c r="CQ16" s="5"/>
      <c r="CR16" s="5"/>
      <c r="CS16" s="5"/>
    </row>
    <row r="17" spans="1:97" ht="12" customHeight="1" x14ac:dyDescent="0.25">
      <c r="A17" s="5"/>
      <c r="B17" s="11">
        <f t="shared" si="25"/>
        <v>3</v>
      </c>
      <c r="C17" s="11"/>
      <c r="D17" s="160">
        <v>0</v>
      </c>
      <c r="E17" s="160">
        <v>18</v>
      </c>
      <c r="F17" s="160">
        <v>1</v>
      </c>
      <c r="G17" s="92" t="str">
        <f t="shared" si="21"/>
        <v>1,19</v>
      </c>
      <c r="H17" s="179">
        <f t="shared" si="23"/>
        <v>19</v>
      </c>
      <c r="I17" s="11">
        <v>3</v>
      </c>
      <c r="J17" s="160">
        <v>0</v>
      </c>
      <c r="K17" s="160">
        <v>21</v>
      </c>
      <c r="L17" s="160">
        <v>0</v>
      </c>
      <c r="M17" s="92" t="str">
        <f t="shared" si="22"/>
        <v>1,22</v>
      </c>
      <c r="N17" s="179">
        <f t="shared" si="24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90">
        <v>14</v>
      </c>
      <c r="BU17" s="191" t="s">
        <v>173</v>
      </c>
      <c r="BV17" s="192" t="s">
        <v>176</v>
      </c>
      <c r="BW17" s="190">
        <v>1</v>
      </c>
      <c r="BX17" s="10">
        <v>50</v>
      </c>
      <c r="BY17" s="193">
        <v>16.6666666666666</v>
      </c>
      <c r="BZ17" s="194">
        <v>33.3333333333333</v>
      </c>
      <c r="CA17" s="10">
        <v>90</v>
      </c>
      <c r="CB17" s="194">
        <v>74.535599249992998</v>
      </c>
      <c r="CC17" s="190" t="s">
        <v>170</v>
      </c>
      <c r="CD17" s="191">
        <v>0</v>
      </c>
      <c r="CE17" s="191">
        <v>5</v>
      </c>
      <c r="CF17" s="191">
        <v>3</v>
      </c>
      <c r="CG17" s="92" t="str">
        <f t="shared" si="0"/>
        <v>6,4</v>
      </c>
      <c r="CH17" s="192">
        <v>0</v>
      </c>
      <c r="CI17" s="192">
        <v>8</v>
      </c>
      <c r="CJ17" s="192">
        <v>5</v>
      </c>
      <c r="CK17" s="92" t="str">
        <f t="shared" si="15"/>
        <v>9,6</v>
      </c>
      <c r="CL17" s="190"/>
      <c r="CM17" s="5"/>
      <c r="CN17" s="5"/>
      <c r="CO17" s="5"/>
      <c r="CP17" s="5"/>
      <c r="CQ17" s="5"/>
      <c r="CR17" s="5"/>
      <c r="CS17" s="5"/>
    </row>
    <row r="18" spans="1:97" ht="12" customHeight="1" x14ac:dyDescent="0.25">
      <c r="A18" s="5"/>
      <c r="B18" s="11">
        <f t="shared" si="25"/>
        <v>4</v>
      </c>
      <c r="C18" s="11"/>
      <c r="D18" s="160">
        <v>0</v>
      </c>
      <c r="E18" s="160">
        <v>22</v>
      </c>
      <c r="F18" s="160">
        <v>1</v>
      </c>
      <c r="G18" s="92" t="str">
        <f t="shared" si="21"/>
        <v>1,23</v>
      </c>
      <c r="H18" s="179">
        <f t="shared" si="23"/>
        <v>23</v>
      </c>
      <c r="I18" s="11">
        <v>4</v>
      </c>
      <c r="J18" s="160">
        <v>0</v>
      </c>
      <c r="K18" s="160">
        <v>25</v>
      </c>
      <c r="L18" s="160">
        <v>0</v>
      </c>
      <c r="M18" s="92" t="str">
        <f t="shared" si="22"/>
        <v>1,26</v>
      </c>
      <c r="N18" s="179">
        <f t="shared" si="24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90">
        <v>15</v>
      </c>
      <c r="BU18" s="191" t="s">
        <v>177</v>
      </c>
      <c r="BV18" s="192" t="s">
        <v>178</v>
      </c>
      <c r="BW18" s="190">
        <v>1</v>
      </c>
      <c r="BX18" s="10">
        <v>50</v>
      </c>
      <c r="BY18" s="193">
        <v>16.6666666666666</v>
      </c>
      <c r="BZ18" s="194">
        <v>33.3333333333333</v>
      </c>
      <c r="CA18" s="10">
        <v>90</v>
      </c>
      <c r="CB18" s="194">
        <v>74.535599249992899</v>
      </c>
      <c r="CC18" s="190" t="s">
        <v>170</v>
      </c>
      <c r="CD18" s="191">
        <v>0</v>
      </c>
      <c r="CE18" s="191">
        <v>5</v>
      </c>
      <c r="CF18" s="191">
        <v>4</v>
      </c>
      <c r="CG18" s="92" t="str">
        <f t="shared" si="0"/>
        <v>6,5</v>
      </c>
      <c r="CH18" s="192">
        <v>0</v>
      </c>
      <c r="CI18" s="192">
        <v>8</v>
      </c>
      <c r="CJ18" s="192">
        <v>6</v>
      </c>
      <c r="CK18" s="92" t="str">
        <f t="shared" si="15"/>
        <v>9,7</v>
      </c>
      <c r="CL18" s="190"/>
      <c r="CM18" s="5"/>
      <c r="CN18" s="5"/>
      <c r="CO18" s="5"/>
      <c r="CP18" s="5"/>
      <c r="CQ18" s="5"/>
      <c r="CR18" s="5"/>
      <c r="CS18" s="5"/>
    </row>
    <row r="19" spans="1:97" ht="12" customHeight="1" x14ac:dyDescent="0.25">
      <c r="A19" s="5"/>
      <c r="B19" s="11">
        <f t="shared" si="25"/>
        <v>5</v>
      </c>
      <c r="C19" s="11"/>
      <c r="D19" s="160">
        <v>0</v>
      </c>
      <c r="E19" s="160">
        <v>26</v>
      </c>
      <c r="F19" s="160">
        <v>1</v>
      </c>
      <c r="G19" s="92" t="str">
        <f t="shared" si="21"/>
        <v>1,27</v>
      </c>
      <c r="H19" s="179">
        <f t="shared" si="23"/>
        <v>27</v>
      </c>
      <c r="I19" s="11">
        <v>5</v>
      </c>
      <c r="J19" s="160">
        <v>0</v>
      </c>
      <c r="K19" s="160">
        <v>32</v>
      </c>
      <c r="L19" s="160">
        <v>0</v>
      </c>
      <c r="M19" s="92" t="str">
        <f t="shared" si="22"/>
        <v>1,33</v>
      </c>
      <c r="N19" s="179">
        <f t="shared" si="24"/>
        <v>33</v>
      </c>
      <c r="O19" s="5"/>
      <c r="P19" s="5"/>
      <c r="Q19" s="11">
        <f>IF(ISNUMBER(Q20),AU19+1,"")</f>
        <v>1</v>
      </c>
      <c r="R19" s="11">
        <f t="shared" ref="R19" si="27">IF(ISNUMBER(R20),Q19+1,"")</f>
        <v>2</v>
      </c>
      <c r="S19" s="161">
        <f t="shared" ref="S19" si="28">IF(ISNUMBER(S20),R19+1,"")</f>
        <v>3</v>
      </c>
      <c r="T19" s="161">
        <f t="shared" ref="T19" si="29">IF(ISNUMBER(T20),S19+1,"")</f>
        <v>4</v>
      </c>
      <c r="U19" s="161">
        <f t="shared" ref="U19" si="30">IF(ISNUMBER(U20),T19+1,"")</f>
        <v>5</v>
      </c>
      <c r="V19" s="161">
        <f t="shared" ref="V19" si="31">IF(ISNUMBER(V20),U19+1,"")</f>
        <v>6</v>
      </c>
      <c r="W19" s="161">
        <f t="shared" ref="W19" si="32">IF(ISNUMBER(W20),V19+1,"")</f>
        <v>7</v>
      </c>
      <c r="X19" s="161">
        <f t="shared" ref="X19" si="33">IF(ISNUMBER(X20),W19+1,"")</f>
        <v>8</v>
      </c>
      <c r="Y19" s="161">
        <f t="shared" ref="Y19" si="34">IF(ISNUMBER(Y20),X19+1,"")</f>
        <v>9</v>
      </c>
      <c r="Z19" s="161">
        <f t="shared" ref="Z19" si="35">IF(ISNUMBER(Z20),Y19+1,"")</f>
        <v>10</v>
      </c>
      <c r="AA19" s="161">
        <f t="shared" ref="AA19" si="36">IF(ISNUMBER(AA20),Z19+1,"")</f>
        <v>11</v>
      </c>
      <c r="AB19" s="11">
        <f t="shared" ref="AB19" si="37">IF(ISNUMBER(AB20),AA19+1,"")</f>
        <v>12</v>
      </c>
      <c r="AC19" s="11">
        <f t="shared" ref="AC19" si="38">IF(ISNUMBER(AC20),AB19+1,"")</f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90">
        <v>16</v>
      </c>
      <c r="BU19" s="191" t="s">
        <v>177</v>
      </c>
      <c r="BV19" s="192" t="s">
        <v>179</v>
      </c>
      <c r="BW19" s="190">
        <v>1</v>
      </c>
      <c r="BX19" s="10">
        <v>50</v>
      </c>
      <c r="BY19" s="193">
        <v>16.6666666666666</v>
      </c>
      <c r="BZ19" s="194">
        <v>33.3333333333333</v>
      </c>
      <c r="CA19" s="10">
        <v>90</v>
      </c>
      <c r="CB19" s="194">
        <v>66.6666666666666</v>
      </c>
      <c r="CC19" s="190" t="s">
        <v>170</v>
      </c>
      <c r="CD19" s="191">
        <v>0</v>
      </c>
      <c r="CE19" s="191">
        <v>5</v>
      </c>
      <c r="CF19" s="191">
        <v>4</v>
      </c>
      <c r="CG19" s="92" t="str">
        <f t="shared" si="0"/>
        <v>6,5</v>
      </c>
      <c r="CH19" s="192">
        <v>0</v>
      </c>
      <c r="CI19" s="192">
        <v>8</v>
      </c>
      <c r="CJ19" s="192">
        <v>7</v>
      </c>
      <c r="CK19" s="92" t="str">
        <f t="shared" si="15"/>
        <v>9,8</v>
      </c>
      <c r="CL19" s="190"/>
      <c r="CM19" s="5"/>
      <c r="CN19" s="5"/>
      <c r="CO19" s="5"/>
      <c r="CP19" s="5"/>
      <c r="CQ19" s="5"/>
      <c r="CR19" s="5"/>
      <c r="CS19" s="5"/>
    </row>
    <row r="20" spans="1:97" ht="12" customHeight="1" x14ac:dyDescent="0.25">
      <c r="A20" s="5"/>
      <c r="B20" s="11">
        <f t="shared" si="25"/>
        <v>6</v>
      </c>
      <c r="C20" s="11"/>
      <c r="D20" s="160">
        <v>0</v>
      </c>
      <c r="E20" s="160">
        <v>33</v>
      </c>
      <c r="F20" s="160">
        <v>1</v>
      </c>
      <c r="G20" s="92" t="str">
        <f>_xlfn.CONCAT(D20+1,",",E20+1)</f>
        <v>1,34</v>
      </c>
      <c r="H20" s="179">
        <f t="shared" si="23"/>
        <v>34</v>
      </c>
      <c r="I20" s="11">
        <v>6</v>
      </c>
      <c r="J20" s="160">
        <v>0</v>
      </c>
      <c r="K20" s="160">
        <v>39</v>
      </c>
      <c r="L20" s="160">
        <v>0</v>
      </c>
      <c r="M20" s="92" t="str">
        <f>_xlfn.CONCAT(J20+1,",",K20+1)</f>
        <v>1,40</v>
      </c>
      <c r="N20" s="179">
        <f t="shared" si="24"/>
        <v>40</v>
      </c>
      <c r="O20" s="5"/>
      <c r="P20" s="109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90">
        <v>17</v>
      </c>
      <c r="BU20" s="191" t="s">
        <v>177</v>
      </c>
      <c r="BV20" s="192" t="s">
        <v>180</v>
      </c>
      <c r="BW20" s="190">
        <v>1</v>
      </c>
      <c r="BX20" s="10">
        <v>50</v>
      </c>
      <c r="BY20" s="193">
        <v>16.6666666666666</v>
      </c>
      <c r="BZ20" s="194">
        <v>33.3333333333333</v>
      </c>
      <c r="CA20" s="10">
        <v>90</v>
      </c>
      <c r="CB20" s="194">
        <v>74.535599249992998</v>
      </c>
      <c r="CC20" s="190" t="s">
        <v>170</v>
      </c>
      <c r="CD20" s="191">
        <v>0</v>
      </c>
      <c r="CE20" s="191">
        <v>5</v>
      </c>
      <c r="CF20" s="191">
        <v>4</v>
      </c>
      <c r="CG20" s="92" t="str">
        <f t="shared" si="0"/>
        <v>6,5</v>
      </c>
      <c r="CH20" s="192">
        <v>0</v>
      </c>
      <c r="CI20" s="192">
        <v>8</v>
      </c>
      <c r="CJ20" s="192">
        <v>8</v>
      </c>
      <c r="CK20" s="92" t="str">
        <f t="shared" si="15"/>
        <v>9,9</v>
      </c>
      <c r="CL20" s="190"/>
      <c r="CM20" s="5"/>
      <c r="CN20" s="5"/>
      <c r="CO20" s="5"/>
      <c r="CP20" s="5"/>
      <c r="CQ20" s="5"/>
      <c r="CR20" s="5"/>
      <c r="CS20" s="5"/>
    </row>
    <row r="21" spans="1:97" ht="12" customHeight="1" x14ac:dyDescent="0.25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39">IF(ISNUMBER(P21),O20+1,"")</f>
        <v>1</v>
      </c>
      <c r="P21" s="11">
        <f>COLUMN()</f>
        <v>16</v>
      </c>
      <c r="Q21" s="207" t="str">
        <f t="shared" ref="Q21:AC33" si="40">_xlfn.CONCAT(COLUMN()-$P21,",",ROW()-Q$20)</f>
        <v>1,1</v>
      </c>
      <c r="R21" s="198" t="str">
        <f t="shared" si="40"/>
        <v>2,1</v>
      </c>
      <c r="S21" s="198" t="str">
        <f t="shared" si="40"/>
        <v>3,1</v>
      </c>
      <c r="T21" s="198" t="str">
        <f t="shared" si="40"/>
        <v>4,1</v>
      </c>
      <c r="U21" s="198" t="str">
        <f t="shared" si="40"/>
        <v>5,1</v>
      </c>
      <c r="V21" s="198" t="str">
        <f t="shared" si="40"/>
        <v>6,1</v>
      </c>
      <c r="W21" s="198" t="str">
        <f t="shared" si="40"/>
        <v>7,1</v>
      </c>
      <c r="X21" s="198" t="str">
        <f t="shared" si="40"/>
        <v>8,1</v>
      </c>
      <c r="Y21" s="198" t="str">
        <f t="shared" si="40"/>
        <v>9,1</v>
      </c>
      <c r="Z21" s="198" t="str">
        <f t="shared" si="40"/>
        <v>10,1</v>
      </c>
      <c r="AA21" s="198" t="str">
        <f t="shared" si="40"/>
        <v>11,1</v>
      </c>
      <c r="AB21" s="198" t="str">
        <f t="shared" si="40"/>
        <v>12,1</v>
      </c>
      <c r="AC21" s="198" t="str">
        <f t="shared" si="40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90">
        <v>18</v>
      </c>
      <c r="BU21" s="191" t="s">
        <v>181</v>
      </c>
      <c r="BV21" s="192" t="s">
        <v>182</v>
      </c>
      <c r="BW21" s="190">
        <v>1</v>
      </c>
      <c r="BX21" s="10">
        <v>50</v>
      </c>
      <c r="BY21" s="193">
        <v>16.6666666666666</v>
      </c>
      <c r="BZ21" s="194">
        <v>33.3333333333333</v>
      </c>
      <c r="CA21" s="10">
        <v>180</v>
      </c>
      <c r="CB21" s="194">
        <v>74.535599249992998</v>
      </c>
      <c r="CC21" s="190" t="s">
        <v>183</v>
      </c>
      <c r="CD21" s="191">
        <v>0</v>
      </c>
      <c r="CE21" s="191">
        <v>2</v>
      </c>
      <c r="CF21" s="191">
        <v>5</v>
      </c>
      <c r="CG21" s="92" t="str">
        <f t="shared" si="0"/>
        <v>3,6</v>
      </c>
      <c r="CH21" s="192">
        <v>0</v>
      </c>
      <c r="CI21" s="192">
        <v>0</v>
      </c>
      <c r="CJ21" s="192">
        <v>8</v>
      </c>
      <c r="CK21" s="92" t="str">
        <f t="shared" si="15"/>
        <v>1,9</v>
      </c>
      <c r="CL21" s="190"/>
      <c r="CM21" s="5"/>
      <c r="CN21" s="5"/>
      <c r="CO21" s="5"/>
      <c r="CP21" s="5"/>
      <c r="CQ21" s="5"/>
      <c r="CR21" s="5"/>
      <c r="CS21" s="5"/>
    </row>
    <row r="22" spans="1:97" ht="12" customHeight="1" x14ac:dyDescent="0.25">
      <c r="A22" s="5"/>
      <c r="B22" s="11"/>
      <c r="C22" s="181"/>
      <c r="D22" s="181"/>
      <c r="E22" s="181"/>
      <c r="F22" s="181"/>
      <c r="G22" s="181"/>
      <c r="H22" s="181"/>
      <c r="I22" s="181"/>
      <c r="J22" s="181"/>
      <c r="K22" s="181"/>
      <c r="L22" s="11"/>
      <c r="M22" s="5"/>
      <c r="N22" s="79"/>
      <c r="O22" s="11">
        <f t="shared" si="39"/>
        <v>2</v>
      </c>
      <c r="P22" s="11">
        <f>COLUMN()</f>
        <v>16</v>
      </c>
      <c r="Q22" s="207" t="str">
        <f t="shared" si="40"/>
        <v>1,2</v>
      </c>
      <c r="R22" s="198" t="str">
        <f t="shared" si="40"/>
        <v>2,2</v>
      </c>
      <c r="S22" s="198" t="str">
        <f t="shared" si="40"/>
        <v>3,2</v>
      </c>
      <c r="T22" s="198" t="str">
        <f t="shared" si="40"/>
        <v>4,2</v>
      </c>
      <c r="U22" s="198" t="str">
        <f t="shared" si="40"/>
        <v>5,2</v>
      </c>
      <c r="V22" s="198" t="str">
        <f t="shared" si="40"/>
        <v>6,2</v>
      </c>
      <c r="W22" s="198" t="str">
        <f t="shared" si="40"/>
        <v>7,2</v>
      </c>
      <c r="X22" s="198" t="str">
        <f t="shared" si="40"/>
        <v>8,2</v>
      </c>
      <c r="Y22" s="198" t="str">
        <f t="shared" si="40"/>
        <v>9,2</v>
      </c>
      <c r="Z22" s="198" t="str">
        <f t="shared" si="40"/>
        <v>10,2</v>
      </c>
      <c r="AA22" s="198" t="str">
        <f t="shared" si="40"/>
        <v>11,2</v>
      </c>
      <c r="AB22" s="198" t="str">
        <f t="shared" si="40"/>
        <v>12,2</v>
      </c>
      <c r="AC22" s="198" t="str">
        <f t="shared" si="40"/>
        <v>13,2</v>
      </c>
      <c r="AD22" s="5"/>
      <c r="AE22" s="5"/>
      <c r="AF22" s="40">
        <f t="shared" ref="AF22:AF33" si="41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81"/>
      <c r="AX22" s="181"/>
      <c r="AY22" s="181"/>
      <c r="AZ22" s="181"/>
      <c r="BA22" s="181"/>
      <c r="BB22" s="181"/>
      <c r="BC22" s="181"/>
      <c r="BD22" s="181"/>
      <c r="BE22" s="181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90">
        <v>19</v>
      </c>
      <c r="BU22" s="191" t="s">
        <v>181</v>
      </c>
      <c r="BV22" s="192" t="s">
        <v>184</v>
      </c>
      <c r="BW22" s="190">
        <v>1</v>
      </c>
      <c r="BX22" s="10">
        <v>50</v>
      </c>
      <c r="BY22" s="193">
        <v>16.6666666666666</v>
      </c>
      <c r="BZ22" s="194">
        <v>33.3333333333333</v>
      </c>
      <c r="CA22" s="10">
        <v>180</v>
      </c>
      <c r="CB22" s="194">
        <v>66.6666666666666</v>
      </c>
      <c r="CC22" s="190" t="s">
        <v>183</v>
      </c>
      <c r="CD22" s="191">
        <v>0</v>
      </c>
      <c r="CE22" s="191">
        <v>2</v>
      </c>
      <c r="CF22" s="191">
        <v>5</v>
      </c>
      <c r="CG22" s="92" t="str">
        <f t="shared" si="0"/>
        <v>3,6</v>
      </c>
      <c r="CH22" s="192">
        <v>0</v>
      </c>
      <c r="CI22" s="192">
        <v>1</v>
      </c>
      <c r="CJ22" s="192">
        <v>8</v>
      </c>
      <c r="CK22" s="92" t="str">
        <f t="shared" si="15"/>
        <v>2,9</v>
      </c>
      <c r="CL22" s="190"/>
      <c r="CM22" s="5"/>
      <c r="CN22" s="5"/>
      <c r="CO22" s="5"/>
      <c r="CP22" s="5"/>
      <c r="CQ22" s="5"/>
      <c r="CR22" s="5"/>
      <c r="CS22" s="5"/>
    </row>
    <row r="23" spans="1:97" ht="12" customHeight="1" x14ac:dyDescent="0.25">
      <c r="A23" s="5"/>
      <c r="B23" s="11">
        <v>0</v>
      </c>
      <c r="C23" s="181"/>
      <c r="D23" s="10">
        <f>IF(D4=1,MAX($C23:C23)+1+IF(C23=0,+MAX($C22:$J22),0),-1)</f>
        <v>1</v>
      </c>
      <c r="E23" s="10">
        <f>IF(E4=1,MAX($C23:D23)+1+IF(D23=0,+MAX($C22:$J22),0),-1)</f>
        <v>2</v>
      </c>
      <c r="F23" s="10">
        <f>IF(F4=1,MAX($C23:E23)+1+IF(E23=0,+MAX($C22:$J22),0),-1)</f>
        <v>3</v>
      </c>
      <c r="G23" s="10">
        <f>IF(G4=1,MAX($C23:F23)+1+IF(F23=0,+MAX($C22:$J22),0),-1)</f>
        <v>4</v>
      </c>
      <c r="H23" s="10">
        <f>IF(H4=1,MAX($C23:G23)+1+IF(G23=0,+MAX($C22:$J22),0),-1)</f>
        <v>5</v>
      </c>
      <c r="I23" s="10">
        <f>IF(I4=1,MAX($C23:H23)+1+IF(H23=0,+MAX($C22:$J22),0),-1)</f>
        <v>6</v>
      </c>
      <c r="J23" s="10">
        <f>IF(J4=1,MAX($C23:I23)+1+IF(I23=0,+MAX($C22:$J22),0),-1)</f>
        <v>7</v>
      </c>
      <c r="K23" s="181"/>
      <c r="L23" s="11"/>
      <c r="M23" s="5"/>
      <c r="N23" s="79">
        <v>0</v>
      </c>
      <c r="O23" s="161">
        <f t="shared" si="39"/>
        <v>3</v>
      </c>
      <c r="P23" s="11">
        <f>COLUMN()</f>
        <v>16</v>
      </c>
      <c r="Q23" s="207" t="str">
        <f t="shared" si="40"/>
        <v>1,3</v>
      </c>
      <c r="R23" s="198" t="str">
        <f t="shared" si="40"/>
        <v>2,3</v>
      </c>
      <c r="S23" s="199" t="str">
        <f t="shared" si="40"/>
        <v>3,3</v>
      </c>
      <c r="T23" s="200" t="str">
        <f t="shared" si="40"/>
        <v>4,3</v>
      </c>
      <c r="U23" s="201" t="str">
        <f t="shared" si="40"/>
        <v>5,3</v>
      </c>
      <c r="V23" s="200" t="str">
        <f t="shared" si="40"/>
        <v>6,3</v>
      </c>
      <c r="W23" s="200" t="str">
        <f t="shared" si="40"/>
        <v>7,3</v>
      </c>
      <c r="X23" s="200" t="str">
        <f t="shared" si="40"/>
        <v>8,3</v>
      </c>
      <c r="Y23" s="200" t="str">
        <f t="shared" si="40"/>
        <v>9,3</v>
      </c>
      <c r="Z23" s="200" t="str">
        <f t="shared" si="40"/>
        <v>10,3</v>
      </c>
      <c r="AA23" s="201" t="str">
        <f t="shared" si="40"/>
        <v>11,3</v>
      </c>
      <c r="AB23" s="198" t="str">
        <f t="shared" si="40"/>
        <v>12,3</v>
      </c>
      <c r="AC23" s="198" t="str">
        <f t="shared" si="40"/>
        <v>13,3</v>
      </c>
      <c r="AD23" s="5"/>
      <c r="AE23" s="5"/>
      <c r="AF23" s="40">
        <f t="shared" si="41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88">
        <v>1</v>
      </c>
      <c r="AY23" s="10">
        <f>AX23+1</f>
        <v>2</v>
      </c>
      <c r="AZ23" s="10">
        <f t="shared" ref="AZ23:BD23" si="42">AY23+1</f>
        <v>3</v>
      </c>
      <c r="BA23" s="10">
        <f t="shared" si="42"/>
        <v>4</v>
      </c>
      <c r="BB23" s="10">
        <f t="shared" si="42"/>
        <v>5</v>
      </c>
      <c r="BC23" s="10">
        <f t="shared" si="42"/>
        <v>6</v>
      </c>
      <c r="BD23" s="188">
        <f t="shared" si="42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90">
        <v>20</v>
      </c>
      <c r="BU23" s="191" t="s">
        <v>181</v>
      </c>
      <c r="BV23" s="192" t="s">
        <v>185</v>
      </c>
      <c r="BW23" s="190">
        <v>1</v>
      </c>
      <c r="BX23" s="10">
        <v>50</v>
      </c>
      <c r="BY23" s="193">
        <v>16.6666666666666</v>
      </c>
      <c r="BZ23" s="194">
        <v>33.3333333333333</v>
      </c>
      <c r="CA23" s="10">
        <v>180</v>
      </c>
      <c r="CB23" s="194">
        <v>74.535599249992998</v>
      </c>
      <c r="CC23" s="190" t="s">
        <v>183</v>
      </c>
      <c r="CD23" s="191">
        <v>0</v>
      </c>
      <c r="CE23" s="191">
        <v>2</v>
      </c>
      <c r="CF23" s="191">
        <v>5</v>
      </c>
      <c r="CG23" s="92" t="str">
        <f t="shared" si="0"/>
        <v>3,6</v>
      </c>
      <c r="CH23" s="192">
        <v>0</v>
      </c>
      <c r="CI23" s="192">
        <v>2</v>
      </c>
      <c r="CJ23" s="192">
        <v>8</v>
      </c>
      <c r="CK23" s="92" t="str">
        <f t="shared" si="15"/>
        <v>3,9</v>
      </c>
      <c r="CL23" s="190"/>
      <c r="CM23" s="5"/>
      <c r="CN23" s="5"/>
      <c r="CO23" s="5"/>
      <c r="CP23" s="5"/>
      <c r="CQ23" s="5"/>
      <c r="CR23" s="5"/>
      <c r="CS23" s="5"/>
    </row>
    <row r="24" spans="1:97" ht="12" customHeight="1" x14ac:dyDescent="0.25">
      <c r="A24" s="5"/>
      <c r="B24" s="11">
        <f>B23+1</f>
        <v>1</v>
      </c>
      <c r="C24" s="181"/>
      <c r="D24" s="10">
        <f>IF(D5=1,MAX($C24:C24)+1+IF(C24=0,+MAX($C23:$J23),0),-1)</f>
        <v>8</v>
      </c>
      <c r="E24" s="10">
        <f>IF(E5=1,MAX($C24:D24)+1+IF(D24=0,+MAX($C23:$J23),0),-1)</f>
        <v>9</v>
      </c>
      <c r="F24" s="10">
        <f>IF(F5=1,MAX($C24:E24)+1+IF(E24=0,+MAX($C23:$J23),0),-1)</f>
        <v>10</v>
      </c>
      <c r="G24" s="10">
        <f>IF(G5=1,MAX($C24:F24)+1+IF(F24=0,+MAX($C23:$J23),0),-1)</f>
        <v>11</v>
      </c>
      <c r="H24" s="10">
        <f>IF(H5=1,MAX($C24:G24)+1+IF(G24=0,+MAX($C23:$J23),0),-1)</f>
        <v>12</v>
      </c>
      <c r="I24" s="10">
        <f>IF(I5=1,MAX($C24:H24)+1+IF(H24=0,+MAX($C23:$J23),0),-1)</f>
        <v>13</v>
      </c>
      <c r="J24" s="10">
        <f>IF(J5=1,MAX($C24:I24)+1+IF(I24=0,+MAX($C23:$J23),0),-1)</f>
        <v>14</v>
      </c>
      <c r="K24" s="181"/>
      <c r="L24" s="11"/>
      <c r="M24" s="5"/>
      <c r="N24" s="79">
        <v>1</v>
      </c>
      <c r="O24" s="161">
        <f t="shared" si="39"/>
        <v>4</v>
      </c>
      <c r="P24" s="11">
        <f>COLUMN()</f>
        <v>16</v>
      </c>
      <c r="Q24" s="207" t="str">
        <f t="shared" si="40"/>
        <v>1,4</v>
      </c>
      <c r="R24" s="198" t="str">
        <f t="shared" si="40"/>
        <v>2,4</v>
      </c>
      <c r="S24" s="202" t="str">
        <f t="shared" si="40"/>
        <v>3,4</v>
      </c>
      <c r="T24" s="198" t="str">
        <f t="shared" si="40"/>
        <v>4,4</v>
      </c>
      <c r="U24" s="203" t="str">
        <f t="shared" si="40"/>
        <v>5,4</v>
      </c>
      <c r="V24" s="198" t="str">
        <f t="shared" si="40"/>
        <v>6,4</v>
      </c>
      <c r="W24" s="198" t="str">
        <f t="shared" si="40"/>
        <v>7,4</v>
      </c>
      <c r="X24" s="198" t="str">
        <f t="shared" si="40"/>
        <v>8,4</v>
      </c>
      <c r="Y24" s="198" t="str">
        <f t="shared" si="40"/>
        <v>9,4</v>
      </c>
      <c r="Z24" s="198" t="str">
        <f t="shared" si="40"/>
        <v>10,4</v>
      </c>
      <c r="AA24" s="203" t="str">
        <f t="shared" si="40"/>
        <v>11,4</v>
      </c>
      <c r="AB24" s="198" t="str">
        <f t="shared" si="40"/>
        <v>12,4</v>
      </c>
      <c r="AC24" s="198" t="str">
        <f t="shared" si="40"/>
        <v>13,4</v>
      </c>
      <c r="AD24" s="5"/>
      <c r="AE24" s="5"/>
      <c r="AF24" s="40">
        <f t="shared" si="41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>AV23+1</f>
        <v>1</v>
      </c>
      <c r="AW24" s="100"/>
      <c r="AX24" s="188">
        <v>8</v>
      </c>
      <c r="AY24" s="10">
        <f t="shared" ref="AY24:BD24" si="43">AX24+1</f>
        <v>9</v>
      </c>
      <c r="AZ24" s="10">
        <f t="shared" si="43"/>
        <v>10</v>
      </c>
      <c r="BA24" s="10">
        <f t="shared" si="43"/>
        <v>11</v>
      </c>
      <c r="BB24" s="10">
        <f t="shared" si="43"/>
        <v>12</v>
      </c>
      <c r="BC24" s="10">
        <f t="shared" si="43"/>
        <v>13</v>
      </c>
      <c r="BD24" s="188">
        <f t="shared" si="43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90">
        <v>21</v>
      </c>
      <c r="BU24" s="191" t="s">
        <v>186</v>
      </c>
      <c r="BV24" s="192" t="s">
        <v>187</v>
      </c>
      <c r="BW24" s="190">
        <v>1</v>
      </c>
      <c r="BX24" s="10">
        <v>50</v>
      </c>
      <c r="BY24" s="193">
        <v>16.6666666666666</v>
      </c>
      <c r="BZ24" s="194">
        <v>33.3333333333333</v>
      </c>
      <c r="CA24" s="10">
        <v>180</v>
      </c>
      <c r="CB24" s="194">
        <v>74.535599249992998</v>
      </c>
      <c r="CC24" s="190" t="s">
        <v>183</v>
      </c>
      <c r="CD24" s="191">
        <v>0</v>
      </c>
      <c r="CE24" s="191">
        <v>3</v>
      </c>
      <c r="CF24" s="191">
        <v>5</v>
      </c>
      <c r="CG24" s="92" t="str">
        <f t="shared" si="0"/>
        <v>4,6</v>
      </c>
      <c r="CH24" s="192">
        <v>0</v>
      </c>
      <c r="CI24" s="192">
        <v>3</v>
      </c>
      <c r="CJ24" s="192">
        <v>8</v>
      </c>
      <c r="CK24" s="92" t="str">
        <f t="shared" si="15"/>
        <v>4,9</v>
      </c>
      <c r="CL24" s="190"/>
      <c r="CM24" s="5"/>
      <c r="CN24" s="5"/>
      <c r="CO24" s="5"/>
      <c r="CP24" s="5"/>
      <c r="CQ24" s="5"/>
      <c r="CR24" s="5"/>
      <c r="CS24" s="5"/>
    </row>
    <row r="25" spans="1:97" ht="12" customHeight="1" x14ac:dyDescent="0.25">
      <c r="A25" s="5"/>
      <c r="B25" s="11">
        <f t="shared" ref="B25:B29" si="44">B24+1</f>
        <v>2</v>
      </c>
      <c r="C25" s="181"/>
      <c r="D25" s="10">
        <f>IF(D6=1,MAX($C25:C25)+1+IF(C25=0,+MAX($C24:$J24),0),-1)</f>
        <v>15</v>
      </c>
      <c r="E25" s="10">
        <f>IF(E6=1,MAX($C25:D25)+1+IF(D25=0,+MAX($C24:$J24),0),-1)</f>
        <v>16</v>
      </c>
      <c r="F25" s="10">
        <f>IF(F6=1,MAX($C25:E25)+1+IF(E25=0,+MAX($C24:$J24),0),-1)</f>
        <v>-1</v>
      </c>
      <c r="G25" s="10">
        <f>IF(G6=1,MAX($C25:F25)+1+IF(F25=0,+MAX($C24:$J24),0),-1)</f>
        <v>-1</v>
      </c>
      <c r="H25" s="10">
        <f>IF(H6=1,MAX($C25:G25)+1+IF(G25=0,+MAX($C24:$J24),0),-1)</f>
        <v>-1</v>
      </c>
      <c r="I25" s="10">
        <f>IF(I6=1,MAX($C25:H25)+1+IF(H25=0,+MAX($C24:$J24),0),-1)</f>
        <v>17</v>
      </c>
      <c r="J25" s="10">
        <f>IF(J6=1,MAX($C25:I25)+1+IF(I25=0,+MAX($C24:$J24),0),-1)</f>
        <v>18</v>
      </c>
      <c r="K25" s="181"/>
      <c r="L25" s="11"/>
      <c r="M25" s="5"/>
      <c r="N25" s="79">
        <v>2</v>
      </c>
      <c r="O25" s="161">
        <f t="shared" si="39"/>
        <v>5</v>
      </c>
      <c r="P25" s="11">
        <f>COLUMN()</f>
        <v>16</v>
      </c>
      <c r="Q25" s="198" t="str">
        <f t="shared" si="40"/>
        <v>1,5</v>
      </c>
      <c r="R25" s="198" t="str">
        <f t="shared" si="40"/>
        <v>2,5</v>
      </c>
      <c r="S25" s="204" t="str">
        <f t="shared" si="40"/>
        <v>3,5</v>
      </c>
      <c r="T25" s="205" t="str">
        <f t="shared" si="40"/>
        <v>4,5</v>
      </c>
      <c r="U25" s="206" t="str">
        <f t="shared" si="40"/>
        <v>5,5</v>
      </c>
      <c r="V25" s="198" t="str">
        <f t="shared" si="40"/>
        <v>6,5</v>
      </c>
      <c r="W25" s="198" t="str">
        <f t="shared" si="40"/>
        <v>7,5</v>
      </c>
      <c r="X25" s="198" t="str">
        <f t="shared" si="40"/>
        <v>8,5</v>
      </c>
      <c r="Y25" s="198" t="str">
        <f t="shared" si="40"/>
        <v>9,5</v>
      </c>
      <c r="Z25" s="198" t="str">
        <f t="shared" si="40"/>
        <v>10,5</v>
      </c>
      <c r="AA25" s="203" t="str">
        <f t="shared" si="40"/>
        <v>11,5</v>
      </c>
      <c r="AB25" s="198" t="str">
        <f t="shared" si="40"/>
        <v>12,5</v>
      </c>
      <c r="AC25" s="198" t="str">
        <f t="shared" si="40"/>
        <v>13,5</v>
      </c>
      <c r="AD25" s="5"/>
      <c r="AE25" s="5"/>
      <c r="AF25" s="40">
        <f t="shared" si="41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ref="AV25:AV29" si="45">AV24+1</f>
        <v>2</v>
      </c>
      <c r="AW25" s="100"/>
      <c r="AX25" s="188">
        <v>15</v>
      </c>
      <c r="AY25" s="10">
        <f t="shared" ref="AY25:BD25" si="46">AX25+1</f>
        <v>16</v>
      </c>
      <c r="AZ25" s="10"/>
      <c r="BA25" s="10"/>
      <c r="BB25" s="10"/>
      <c r="BC25" s="10">
        <f>BC24+4</f>
        <v>17</v>
      </c>
      <c r="BD25" s="188">
        <f t="shared" si="46"/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90">
        <v>22</v>
      </c>
      <c r="BU25" s="191" t="s">
        <v>186</v>
      </c>
      <c r="BV25" s="192" t="s">
        <v>188</v>
      </c>
      <c r="BW25" s="190">
        <v>1</v>
      </c>
      <c r="BX25" s="10">
        <v>50</v>
      </c>
      <c r="BY25" s="193">
        <v>16.6666666666666</v>
      </c>
      <c r="BZ25" s="194">
        <v>33.3333333333333</v>
      </c>
      <c r="CA25" s="10">
        <v>180</v>
      </c>
      <c r="CB25" s="194">
        <v>66.6666666666666</v>
      </c>
      <c r="CC25" s="190" t="s">
        <v>183</v>
      </c>
      <c r="CD25" s="191">
        <v>0</v>
      </c>
      <c r="CE25" s="191">
        <v>3</v>
      </c>
      <c r="CF25" s="191">
        <v>5</v>
      </c>
      <c r="CG25" s="92" t="str">
        <f t="shared" si="0"/>
        <v>4,6</v>
      </c>
      <c r="CH25" s="192">
        <v>0</v>
      </c>
      <c r="CI25" s="192">
        <v>4</v>
      </c>
      <c r="CJ25" s="192">
        <v>8</v>
      </c>
      <c r="CK25" s="92" t="str">
        <f t="shared" si="15"/>
        <v>5,9</v>
      </c>
      <c r="CL25" s="190"/>
      <c r="CM25" s="5"/>
      <c r="CN25" s="5"/>
      <c r="CO25" s="5"/>
      <c r="CP25" s="5"/>
      <c r="CQ25" s="5"/>
      <c r="CR25" s="5"/>
      <c r="CS25" s="5"/>
    </row>
    <row r="26" spans="1:97" ht="12" customHeight="1" x14ac:dyDescent="0.25">
      <c r="A26" s="5"/>
      <c r="B26" s="11">
        <f t="shared" si="44"/>
        <v>3</v>
      </c>
      <c r="C26" s="181"/>
      <c r="D26" s="10">
        <f>IF(D7=1,MAX($C26:C26)+1+IF(C26=0,+MAX($C25:$J25),0),-1)</f>
        <v>19</v>
      </c>
      <c r="E26" s="10">
        <f>IF(E7=1,MAX($C26:D26)+1+IF(D26=0,+MAX($C25:$J25),0),-1)</f>
        <v>20</v>
      </c>
      <c r="F26" s="10">
        <f>IF(F7=1,MAX($C26:E26)+1+IF(E26=0,+MAX($C25:$J25),0),-1)</f>
        <v>-1</v>
      </c>
      <c r="G26" s="10">
        <f>IF(G7=1,MAX($C26:F26)+1+IF(F26=0,+MAX($C25:$J25),0),-1)</f>
        <v>-1</v>
      </c>
      <c r="H26" s="10">
        <f>IF(H7=1,MAX($C26:G26)+1+IF(G26=0,+MAX($C25:$J25),0),-1)</f>
        <v>-1</v>
      </c>
      <c r="I26" s="10">
        <f>IF(I7=1,MAX($C26:H26)+1+IF(H26=0,+MAX($C25:$J25),0),-1)</f>
        <v>21</v>
      </c>
      <c r="J26" s="10">
        <f>IF(J7=1,MAX($C26:I26)+1+IF(I26=0,+MAX($C25:$J25),0),-1)</f>
        <v>22</v>
      </c>
      <c r="K26" s="181"/>
      <c r="L26" s="11"/>
      <c r="M26" s="5"/>
      <c r="N26" s="79">
        <v>3</v>
      </c>
      <c r="O26" s="161">
        <f t="shared" si="39"/>
        <v>6</v>
      </c>
      <c r="P26" s="11">
        <f>COLUMN()</f>
        <v>16</v>
      </c>
      <c r="Q26" s="198" t="str">
        <f t="shared" si="40"/>
        <v>1,6</v>
      </c>
      <c r="R26" s="198" t="str">
        <f t="shared" si="40"/>
        <v>2,6</v>
      </c>
      <c r="S26" s="202" t="str">
        <f t="shared" si="40"/>
        <v>3,6</v>
      </c>
      <c r="T26" s="198" t="str">
        <f t="shared" si="40"/>
        <v>4,6</v>
      </c>
      <c r="U26" s="198" t="str">
        <f t="shared" si="40"/>
        <v>5,6</v>
      </c>
      <c r="V26" s="198" t="str">
        <f t="shared" si="40"/>
        <v>6,6</v>
      </c>
      <c r="W26" s="198" t="str">
        <f t="shared" si="40"/>
        <v>7,6</v>
      </c>
      <c r="X26" s="198" t="str">
        <f t="shared" si="40"/>
        <v>8,6</v>
      </c>
      <c r="Y26" s="198" t="str">
        <f t="shared" si="40"/>
        <v>9,6</v>
      </c>
      <c r="Z26" s="198" t="str">
        <f t="shared" si="40"/>
        <v>10,6</v>
      </c>
      <c r="AA26" s="203" t="str">
        <f t="shared" si="40"/>
        <v>11,6</v>
      </c>
      <c r="AB26" s="198" t="str">
        <f t="shared" si="40"/>
        <v>12,6</v>
      </c>
      <c r="AC26" s="198" t="str">
        <f t="shared" si="40"/>
        <v>13,6</v>
      </c>
      <c r="AD26" s="5"/>
      <c r="AE26" s="5"/>
      <c r="AF26" s="40">
        <f t="shared" si="41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45"/>
        <v>3</v>
      </c>
      <c r="AW26" s="100"/>
      <c r="AX26" s="188">
        <v>19</v>
      </c>
      <c r="AY26" s="10">
        <f t="shared" ref="AY26:BD26" si="47">AX26+1</f>
        <v>20</v>
      </c>
      <c r="AZ26" s="10"/>
      <c r="BA26" s="10"/>
      <c r="BB26" s="10"/>
      <c r="BC26" s="10">
        <f t="shared" ref="BC26:BC27" si="48">BC25+4</f>
        <v>21</v>
      </c>
      <c r="BD26" s="188">
        <f t="shared" si="47"/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90">
        <v>23</v>
      </c>
      <c r="BU26" s="191" t="s">
        <v>186</v>
      </c>
      <c r="BV26" s="192" t="s">
        <v>189</v>
      </c>
      <c r="BW26" s="190">
        <v>1</v>
      </c>
      <c r="BX26" s="10">
        <v>50</v>
      </c>
      <c r="BY26" s="193">
        <v>16.6666666666666</v>
      </c>
      <c r="BZ26" s="194">
        <v>33.3333333333333</v>
      </c>
      <c r="CA26" s="10">
        <v>180</v>
      </c>
      <c r="CB26" s="194">
        <v>74.535599249992998</v>
      </c>
      <c r="CC26" s="190" t="s">
        <v>183</v>
      </c>
      <c r="CD26" s="191">
        <v>0</v>
      </c>
      <c r="CE26" s="191">
        <v>3</v>
      </c>
      <c r="CF26" s="191">
        <v>5</v>
      </c>
      <c r="CG26" s="92" t="str">
        <f t="shared" si="0"/>
        <v>4,6</v>
      </c>
      <c r="CH26" s="192">
        <v>0</v>
      </c>
      <c r="CI26" s="192">
        <v>5</v>
      </c>
      <c r="CJ26" s="192">
        <v>8</v>
      </c>
      <c r="CK26" s="92" t="str">
        <f t="shared" si="15"/>
        <v>6,9</v>
      </c>
      <c r="CL26" s="190"/>
      <c r="CM26" s="5"/>
      <c r="CN26" s="5"/>
      <c r="CO26" s="5"/>
      <c r="CP26" s="5"/>
      <c r="CQ26" s="5"/>
      <c r="CR26" s="5"/>
      <c r="CS26" s="5"/>
    </row>
    <row r="27" spans="1:97" ht="12" customHeight="1" x14ac:dyDescent="0.25">
      <c r="A27" s="5"/>
      <c r="B27" s="11">
        <f t="shared" si="44"/>
        <v>4</v>
      </c>
      <c r="C27" s="181"/>
      <c r="D27" s="10">
        <f>IF(D8=1,MAX($C27:C27)+1+IF(C27=0,+MAX($C26:$J26),0),-1)</f>
        <v>23</v>
      </c>
      <c r="E27" s="10">
        <f>IF(E8=1,MAX($C27:D27)+1+IF(D27=0,+MAX($C26:$J26),0),-1)</f>
        <v>24</v>
      </c>
      <c r="F27" s="10">
        <f>IF(F8=1,MAX($C27:E27)+1+IF(E27=0,+MAX($C26:$J26),0),-1)</f>
        <v>-1</v>
      </c>
      <c r="G27" s="10">
        <f>IF(G8=1,MAX($C27:F27)+1+IF(F27=0,+MAX($C26:$J26),0),-1)</f>
        <v>-1</v>
      </c>
      <c r="H27" s="10">
        <f>IF(H8=1,MAX($C27:G27)+1+IF(G27=0,+MAX($C26:$J26),0),-1)</f>
        <v>-1</v>
      </c>
      <c r="I27" s="10">
        <f>IF(I8=1,MAX($C27:H27)+1+IF(H27=0,+MAX($C26:$J26),0),-1)</f>
        <v>25</v>
      </c>
      <c r="J27" s="10">
        <f>IF(J8=1,MAX($C27:I27)+1+IF(I27=0,+MAX($C26:$J26),0),-1)</f>
        <v>26</v>
      </c>
      <c r="K27" s="181"/>
      <c r="L27" s="11"/>
      <c r="M27" s="5"/>
      <c r="N27" s="79">
        <v>4</v>
      </c>
      <c r="O27" s="161">
        <f t="shared" si="39"/>
        <v>7</v>
      </c>
      <c r="P27" s="11">
        <f>COLUMN()</f>
        <v>16</v>
      </c>
      <c r="Q27" s="198" t="str">
        <f t="shared" si="40"/>
        <v>1,7</v>
      </c>
      <c r="R27" s="198" t="str">
        <f t="shared" si="40"/>
        <v>2,7</v>
      </c>
      <c r="S27" s="202" t="str">
        <f t="shared" si="40"/>
        <v>3,7</v>
      </c>
      <c r="T27" s="198" t="str">
        <f t="shared" si="40"/>
        <v>4,7</v>
      </c>
      <c r="U27" s="198" t="str">
        <f t="shared" si="40"/>
        <v>5,7</v>
      </c>
      <c r="V27" s="198" t="str">
        <f t="shared" si="40"/>
        <v>6,7</v>
      </c>
      <c r="W27" s="198" t="str">
        <f t="shared" si="40"/>
        <v>7,7</v>
      </c>
      <c r="X27" s="198" t="str">
        <f t="shared" si="40"/>
        <v>8,7</v>
      </c>
      <c r="Y27" s="198" t="str">
        <f t="shared" si="40"/>
        <v>9,7</v>
      </c>
      <c r="Z27" s="198" t="str">
        <f t="shared" si="40"/>
        <v>10,7</v>
      </c>
      <c r="AA27" s="203" t="str">
        <f t="shared" si="40"/>
        <v>11,7</v>
      </c>
      <c r="AB27" s="198" t="str">
        <f t="shared" si="40"/>
        <v>12,7</v>
      </c>
      <c r="AC27" s="198" t="str">
        <f t="shared" si="40"/>
        <v>13,7</v>
      </c>
      <c r="AD27" s="5"/>
      <c r="AE27" s="5"/>
      <c r="AF27" s="40">
        <f t="shared" si="41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45"/>
        <v>4</v>
      </c>
      <c r="AW27" s="100"/>
      <c r="AX27" s="188">
        <v>23</v>
      </c>
      <c r="AY27" s="10">
        <f t="shared" ref="AY27:BD27" si="49">AX27+1</f>
        <v>24</v>
      </c>
      <c r="AZ27" s="10"/>
      <c r="BA27" s="10"/>
      <c r="BB27" s="10"/>
      <c r="BC27" s="10">
        <f t="shared" si="48"/>
        <v>25</v>
      </c>
      <c r="BD27" s="188">
        <f t="shared" si="49"/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90">
        <v>24</v>
      </c>
      <c r="BU27" s="191" t="s">
        <v>190</v>
      </c>
      <c r="BV27" s="192" t="s">
        <v>191</v>
      </c>
      <c r="BW27" s="190">
        <v>1</v>
      </c>
      <c r="BX27" s="10">
        <v>50</v>
      </c>
      <c r="BY27" s="193">
        <v>16.6666666666666</v>
      </c>
      <c r="BZ27" s="194">
        <v>33.3333333333333</v>
      </c>
      <c r="CA27" s="10">
        <v>180</v>
      </c>
      <c r="CB27" s="194">
        <v>74.535599249992899</v>
      </c>
      <c r="CC27" s="190" t="s">
        <v>183</v>
      </c>
      <c r="CD27" s="191">
        <v>0</v>
      </c>
      <c r="CE27" s="191">
        <v>4</v>
      </c>
      <c r="CF27" s="191">
        <v>5</v>
      </c>
      <c r="CG27" s="92" t="str">
        <f t="shared" si="0"/>
        <v>5,6</v>
      </c>
      <c r="CH27" s="192">
        <v>0</v>
      </c>
      <c r="CI27" s="192">
        <v>6</v>
      </c>
      <c r="CJ27" s="192">
        <v>8</v>
      </c>
      <c r="CK27" s="92" t="str">
        <f t="shared" si="15"/>
        <v>7,9</v>
      </c>
      <c r="CL27" s="190"/>
      <c r="CM27" s="5"/>
      <c r="CN27" s="5"/>
      <c r="CO27" s="5"/>
      <c r="CP27" s="5"/>
      <c r="CQ27" s="5"/>
      <c r="CR27" s="5"/>
      <c r="CS27" s="5"/>
    </row>
    <row r="28" spans="1:97" ht="12" customHeight="1" x14ac:dyDescent="0.25">
      <c r="A28" s="5"/>
      <c r="B28" s="11">
        <f t="shared" si="44"/>
        <v>5</v>
      </c>
      <c r="C28" s="181"/>
      <c r="D28" s="10">
        <f>IF(D9=1,MAX($C28:C28)+1+IF(C28=0,+MAX($C27:$J27),0),-1)</f>
        <v>27</v>
      </c>
      <c r="E28" s="10">
        <f>IF(E9=1,MAX($C28:D28)+1+IF(D28=0,+MAX($C27:$J27),0),-1)</f>
        <v>28</v>
      </c>
      <c r="F28" s="10">
        <f>IF(F9=1,MAX($C28:E28)+1+IF(E28=0,+MAX($C27:$J27),0),-1)</f>
        <v>29</v>
      </c>
      <c r="G28" s="10">
        <f>IF(G9=1,MAX($C28:F28)+1+IF(F28=0,+MAX($C27:$J27),0),-1)</f>
        <v>30</v>
      </c>
      <c r="H28" s="10">
        <f>IF(H9=1,MAX($C28:G28)+1+IF(G28=0,+MAX($C27:$J27),0),-1)</f>
        <v>31</v>
      </c>
      <c r="I28" s="10">
        <f>IF(I9=1,MAX($C28:H28)+1+IF(H28=0,+MAX($C27:$J27),0),-1)</f>
        <v>32</v>
      </c>
      <c r="J28" s="10">
        <f>IF(J9=1,MAX($C28:I28)+1+IF(I28=0,+MAX($C27:$J27),0),-1)</f>
        <v>33</v>
      </c>
      <c r="K28" s="181"/>
      <c r="L28" s="11"/>
      <c r="M28" s="5"/>
      <c r="N28" s="79">
        <v>5</v>
      </c>
      <c r="O28" s="161">
        <f t="shared" si="39"/>
        <v>8</v>
      </c>
      <c r="P28" s="11">
        <f>COLUMN()</f>
        <v>16</v>
      </c>
      <c r="Q28" s="198" t="str">
        <f t="shared" si="40"/>
        <v>1,8</v>
      </c>
      <c r="R28" s="198" t="str">
        <f t="shared" si="40"/>
        <v>2,8</v>
      </c>
      <c r="S28" s="202" t="str">
        <f t="shared" si="40"/>
        <v>3,8</v>
      </c>
      <c r="T28" s="198" t="str">
        <f t="shared" si="40"/>
        <v>4,8</v>
      </c>
      <c r="U28" s="198" t="str">
        <f t="shared" si="40"/>
        <v>5,8</v>
      </c>
      <c r="V28" s="198" t="str">
        <f t="shared" si="40"/>
        <v>6,8</v>
      </c>
      <c r="W28" s="198" t="str">
        <f t="shared" si="40"/>
        <v>7,8</v>
      </c>
      <c r="X28" s="198" t="str">
        <f t="shared" si="40"/>
        <v>8,8</v>
      </c>
      <c r="Y28" s="198" t="str">
        <f t="shared" si="40"/>
        <v>9,8</v>
      </c>
      <c r="Z28" s="198" t="str">
        <f t="shared" si="40"/>
        <v>10,8</v>
      </c>
      <c r="AA28" s="203" t="str">
        <f t="shared" si="40"/>
        <v>11,8</v>
      </c>
      <c r="AB28" s="198" t="str">
        <f t="shared" si="40"/>
        <v>12,8</v>
      </c>
      <c r="AC28" s="198" t="str">
        <f t="shared" si="40"/>
        <v>13,8</v>
      </c>
      <c r="AD28" s="5"/>
      <c r="AE28" s="5"/>
      <c r="AF28" s="40">
        <f t="shared" si="41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45"/>
        <v>5</v>
      </c>
      <c r="AW28" s="100"/>
      <c r="AX28" s="188">
        <v>27</v>
      </c>
      <c r="AY28" s="10">
        <f t="shared" ref="AY28:BD28" si="50">AX28+1</f>
        <v>28</v>
      </c>
      <c r="AZ28" s="10">
        <f t="shared" si="50"/>
        <v>29</v>
      </c>
      <c r="BA28" s="10">
        <f t="shared" si="50"/>
        <v>30</v>
      </c>
      <c r="BB28" s="10">
        <f t="shared" si="50"/>
        <v>31</v>
      </c>
      <c r="BC28" s="10">
        <f t="shared" si="50"/>
        <v>32</v>
      </c>
      <c r="BD28" s="188">
        <f t="shared" si="5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90">
        <v>25</v>
      </c>
      <c r="BU28" s="191" t="s">
        <v>190</v>
      </c>
      <c r="BV28" s="192" t="s">
        <v>192</v>
      </c>
      <c r="BW28" s="190">
        <v>1</v>
      </c>
      <c r="BX28" s="10">
        <v>50</v>
      </c>
      <c r="BY28" s="193">
        <v>16.6666666666666</v>
      </c>
      <c r="BZ28" s="194">
        <v>33.3333333333333</v>
      </c>
      <c r="CA28" s="10">
        <v>180</v>
      </c>
      <c r="CB28" s="194">
        <v>66.6666666666666</v>
      </c>
      <c r="CC28" s="190" t="s">
        <v>183</v>
      </c>
      <c r="CD28" s="191">
        <v>0</v>
      </c>
      <c r="CE28" s="191">
        <v>4</v>
      </c>
      <c r="CF28" s="191">
        <v>5</v>
      </c>
      <c r="CG28" s="92" t="str">
        <f t="shared" si="0"/>
        <v>5,6</v>
      </c>
      <c r="CH28" s="192">
        <v>0</v>
      </c>
      <c r="CI28" s="192">
        <v>7</v>
      </c>
      <c r="CJ28" s="192">
        <v>8</v>
      </c>
      <c r="CK28" s="92" t="str">
        <f t="shared" si="15"/>
        <v>8,9</v>
      </c>
      <c r="CL28" s="190"/>
      <c r="CM28" s="5"/>
      <c r="CN28" s="5"/>
      <c r="CO28" s="5"/>
      <c r="CP28" s="5"/>
      <c r="CQ28" s="5"/>
      <c r="CR28" s="5"/>
      <c r="CS28" s="5"/>
    </row>
    <row r="29" spans="1:97" ht="12" customHeight="1" x14ac:dyDescent="0.25">
      <c r="A29" s="5"/>
      <c r="B29" s="11">
        <f t="shared" si="44"/>
        <v>6</v>
      </c>
      <c r="C29" s="181"/>
      <c r="D29" s="10">
        <f>IF(D10=1,MAX($C29:C29)+1+IF(C29=0,+MAX($C28:$J28),0),-1)</f>
        <v>34</v>
      </c>
      <c r="E29" s="10">
        <f>IF(E10=1,MAX($C29:D29)+1+IF(D29=0,+MAX($C28:$J28),0),-1)</f>
        <v>35</v>
      </c>
      <c r="F29" s="10">
        <f>IF(F10=1,MAX($C29:E29)+1+IF(E29=0,+MAX($C28:$J28),0),-1)</f>
        <v>36</v>
      </c>
      <c r="G29" s="10">
        <f>IF(G10=1,MAX($C29:F29)+1+IF(F29=0,+MAX($C28:$J28),0),-1)</f>
        <v>37</v>
      </c>
      <c r="H29" s="10">
        <f>IF(H10=1,MAX($C29:G29)+1+IF(G29=0,+MAX($C28:$J28),0),-1)</f>
        <v>38</v>
      </c>
      <c r="I29" s="10">
        <f>IF(I10=1,MAX($C29:H29)+1+IF(H29=0,+MAX($C28:$J28),0),-1)</f>
        <v>39</v>
      </c>
      <c r="J29" s="10">
        <f>IF(J10=1,MAX($C29:I29)+1+IF(I29=0,+MAX($C28:$J28),0),-1)</f>
        <v>40</v>
      </c>
      <c r="K29" s="181"/>
      <c r="L29" s="11"/>
      <c r="M29" s="5"/>
      <c r="N29" s="79">
        <v>6</v>
      </c>
      <c r="O29" s="161">
        <f t="shared" si="39"/>
        <v>9</v>
      </c>
      <c r="P29" s="11">
        <f>COLUMN()</f>
        <v>16</v>
      </c>
      <c r="Q29" s="198" t="str">
        <f t="shared" si="40"/>
        <v>1,9</v>
      </c>
      <c r="R29" s="198" t="str">
        <f t="shared" si="40"/>
        <v>2,9</v>
      </c>
      <c r="S29" s="202" t="str">
        <f t="shared" si="40"/>
        <v>3,9</v>
      </c>
      <c r="T29" s="198" t="str">
        <f t="shared" si="40"/>
        <v>4,9</v>
      </c>
      <c r="U29" s="198" t="str">
        <f t="shared" si="40"/>
        <v>5,9</v>
      </c>
      <c r="V29" s="198" t="str">
        <f t="shared" si="40"/>
        <v>6,9</v>
      </c>
      <c r="W29" s="198" t="str">
        <f t="shared" si="40"/>
        <v>7,9</v>
      </c>
      <c r="X29" s="198" t="str">
        <f t="shared" si="40"/>
        <v>8,9</v>
      </c>
      <c r="Y29" s="198" t="str">
        <f t="shared" si="40"/>
        <v>9,9</v>
      </c>
      <c r="Z29" s="198" t="str">
        <f t="shared" si="40"/>
        <v>10,9</v>
      </c>
      <c r="AA29" s="203" t="str">
        <f t="shared" si="40"/>
        <v>11,9</v>
      </c>
      <c r="AB29" s="198" t="str">
        <f t="shared" si="40"/>
        <v>12,9</v>
      </c>
      <c r="AC29" s="198" t="str">
        <f t="shared" si="40"/>
        <v>13,9</v>
      </c>
      <c r="AD29" s="5"/>
      <c r="AE29" s="5"/>
      <c r="AF29" s="40">
        <f t="shared" si="41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45"/>
        <v>6</v>
      </c>
      <c r="AW29" s="100"/>
      <c r="AX29" s="188">
        <v>34</v>
      </c>
      <c r="AY29" s="10">
        <f t="shared" ref="AY29:BD29" si="51">AX29+1</f>
        <v>35</v>
      </c>
      <c r="AZ29" s="10">
        <f t="shared" si="51"/>
        <v>36</v>
      </c>
      <c r="BA29" s="10">
        <f t="shared" si="51"/>
        <v>37</v>
      </c>
      <c r="BB29" s="10">
        <f t="shared" si="51"/>
        <v>38</v>
      </c>
      <c r="BC29" s="10">
        <f t="shared" si="51"/>
        <v>39</v>
      </c>
      <c r="BD29" s="188">
        <f t="shared" si="5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90">
        <v>26</v>
      </c>
      <c r="BU29" s="191" t="s">
        <v>190</v>
      </c>
      <c r="BV29" s="192" t="s">
        <v>180</v>
      </c>
      <c r="BW29" s="190">
        <v>1</v>
      </c>
      <c r="BX29" s="10">
        <v>50</v>
      </c>
      <c r="BY29" s="193">
        <v>16.6666666666666</v>
      </c>
      <c r="BZ29" s="194">
        <v>33.3333333333333</v>
      </c>
      <c r="CA29" s="10">
        <v>180</v>
      </c>
      <c r="CB29" s="194">
        <v>74.535599249992998</v>
      </c>
      <c r="CC29" s="190" t="s">
        <v>183</v>
      </c>
      <c r="CD29" s="191">
        <v>0</v>
      </c>
      <c r="CE29" s="191">
        <v>4</v>
      </c>
      <c r="CF29" s="191">
        <v>5</v>
      </c>
      <c r="CG29" s="92" t="str">
        <f t="shared" si="0"/>
        <v>5,6</v>
      </c>
      <c r="CH29" s="192">
        <v>0</v>
      </c>
      <c r="CI29" s="192">
        <v>8</v>
      </c>
      <c r="CJ29" s="192">
        <v>8</v>
      </c>
      <c r="CK29" s="92" t="str">
        <f t="shared" si="15"/>
        <v>9,9</v>
      </c>
      <c r="CL29" s="190"/>
      <c r="CM29" s="5"/>
      <c r="CN29" s="5"/>
      <c r="CO29" s="5"/>
      <c r="CP29" s="5"/>
      <c r="CQ29" s="5"/>
      <c r="CR29" s="5"/>
      <c r="CS29" s="5"/>
    </row>
    <row r="30" spans="1:97" ht="12" customHeight="1" x14ac:dyDescent="0.25">
      <c r="A30" s="5"/>
      <c r="B30" s="11"/>
      <c r="C30" s="181"/>
      <c r="D30" s="181"/>
      <c r="E30" s="181"/>
      <c r="F30" s="181"/>
      <c r="G30" s="181"/>
      <c r="H30" s="181"/>
      <c r="I30" s="181"/>
      <c r="J30" s="181"/>
      <c r="K30" s="181"/>
      <c r="L30" s="5"/>
      <c r="M30" s="5"/>
      <c r="N30" s="79">
        <v>7</v>
      </c>
      <c r="O30" s="161">
        <f t="shared" si="39"/>
        <v>10</v>
      </c>
      <c r="P30" s="11">
        <f>COLUMN()</f>
        <v>16</v>
      </c>
      <c r="Q30" s="198" t="str">
        <f t="shared" si="40"/>
        <v>1,10</v>
      </c>
      <c r="R30" s="198" t="str">
        <f t="shared" si="40"/>
        <v>2,10</v>
      </c>
      <c r="S30" s="202" t="str">
        <f t="shared" si="40"/>
        <v>3,10</v>
      </c>
      <c r="T30" s="198" t="str">
        <f t="shared" si="40"/>
        <v>4,10</v>
      </c>
      <c r="U30" s="198" t="str">
        <f t="shared" si="40"/>
        <v>5,10</v>
      </c>
      <c r="V30" s="198" t="str">
        <f t="shared" si="40"/>
        <v>6,10</v>
      </c>
      <c r="W30" s="198" t="str">
        <f t="shared" si="40"/>
        <v>7,10</v>
      </c>
      <c r="X30" s="198" t="str">
        <f t="shared" si="40"/>
        <v>8,10</v>
      </c>
      <c r="Y30" s="198" t="str">
        <f t="shared" si="40"/>
        <v>9,10</v>
      </c>
      <c r="Z30" s="198" t="str">
        <f t="shared" si="40"/>
        <v>10,10</v>
      </c>
      <c r="AA30" s="203" t="str">
        <f t="shared" si="40"/>
        <v>11,10</v>
      </c>
      <c r="AB30" s="198" t="str">
        <f t="shared" si="40"/>
        <v>12,10</v>
      </c>
      <c r="AC30" s="198" t="str">
        <f t="shared" si="40"/>
        <v>13,10</v>
      </c>
      <c r="AD30" s="5"/>
      <c r="AE30" s="5"/>
      <c r="AF30" s="40">
        <f t="shared" si="41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90">
        <v>27</v>
      </c>
      <c r="BU30" s="191" t="s">
        <v>193</v>
      </c>
      <c r="BV30" s="192" t="s">
        <v>157</v>
      </c>
      <c r="BW30" s="190">
        <v>1</v>
      </c>
      <c r="BX30" s="10">
        <v>50</v>
      </c>
      <c r="BY30" s="193">
        <v>16.6666666666666</v>
      </c>
      <c r="BZ30" s="194">
        <v>33.3333333333333</v>
      </c>
      <c r="CA30" s="10">
        <v>270</v>
      </c>
      <c r="CB30" s="194">
        <v>74.535599249992998</v>
      </c>
      <c r="CC30" s="190" t="s">
        <v>194</v>
      </c>
      <c r="CD30" s="191">
        <v>0</v>
      </c>
      <c r="CE30" s="191">
        <v>1</v>
      </c>
      <c r="CF30" s="191">
        <v>2</v>
      </c>
      <c r="CG30" s="92" t="str">
        <f t="shared" si="0"/>
        <v>2,3</v>
      </c>
      <c r="CH30" s="192">
        <v>0</v>
      </c>
      <c r="CI30" s="192">
        <v>0</v>
      </c>
      <c r="CJ30" s="192">
        <v>0</v>
      </c>
      <c r="CK30" s="92" t="str">
        <f t="shared" si="15"/>
        <v>1,1</v>
      </c>
      <c r="CL30" s="190"/>
      <c r="CM30" s="5"/>
      <c r="CN30" s="5"/>
      <c r="CO30" s="5"/>
      <c r="CP30" s="5"/>
      <c r="CQ30" s="5"/>
      <c r="CR30" s="5"/>
      <c r="CS30" s="5"/>
    </row>
    <row r="31" spans="1:97" ht="12" customHeight="1" x14ac:dyDescent="0.25">
      <c r="A31" s="5"/>
      <c r="B31" s="11"/>
      <c r="C31" s="181"/>
      <c r="D31" s="181"/>
      <c r="E31" s="181"/>
      <c r="F31" s="181"/>
      <c r="G31" s="181"/>
      <c r="H31" s="181"/>
      <c r="I31" s="181"/>
      <c r="J31" s="181"/>
      <c r="K31" s="181"/>
      <c r="L31" s="11"/>
      <c r="M31" s="5"/>
      <c r="N31" s="79">
        <v>8</v>
      </c>
      <c r="O31" s="161">
        <f t="shared" si="39"/>
        <v>11</v>
      </c>
      <c r="P31" s="11">
        <f>COLUMN()</f>
        <v>16</v>
      </c>
      <c r="Q31" s="198" t="str">
        <f t="shared" si="40"/>
        <v>1,11</v>
      </c>
      <c r="R31" s="198" t="str">
        <f t="shared" si="40"/>
        <v>2,11</v>
      </c>
      <c r="S31" s="204" t="str">
        <f t="shared" si="40"/>
        <v>3,11</v>
      </c>
      <c r="T31" s="205" t="str">
        <f t="shared" si="40"/>
        <v>4,11</v>
      </c>
      <c r="U31" s="205" t="str">
        <f t="shared" si="40"/>
        <v>5,11</v>
      </c>
      <c r="V31" s="205" t="str">
        <f t="shared" si="40"/>
        <v>6,11</v>
      </c>
      <c r="W31" s="205" t="str">
        <f t="shared" si="40"/>
        <v>7,11</v>
      </c>
      <c r="X31" s="205" t="str">
        <f t="shared" si="40"/>
        <v>8,11</v>
      </c>
      <c r="Y31" s="205" t="str">
        <f t="shared" si="40"/>
        <v>9,11</v>
      </c>
      <c r="Z31" s="205" t="str">
        <f t="shared" si="40"/>
        <v>10,11</v>
      </c>
      <c r="AA31" s="206" t="str">
        <f t="shared" si="40"/>
        <v>11,11</v>
      </c>
      <c r="AB31" s="198" t="str">
        <f t="shared" si="40"/>
        <v>12,11</v>
      </c>
      <c r="AC31" s="198" t="str">
        <f t="shared" si="40"/>
        <v>13,11</v>
      </c>
      <c r="AD31" s="5"/>
      <c r="AE31" s="5"/>
      <c r="AF31" s="40">
        <f t="shared" si="41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90">
        <v>28</v>
      </c>
      <c r="BU31" s="191" t="s">
        <v>193</v>
      </c>
      <c r="BV31" s="192" t="s">
        <v>195</v>
      </c>
      <c r="BW31" s="190">
        <v>1</v>
      </c>
      <c r="BX31" s="10">
        <v>50</v>
      </c>
      <c r="BY31" s="193">
        <v>16.6666666666666</v>
      </c>
      <c r="BZ31" s="194">
        <v>33.3333333333333</v>
      </c>
      <c r="CA31" s="10">
        <v>270</v>
      </c>
      <c r="CB31" s="194">
        <v>66.6666666666666</v>
      </c>
      <c r="CC31" s="190" t="s">
        <v>194</v>
      </c>
      <c r="CD31" s="191">
        <v>0</v>
      </c>
      <c r="CE31" s="191">
        <v>1</v>
      </c>
      <c r="CF31" s="191">
        <v>2</v>
      </c>
      <c r="CG31" s="92" t="str">
        <f t="shared" si="0"/>
        <v>2,3</v>
      </c>
      <c r="CH31" s="192">
        <v>0</v>
      </c>
      <c r="CI31" s="192">
        <v>0</v>
      </c>
      <c r="CJ31" s="192">
        <v>1</v>
      </c>
      <c r="CK31" s="92" t="str">
        <f t="shared" si="15"/>
        <v>1,2</v>
      </c>
      <c r="CL31" s="190"/>
      <c r="CM31" s="5"/>
      <c r="CN31" s="5"/>
      <c r="CO31" s="5"/>
      <c r="CP31" s="5"/>
      <c r="CQ31" s="5"/>
      <c r="CR31" s="5"/>
      <c r="CS31" s="5"/>
    </row>
    <row r="32" spans="1:97" ht="12" customHeight="1" x14ac:dyDescent="0.25">
      <c r="A32" s="5"/>
      <c r="B32" s="11">
        <v>0</v>
      </c>
      <c r="C32" s="181"/>
      <c r="D32" s="10">
        <f t="shared" ref="D32:J32" si="52">C32+1+IF(C32=0,MAX(D21:J21),0)</f>
        <v>1</v>
      </c>
      <c r="E32" s="10">
        <f t="shared" si="52"/>
        <v>2</v>
      </c>
      <c r="F32" s="10">
        <f t="shared" si="52"/>
        <v>3</v>
      </c>
      <c r="G32" s="10">
        <f t="shared" si="52"/>
        <v>4</v>
      </c>
      <c r="H32" s="10">
        <f t="shared" si="52"/>
        <v>5</v>
      </c>
      <c r="I32" s="10">
        <f t="shared" si="52"/>
        <v>6</v>
      </c>
      <c r="J32" s="10">
        <f t="shared" si="52"/>
        <v>7</v>
      </c>
      <c r="K32" s="181"/>
      <c r="L32" s="11"/>
      <c r="M32" s="5"/>
      <c r="N32" s="5"/>
      <c r="O32" s="11">
        <f t="shared" si="39"/>
        <v>12</v>
      </c>
      <c r="P32" s="11">
        <f>COLUMN()</f>
        <v>16</v>
      </c>
      <c r="Q32" s="198" t="str">
        <f t="shared" si="40"/>
        <v>1,12</v>
      </c>
      <c r="R32" s="198" t="str">
        <f t="shared" si="40"/>
        <v>2,12</v>
      </c>
      <c r="S32" s="198" t="str">
        <f t="shared" si="40"/>
        <v>3,12</v>
      </c>
      <c r="T32" s="198" t="str">
        <f t="shared" si="40"/>
        <v>4,12</v>
      </c>
      <c r="U32" s="198" t="str">
        <f t="shared" si="40"/>
        <v>5,12</v>
      </c>
      <c r="V32" s="198" t="str">
        <f t="shared" si="40"/>
        <v>6,12</v>
      </c>
      <c r="W32" s="198" t="str">
        <f t="shared" si="40"/>
        <v>7,12</v>
      </c>
      <c r="X32" s="198" t="str">
        <f t="shared" si="40"/>
        <v>8,12</v>
      </c>
      <c r="Y32" s="198" t="str">
        <f t="shared" si="40"/>
        <v>9,12</v>
      </c>
      <c r="Z32" s="198" t="str">
        <f t="shared" si="40"/>
        <v>10,12</v>
      </c>
      <c r="AA32" s="198" t="str">
        <f t="shared" si="40"/>
        <v>11,12</v>
      </c>
      <c r="AB32" s="198" t="str">
        <f t="shared" si="40"/>
        <v>12,12</v>
      </c>
      <c r="AC32" s="198" t="str">
        <f t="shared" si="40"/>
        <v>13,12</v>
      </c>
      <c r="AD32" s="5"/>
      <c r="AE32" s="5"/>
      <c r="AF32" s="40">
        <f t="shared" si="41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53">IF(E4=1,AY23-E32,-1)</f>
        <v>0</v>
      </c>
      <c r="AZ32" s="100">
        <f t="shared" si="53"/>
        <v>0</v>
      </c>
      <c r="BA32" s="100">
        <f t="shared" si="53"/>
        <v>0</v>
      </c>
      <c r="BB32" s="100">
        <f t="shared" si="53"/>
        <v>0</v>
      </c>
      <c r="BC32" s="100">
        <f t="shared" si="53"/>
        <v>0</v>
      </c>
      <c r="BD32" s="100">
        <f t="shared" si="5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90">
        <v>29</v>
      </c>
      <c r="BU32" s="191" t="s">
        <v>193</v>
      </c>
      <c r="BV32" s="192" t="s">
        <v>196</v>
      </c>
      <c r="BW32" s="190">
        <v>1</v>
      </c>
      <c r="BX32" s="10">
        <v>50</v>
      </c>
      <c r="BY32" s="193">
        <v>16.6666666666666</v>
      </c>
      <c r="BZ32" s="194">
        <v>33.3333333333333</v>
      </c>
      <c r="CA32" s="10">
        <v>270</v>
      </c>
      <c r="CB32" s="194">
        <v>74.535599249992998</v>
      </c>
      <c r="CC32" s="190" t="s">
        <v>194</v>
      </c>
      <c r="CD32" s="191">
        <v>0</v>
      </c>
      <c r="CE32" s="191">
        <v>1</v>
      </c>
      <c r="CF32" s="191">
        <v>2</v>
      </c>
      <c r="CG32" s="92" t="str">
        <f t="shared" si="0"/>
        <v>2,3</v>
      </c>
      <c r="CH32" s="192">
        <v>0</v>
      </c>
      <c r="CI32" s="192">
        <v>0</v>
      </c>
      <c r="CJ32" s="192">
        <v>2</v>
      </c>
      <c r="CK32" s="92" t="str">
        <f t="shared" si="15"/>
        <v>1,3</v>
      </c>
      <c r="CL32" s="190"/>
      <c r="CM32" s="5"/>
      <c r="CN32" s="5"/>
      <c r="CO32" s="5"/>
      <c r="CP32" s="5"/>
      <c r="CQ32" s="5"/>
      <c r="CR32" s="5"/>
      <c r="CS32" s="5"/>
    </row>
    <row r="33" spans="1:97" ht="12" customHeight="1" x14ac:dyDescent="0.25">
      <c r="A33" s="5"/>
      <c r="B33" s="11">
        <f>B32+1</f>
        <v>1</v>
      </c>
      <c r="C33" s="181"/>
      <c r="D33" s="10">
        <f t="shared" ref="D33:F38" si="54">C33+1+IF(C33=0,MAX(D32:J32),0)</f>
        <v>8</v>
      </c>
      <c r="E33" s="10">
        <f t="shared" si="54"/>
        <v>9</v>
      </c>
      <c r="F33" s="10">
        <f t="shared" si="54"/>
        <v>10</v>
      </c>
      <c r="G33" s="10">
        <f t="shared" ref="G33:H38" si="55">F33+1+IF(F33=0,MAX(G31:M31),0)</f>
        <v>11</v>
      </c>
      <c r="H33" s="10">
        <f t="shared" si="55"/>
        <v>12</v>
      </c>
      <c r="I33" s="10">
        <f t="shared" ref="I33:I38" si="56">H33+1+IF(H33=0,MAX(O22:O22),0)</f>
        <v>13</v>
      </c>
      <c r="J33" s="10">
        <f t="shared" ref="J33:J38" si="57">I33+1+IF(I33=0,MAX(O22:P22),0)</f>
        <v>14</v>
      </c>
      <c r="K33" s="181"/>
      <c r="L33" s="11"/>
      <c r="M33" s="5"/>
      <c r="N33" s="5"/>
      <c r="O33" s="11">
        <f>IF(ISNUMBER(P33),O32+1,"")</f>
        <v>13</v>
      </c>
      <c r="P33" s="11">
        <f>COLUMN()</f>
        <v>16</v>
      </c>
      <c r="Q33" s="198" t="str">
        <f t="shared" si="40"/>
        <v>1,13</v>
      </c>
      <c r="R33" s="198" t="str">
        <f t="shared" si="40"/>
        <v>2,13</v>
      </c>
      <c r="S33" s="198" t="str">
        <f t="shared" si="40"/>
        <v>3,13</v>
      </c>
      <c r="T33" s="198" t="str">
        <f t="shared" si="40"/>
        <v>4,13</v>
      </c>
      <c r="U33" s="198" t="str">
        <f t="shared" si="40"/>
        <v>5,13</v>
      </c>
      <c r="V33" s="198" t="str">
        <f t="shared" si="40"/>
        <v>6,13</v>
      </c>
      <c r="W33" s="198" t="str">
        <f t="shared" si="40"/>
        <v>7,13</v>
      </c>
      <c r="X33" s="198" t="str">
        <f t="shared" si="40"/>
        <v>8,13</v>
      </c>
      <c r="Y33" s="198" t="str">
        <f t="shared" si="40"/>
        <v>9,13</v>
      </c>
      <c r="Z33" s="198" t="str">
        <f t="shared" si="40"/>
        <v>10,13</v>
      </c>
      <c r="AA33" s="198" t="str">
        <f t="shared" si="40"/>
        <v>11,13</v>
      </c>
      <c r="AB33" s="198" t="str">
        <f t="shared" si="40"/>
        <v>12,13</v>
      </c>
      <c r="AC33" s="198" t="str">
        <f t="shared" si="40"/>
        <v>13,13</v>
      </c>
      <c r="AD33" s="5"/>
      <c r="AE33" s="5"/>
      <c r="AF33" s="40">
        <f t="shared" si="41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>AV32+1</f>
        <v>1</v>
      </c>
      <c r="AW33" s="100"/>
      <c r="AX33" s="100">
        <f t="shared" ref="AX33:BD33" si="58">IF(D5=1,AX24-D33,-1)</f>
        <v>0</v>
      </c>
      <c r="AY33" s="100">
        <f t="shared" si="58"/>
        <v>0</v>
      </c>
      <c r="AZ33" s="100">
        <f t="shared" si="58"/>
        <v>0</v>
      </c>
      <c r="BA33" s="100">
        <f t="shared" si="58"/>
        <v>0</v>
      </c>
      <c r="BB33" s="100">
        <f t="shared" si="58"/>
        <v>0</v>
      </c>
      <c r="BC33" s="100">
        <f t="shared" si="58"/>
        <v>0</v>
      </c>
      <c r="BD33" s="100">
        <f t="shared" si="58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90">
        <v>30</v>
      </c>
      <c r="BU33" s="191" t="s">
        <v>197</v>
      </c>
      <c r="BV33" s="192" t="s">
        <v>198</v>
      </c>
      <c r="BW33" s="190">
        <v>1</v>
      </c>
      <c r="BX33" s="10">
        <v>50</v>
      </c>
      <c r="BY33" s="193">
        <v>16.6666666666666</v>
      </c>
      <c r="BZ33" s="194">
        <v>33.3333333333333</v>
      </c>
      <c r="CA33" s="10">
        <v>270</v>
      </c>
      <c r="CB33" s="194">
        <v>74.535599249992998</v>
      </c>
      <c r="CC33" s="190" t="s">
        <v>194</v>
      </c>
      <c r="CD33" s="191">
        <v>0</v>
      </c>
      <c r="CE33" s="191">
        <v>1</v>
      </c>
      <c r="CF33" s="191">
        <v>3</v>
      </c>
      <c r="CG33" s="92" t="str">
        <f t="shared" si="0"/>
        <v>2,4</v>
      </c>
      <c r="CH33" s="192">
        <v>0</v>
      </c>
      <c r="CI33" s="192">
        <v>0</v>
      </c>
      <c r="CJ33" s="192">
        <v>3</v>
      </c>
      <c r="CK33" s="92" t="str">
        <f t="shared" si="15"/>
        <v>1,4</v>
      </c>
      <c r="CL33" s="190"/>
      <c r="CM33" s="5"/>
      <c r="CN33" s="5"/>
      <c r="CO33" s="5"/>
      <c r="CP33" s="5"/>
      <c r="CQ33" s="5"/>
      <c r="CR33" s="5"/>
      <c r="CS33" s="5"/>
    </row>
    <row r="34" spans="1:97" ht="12" customHeight="1" x14ac:dyDescent="0.25">
      <c r="A34" s="5"/>
      <c r="B34" s="11">
        <f t="shared" ref="B34:B38" si="59">B33+1</f>
        <v>2</v>
      </c>
      <c r="C34" s="181"/>
      <c r="D34" s="10">
        <f t="shared" si="54"/>
        <v>15</v>
      </c>
      <c r="E34" s="10">
        <f t="shared" si="54"/>
        <v>16</v>
      </c>
      <c r="F34" s="162">
        <f t="shared" si="54"/>
        <v>17</v>
      </c>
      <c r="G34" s="163">
        <f t="shared" si="55"/>
        <v>18</v>
      </c>
      <c r="H34" s="164">
        <f t="shared" si="55"/>
        <v>19</v>
      </c>
      <c r="I34" s="10">
        <f t="shared" si="56"/>
        <v>20</v>
      </c>
      <c r="J34" s="10">
        <f t="shared" si="57"/>
        <v>21</v>
      </c>
      <c r="K34" s="181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ref="AV34:AV38" si="60">AV33+1</f>
        <v>2</v>
      </c>
      <c r="AW34" s="100"/>
      <c r="AX34" s="100">
        <f t="shared" ref="AX34:BD34" si="61">IF(D6=1,AX25-D34,-1)</f>
        <v>0</v>
      </c>
      <c r="AY34" s="100">
        <f t="shared" si="61"/>
        <v>0</v>
      </c>
      <c r="AZ34" s="100">
        <f t="shared" si="61"/>
        <v>-1</v>
      </c>
      <c r="BA34" s="100">
        <f t="shared" si="61"/>
        <v>-1</v>
      </c>
      <c r="BB34" s="100">
        <f t="shared" si="61"/>
        <v>-1</v>
      </c>
      <c r="BC34" s="100">
        <f t="shared" si="61"/>
        <v>-3</v>
      </c>
      <c r="BD34" s="100">
        <f t="shared" si="61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90">
        <v>31</v>
      </c>
      <c r="BU34" s="191" t="s">
        <v>197</v>
      </c>
      <c r="BV34" s="192" t="s">
        <v>199</v>
      </c>
      <c r="BW34" s="190">
        <v>1</v>
      </c>
      <c r="BX34" s="10">
        <v>50</v>
      </c>
      <c r="BY34" s="193">
        <v>16.6666666666666</v>
      </c>
      <c r="BZ34" s="194">
        <v>33.3333333333333</v>
      </c>
      <c r="CA34" s="10">
        <v>270</v>
      </c>
      <c r="CB34" s="194">
        <v>66.6666666666666</v>
      </c>
      <c r="CC34" s="190" t="s">
        <v>194</v>
      </c>
      <c r="CD34" s="191">
        <v>0</v>
      </c>
      <c r="CE34" s="191">
        <v>1</v>
      </c>
      <c r="CF34" s="191">
        <v>3</v>
      </c>
      <c r="CG34" s="92" t="str">
        <f t="shared" si="0"/>
        <v>2,4</v>
      </c>
      <c r="CH34" s="192">
        <v>0</v>
      </c>
      <c r="CI34" s="192">
        <v>0</v>
      </c>
      <c r="CJ34" s="192">
        <v>4</v>
      </c>
      <c r="CK34" s="92" t="str">
        <f t="shared" si="15"/>
        <v>1,5</v>
      </c>
      <c r="CL34" s="190"/>
      <c r="CM34" s="5"/>
      <c r="CN34" s="5"/>
      <c r="CO34" s="5"/>
      <c r="CP34" s="5"/>
      <c r="CQ34" s="5"/>
      <c r="CR34" s="5"/>
      <c r="CS34" s="5"/>
    </row>
    <row r="35" spans="1:97" ht="12" customHeight="1" x14ac:dyDescent="0.25">
      <c r="A35" s="5"/>
      <c r="B35" s="11">
        <f t="shared" si="59"/>
        <v>3</v>
      </c>
      <c r="C35" s="181"/>
      <c r="D35" s="10">
        <f t="shared" si="54"/>
        <v>22</v>
      </c>
      <c r="E35" s="10">
        <f t="shared" si="54"/>
        <v>23</v>
      </c>
      <c r="F35" s="165">
        <f t="shared" si="54"/>
        <v>24</v>
      </c>
      <c r="G35" s="10">
        <f t="shared" si="55"/>
        <v>25</v>
      </c>
      <c r="H35" s="166">
        <f t="shared" si="55"/>
        <v>26</v>
      </c>
      <c r="I35" s="10">
        <f t="shared" si="56"/>
        <v>27</v>
      </c>
      <c r="J35" s="10">
        <f t="shared" si="57"/>
        <v>28</v>
      </c>
      <c r="K35" s="181"/>
      <c r="L35" s="11"/>
      <c r="M35" s="5"/>
      <c r="N35" s="5"/>
      <c r="O35" s="11"/>
      <c r="P35" s="11"/>
      <c r="Q35" s="177">
        <v>0</v>
      </c>
      <c r="R35" s="177">
        <v>1</v>
      </c>
      <c r="S35" s="177">
        <v>2</v>
      </c>
      <c r="T35" s="177">
        <v>3</v>
      </c>
      <c r="U35" s="177">
        <v>4</v>
      </c>
      <c r="V35" s="177">
        <v>5</v>
      </c>
      <c r="W35" s="177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60"/>
        <v>3</v>
      </c>
      <c r="AW35" s="100"/>
      <c r="AX35" s="100">
        <f t="shared" ref="AX35:BD35" si="62">IF(D7=1,AX26-D35,-1)</f>
        <v>-3</v>
      </c>
      <c r="AY35" s="100">
        <f t="shared" si="62"/>
        <v>-3</v>
      </c>
      <c r="AZ35" s="100">
        <f t="shared" si="62"/>
        <v>-1</v>
      </c>
      <c r="BA35" s="100">
        <f t="shared" si="62"/>
        <v>-1</v>
      </c>
      <c r="BB35" s="100">
        <f t="shared" si="62"/>
        <v>-1</v>
      </c>
      <c r="BC35" s="100">
        <f t="shared" si="62"/>
        <v>-6</v>
      </c>
      <c r="BD35" s="100">
        <f t="shared" si="62"/>
        <v>-6</v>
      </c>
      <c r="BE35" s="100"/>
      <c r="BF35" s="11"/>
      <c r="BG35" s="5"/>
      <c r="BH35" s="8"/>
      <c r="BI35">
        <v>3</v>
      </c>
      <c r="BS35" s="8"/>
      <c r="BT35" s="190">
        <v>32</v>
      </c>
      <c r="BU35" s="191" t="s">
        <v>197</v>
      </c>
      <c r="BV35" s="192" t="s">
        <v>200</v>
      </c>
      <c r="BW35" s="190">
        <v>1</v>
      </c>
      <c r="BX35" s="10">
        <v>50</v>
      </c>
      <c r="BY35" s="193">
        <v>16.6666666666666</v>
      </c>
      <c r="BZ35" s="194">
        <v>33.3333333333333</v>
      </c>
      <c r="CA35" s="10">
        <v>270</v>
      </c>
      <c r="CB35" s="194">
        <v>74.535599249992998</v>
      </c>
      <c r="CC35" s="190" t="s">
        <v>194</v>
      </c>
      <c r="CD35" s="191">
        <v>0</v>
      </c>
      <c r="CE35" s="191">
        <v>1</v>
      </c>
      <c r="CF35" s="191">
        <v>3</v>
      </c>
      <c r="CG35" s="92" t="str">
        <f t="shared" si="0"/>
        <v>2,4</v>
      </c>
      <c r="CH35" s="192">
        <v>0</v>
      </c>
      <c r="CI35" s="192">
        <v>0</v>
      </c>
      <c r="CJ35" s="192">
        <v>5</v>
      </c>
      <c r="CK35" s="92" t="str">
        <f t="shared" si="15"/>
        <v>1,6</v>
      </c>
      <c r="CL35" s="190"/>
      <c r="CM35" s="5"/>
      <c r="CN35" s="5"/>
      <c r="CO35" s="5"/>
      <c r="CP35" s="5"/>
      <c r="CQ35" s="5"/>
      <c r="CR35" s="5"/>
      <c r="CS35" s="5"/>
    </row>
    <row r="36" spans="1:97" ht="12" customHeight="1" x14ac:dyDescent="0.25">
      <c r="A36" s="5"/>
      <c r="B36" s="11">
        <f t="shared" si="59"/>
        <v>4</v>
      </c>
      <c r="C36" s="181"/>
      <c r="D36" s="10">
        <f t="shared" si="54"/>
        <v>29</v>
      </c>
      <c r="E36" s="10">
        <f t="shared" si="54"/>
        <v>30</v>
      </c>
      <c r="F36" s="167">
        <f t="shared" si="54"/>
        <v>31</v>
      </c>
      <c r="G36" s="168">
        <f t="shared" si="55"/>
        <v>32</v>
      </c>
      <c r="H36" s="169">
        <f t="shared" si="55"/>
        <v>33</v>
      </c>
      <c r="I36" s="10">
        <f t="shared" si="56"/>
        <v>34</v>
      </c>
      <c r="J36" s="10">
        <f t="shared" si="57"/>
        <v>35</v>
      </c>
      <c r="K36" s="181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60"/>
        <v>4</v>
      </c>
      <c r="AW36" s="100"/>
      <c r="AX36" s="100">
        <f t="shared" ref="AX36:BD36" si="63">IF(D8=1,AX27-D36,-1)</f>
        <v>-6</v>
      </c>
      <c r="AY36" s="100">
        <f t="shared" si="63"/>
        <v>-6</v>
      </c>
      <c r="AZ36" s="100">
        <f t="shared" si="63"/>
        <v>-1</v>
      </c>
      <c r="BA36" s="100">
        <f t="shared" si="63"/>
        <v>-1</v>
      </c>
      <c r="BB36" s="100">
        <f t="shared" si="63"/>
        <v>-1</v>
      </c>
      <c r="BC36" s="100">
        <f t="shared" si="63"/>
        <v>-9</v>
      </c>
      <c r="BD36" s="100">
        <f t="shared" si="63"/>
        <v>-9</v>
      </c>
      <c r="BE36" s="100"/>
      <c r="BF36" s="11"/>
      <c r="BG36" s="5"/>
      <c r="BH36" s="8"/>
      <c r="BI36">
        <v>4</v>
      </c>
      <c r="BS36" s="8"/>
      <c r="BT36" s="190">
        <v>33</v>
      </c>
      <c r="BU36" s="191" t="s">
        <v>201</v>
      </c>
      <c r="BV36" s="192" t="s">
        <v>202</v>
      </c>
      <c r="BW36" s="190">
        <v>1</v>
      </c>
      <c r="BX36" s="10">
        <v>50</v>
      </c>
      <c r="BY36" s="193">
        <v>16.6666666666666</v>
      </c>
      <c r="BZ36" s="194">
        <v>33.3333333333333</v>
      </c>
      <c r="CA36" s="10">
        <v>270</v>
      </c>
      <c r="CB36" s="194">
        <v>74.535599249992899</v>
      </c>
      <c r="CC36" s="190" t="s">
        <v>194</v>
      </c>
      <c r="CD36" s="191">
        <v>0</v>
      </c>
      <c r="CE36" s="191">
        <v>1</v>
      </c>
      <c r="CF36" s="191">
        <v>4</v>
      </c>
      <c r="CG36" s="92" t="str">
        <f t="shared" si="0"/>
        <v>2,5</v>
      </c>
      <c r="CH36" s="192">
        <v>0</v>
      </c>
      <c r="CI36" s="192">
        <v>0</v>
      </c>
      <c r="CJ36" s="192">
        <v>6</v>
      </c>
      <c r="CK36" s="92" t="str">
        <f t="shared" si="15"/>
        <v>1,7</v>
      </c>
      <c r="CL36" s="190"/>
      <c r="CM36" s="5"/>
      <c r="CN36" s="5"/>
      <c r="CO36" s="5"/>
      <c r="CP36" s="5"/>
      <c r="CQ36" s="5"/>
      <c r="CR36" s="5"/>
      <c r="CS36" s="5"/>
    </row>
    <row r="37" spans="1:97" ht="12" customHeight="1" x14ac:dyDescent="0.25">
      <c r="A37" s="5"/>
      <c r="B37" s="11">
        <f t="shared" si="59"/>
        <v>5</v>
      </c>
      <c r="C37" s="181"/>
      <c r="D37" s="10">
        <f t="shared" si="54"/>
        <v>36</v>
      </c>
      <c r="E37" s="10">
        <f t="shared" si="54"/>
        <v>37</v>
      </c>
      <c r="F37" s="10">
        <f t="shared" si="54"/>
        <v>38</v>
      </c>
      <c r="G37" s="10">
        <f t="shared" si="55"/>
        <v>39</v>
      </c>
      <c r="H37" s="10">
        <f t="shared" si="55"/>
        <v>40</v>
      </c>
      <c r="I37" s="10">
        <f t="shared" si="56"/>
        <v>41</v>
      </c>
      <c r="J37" s="10">
        <f t="shared" si="57"/>
        <v>42</v>
      </c>
      <c r="K37" s="181"/>
      <c r="L37" s="11"/>
      <c r="M37" s="5"/>
      <c r="N37" s="5"/>
      <c r="O37" s="177">
        <v>0</v>
      </c>
      <c r="P37" s="79">
        <v>0</v>
      </c>
      <c r="Q37" s="49">
        <f t="shared" ref="Q37:AC37" si="64">IF(ISNUMBER(MATCH(Q21,$CK$3:$CK$38,0)),$CK$2,IF(ISNUMBER(MATCH(Q21,$CG$3:$CG$38,0)),$CG$2,$AG$3))</f>
        <v>2</v>
      </c>
      <c r="R37" s="49">
        <f t="shared" si="64"/>
        <v>2</v>
      </c>
      <c r="S37" s="49">
        <f t="shared" si="64"/>
        <v>2</v>
      </c>
      <c r="T37" s="49">
        <f t="shared" si="64"/>
        <v>2</v>
      </c>
      <c r="U37" s="49">
        <f t="shared" si="64"/>
        <v>2</v>
      </c>
      <c r="V37" s="49">
        <f t="shared" si="64"/>
        <v>2</v>
      </c>
      <c r="W37" s="49">
        <f t="shared" si="64"/>
        <v>2</v>
      </c>
      <c r="X37" s="49">
        <f t="shared" si="64"/>
        <v>2</v>
      </c>
      <c r="Y37" s="49">
        <f t="shared" si="64"/>
        <v>2</v>
      </c>
      <c r="Z37" s="49">
        <f t="shared" si="64"/>
        <v>0</v>
      </c>
      <c r="AA37" s="49">
        <f t="shared" si="64"/>
        <v>0</v>
      </c>
      <c r="AB37" s="49">
        <f t="shared" si="64"/>
        <v>0</v>
      </c>
      <c r="AC37" s="49">
        <f t="shared" si="64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60"/>
        <v>5</v>
      </c>
      <c r="AW37" s="100"/>
      <c r="AX37" s="100">
        <f t="shared" ref="AX37:BD37" si="65">IF(D9=1,AX28-D37,-1)</f>
        <v>-9</v>
      </c>
      <c r="AY37" s="100">
        <f t="shared" si="65"/>
        <v>-9</v>
      </c>
      <c r="AZ37" s="100">
        <f t="shared" si="65"/>
        <v>-9</v>
      </c>
      <c r="BA37" s="100">
        <f t="shared" si="65"/>
        <v>-9</v>
      </c>
      <c r="BB37" s="100">
        <f t="shared" si="65"/>
        <v>-9</v>
      </c>
      <c r="BC37" s="100">
        <f t="shared" si="65"/>
        <v>-9</v>
      </c>
      <c r="BD37" s="100">
        <f t="shared" si="65"/>
        <v>-9</v>
      </c>
      <c r="BE37" s="100"/>
      <c r="BF37" s="11"/>
      <c r="BG37" s="5"/>
      <c r="BH37" s="8"/>
      <c r="BI37">
        <v>5</v>
      </c>
      <c r="BS37" s="8"/>
      <c r="BT37" s="190">
        <v>34</v>
      </c>
      <c r="BU37" s="191" t="s">
        <v>201</v>
      </c>
      <c r="BV37" s="192" t="s">
        <v>203</v>
      </c>
      <c r="BW37" s="190">
        <v>1</v>
      </c>
      <c r="BX37" s="10">
        <v>50</v>
      </c>
      <c r="BY37" s="193">
        <v>16.6666666666666</v>
      </c>
      <c r="BZ37" s="194">
        <v>33.3333333333333</v>
      </c>
      <c r="CA37" s="10">
        <v>270</v>
      </c>
      <c r="CB37" s="194">
        <v>66.6666666666666</v>
      </c>
      <c r="CC37" s="190" t="s">
        <v>194</v>
      </c>
      <c r="CD37" s="191">
        <v>0</v>
      </c>
      <c r="CE37" s="191">
        <v>1</v>
      </c>
      <c r="CF37" s="191">
        <v>4</v>
      </c>
      <c r="CG37" s="92" t="str">
        <f t="shared" si="0"/>
        <v>2,5</v>
      </c>
      <c r="CH37" s="192">
        <v>0</v>
      </c>
      <c r="CI37" s="192">
        <v>0</v>
      </c>
      <c r="CJ37" s="192">
        <v>7</v>
      </c>
      <c r="CK37" s="92" t="str">
        <f t="shared" si="15"/>
        <v>1,8</v>
      </c>
      <c r="CL37" s="190"/>
      <c r="CM37" s="5"/>
      <c r="CN37" s="5"/>
      <c r="CO37" s="5"/>
      <c r="CP37" s="5"/>
      <c r="CQ37" s="5"/>
      <c r="CR37" s="5"/>
      <c r="CS37" s="5"/>
    </row>
    <row r="38" spans="1:97" ht="12" customHeight="1" x14ac:dyDescent="0.25">
      <c r="A38" s="5"/>
      <c r="B38" s="11">
        <f t="shared" si="59"/>
        <v>6</v>
      </c>
      <c r="C38" s="181"/>
      <c r="D38" s="10">
        <f t="shared" si="54"/>
        <v>43</v>
      </c>
      <c r="E38" s="10">
        <f t="shared" si="54"/>
        <v>44</v>
      </c>
      <c r="F38" s="10">
        <f t="shared" si="54"/>
        <v>45</v>
      </c>
      <c r="G38" s="10">
        <f t="shared" si="55"/>
        <v>46</v>
      </c>
      <c r="H38" s="10">
        <f t="shared" si="55"/>
        <v>47</v>
      </c>
      <c r="I38" s="10">
        <f t="shared" si="56"/>
        <v>48</v>
      </c>
      <c r="J38" s="10">
        <f t="shared" si="57"/>
        <v>49</v>
      </c>
      <c r="K38" s="181"/>
      <c r="L38" s="11"/>
      <c r="M38" s="5"/>
      <c r="N38" s="5"/>
      <c r="O38" s="177">
        <v>1</v>
      </c>
      <c r="P38" s="79">
        <v>1</v>
      </c>
      <c r="Q38" s="49">
        <f t="shared" ref="Q38:AC38" si="66">IF(ISNUMBER(MATCH(Q22,$CK$3:$CK$38,0)),$CK$2,IF(ISNUMBER(MATCH(Q22,$CG$3:$CG$38,0)),$CG$2,$AG$3))</f>
        <v>2</v>
      </c>
      <c r="R38" s="49">
        <f t="shared" si="66"/>
        <v>0</v>
      </c>
      <c r="S38" s="49">
        <f t="shared" si="66"/>
        <v>1</v>
      </c>
      <c r="T38" s="49">
        <f t="shared" si="66"/>
        <v>1</v>
      </c>
      <c r="U38" s="49">
        <f t="shared" si="66"/>
        <v>1</v>
      </c>
      <c r="V38" s="49">
        <f t="shared" si="66"/>
        <v>0</v>
      </c>
      <c r="W38" s="49">
        <f t="shared" si="66"/>
        <v>0</v>
      </c>
      <c r="X38" s="49">
        <f t="shared" si="66"/>
        <v>0</v>
      </c>
      <c r="Y38" s="49">
        <f t="shared" si="66"/>
        <v>2</v>
      </c>
      <c r="Z38" s="49">
        <f t="shared" si="66"/>
        <v>0</v>
      </c>
      <c r="AA38" s="49">
        <f t="shared" si="66"/>
        <v>0</v>
      </c>
      <c r="AB38" s="49">
        <f t="shared" si="66"/>
        <v>0</v>
      </c>
      <c r="AC38" s="49">
        <f t="shared" si="66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60"/>
        <v>6</v>
      </c>
      <c r="AW38" s="100"/>
      <c r="AX38" s="100">
        <f t="shared" ref="AX38:BD38" si="67">IF(D10=1,AX29-D38,-1)</f>
        <v>-9</v>
      </c>
      <c r="AY38" s="100">
        <f t="shared" si="67"/>
        <v>-9</v>
      </c>
      <c r="AZ38" s="100">
        <f t="shared" si="67"/>
        <v>-9</v>
      </c>
      <c r="BA38" s="100">
        <f t="shared" si="67"/>
        <v>-9</v>
      </c>
      <c r="BB38" s="100">
        <f t="shared" si="67"/>
        <v>-9</v>
      </c>
      <c r="BC38" s="100">
        <f t="shared" si="67"/>
        <v>-9</v>
      </c>
      <c r="BD38" s="100">
        <f t="shared" si="67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90">
        <v>35</v>
      </c>
      <c r="BU38" s="191" t="s">
        <v>201</v>
      </c>
      <c r="BV38" s="192" t="s">
        <v>182</v>
      </c>
      <c r="BW38" s="190">
        <v>1</v>
      </c>
      <c r="BX38" s="10">
        <v>50</v>
      </c>
      <c r="BY38" s="193">
        <v>16.6666666666666</v>
      </c>
      <c r="BZ38" s="194">
        <v>33.3333333333333</v>
      </c>
      <c r="CA38" s="10">
        <v>270</v>
      </c>
      <c r="CB38" s="194">
        <v>74.535599249992998</v>
      </c>
      <c r="CC38" s="190" t="s">
        <v>194</v>
      </c>
      <c r="CD38" s="191">
        <v>0</v>
      </c>
      <c r="CE38" s="191">
        <v>1</v>
      </c>
      <c r="CF38" s="191">
        <v>4</v>
      </c>
      <c r="CG38" s="92" t="str">
        <f t="shared" si="0"/>
        <v>2,5</v>
      </c>
      <c r="CH38" s="192">
        <v>0</v>
      </c>
      <c r="CI38" s="192">
        <v>0</v>
      </c>
      <c r="CJ38" s="192">
        <v>8</v>
      </c>
      <c r="CK38" s="92" t="str">
        <f t="shared" si="15"/>
        <v>1,9</v>
      </c>
      <c r="CL38" s="190"/>
      <c r="CM38" s="5"/>
      <c r="CN38" s="5"/>
      <c r="CO38" s="5"/>
      <c r="CP38" s="5"/>
      <c r="CQ38" s="5"/>
      <c r="CR38" s="5"/>
      <c r="CS38" s="5"/>
    </row>
    <row r="39" spans="1:97" ht="12" customHeight="1" x14ac:dyDescent="0.25">
      <c r="A39" s="5"/>
      <c r="B39" s="11"/>
      <c r="C39" s="181"/>
      <c r="D39" s="181"/>
      <c r="E39" s="181"/>
      <c r="F39" s="181"/>
      <c r="G39" s="181"/>
      <c r="H39" s="181"/>
      <c r="I39" s="181"/>
      <c r="J39" s="181"/>
      <c r="K39" s="181"/>
      <c r="L39" s="11"/>
      <c r="M39" s="5"/>
      <c r="N39" s="5"/>
      <c r="O39" s="177">
        <v>2</v>
      </c>
      <c r="P39" s="79">
        <v>2</v>
      </c>
      <c r="Q39" s="49">
        <f t="shared" ref="Q39:AC39" si="68">IF(ISNUMBER(MATCH(Q23,$CK$3:$CK$38,0)),$CK$2,IF(ISNUMBER(MATCH(Q23,$CG$3:$CG$38,0)),$CG$2,$AG$3))</f>
        <v>2</v>
      </c>
      <c r="R39" s="49">
        <f t="shared" si="68"/>
        <v>1</v>
      </c>
      <c r="S39" s="49">
        <f t="shared" si="68"/>
        <v>0</v>
      </c>
      <c r="T39" s="49">
        <f t="shared" si="68"/>
        <v>0</v>
      </c>
      <c r="U39" s="49">
        <f t="shared" si="68"/>
        <v>0</v>
      </c>
      <c r="V39" s="49">
        <f t="shared" si="68"/>
        <v>1</v>
      </c>
      <c r="W39" s="49">
        <f t="shared" si="68"/>
        <v>0</v>
      </c>
      <c r="X39" s="49">
        <f t="shared" si="68"/>
        <v>0</v>
      </c>
      <c r="Y39" s="49">
        <f t="shared" si="68"/>
        <v>2</v>
      </c>
      <c r="Z39" s="49">
        <f t="shared" si="68"/>
        <v>0</v>
      </c>
      <c r="AA39" s="49">
        <f t="shared" si="68"/>
        <v>0</v>
      </c>
      <c r="AB39" s="49">
        <f t="shared" si="68"/>
        <v>0</v>
      </c>
      <c r="AC39" s="49">
        <f t="shared" si="68"/>
        <v>0</v>
      </c>
      <c r="AD39" s="109"/>
      <c r="AE39" s="5"/>
      <c r="AF39" s="40">
        <v>3</v>
      </c>
      <c r="AG39" s="161">
        <f t="shared" ref="AG39:AG49" si="69">AG38+1</f>
        <v>3</v>
      </c>
      <c r="AH39" s="40">
        <v>1</v>
      </c>
      <c r="AI39" s="40">
        <v>2</v>
      </c>
      <c r="AJ39" s="184" t="s">
        <v>0</v>
      </c>
      <c r="AK39" s="40" t="str">
        <f>AJ39</f>
        <v>a</v>
      </c>
      <c r="AL39" s="40" t="str">
        <f t="shared" ref="AL39:AL47" si="70">AK39</f>
        <v>a</v>
      </c>
      <c r="AM39" s="185" t="s">
        <v>65</v>
      </c>
      <c r="AN39" s="40" t="str">
        <f>AM39</f>
        <v>b</v>
      </c>
      <c r="AO39" s="174" t="str">
        <f t="shared" ref="AO39:AO47" si="71">AN39</f>
        <v>b</v>
      </c>
      <c r="AP39" s="184" t="s">
        <v>59</v>
      </c>
      <c r="AQ39" s="40" t="str">
        <f>AP39</f>
        <v>c</v>
      </c>
      <c r="AR39" s="40" t="str">
        <f t="shared" ref="AR39:AR47" si="72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190"/>
      <c r="BU39" s="190"/>
      <c r="BV39" s="190"/>
      <c r="BW39" s="190"/>
      <c r="BX39" s="190"/>
      <c r="BY39" s="190"/>
      <c r="BZ39" s="190"/>
      <c r="CA39" s="190"/>
      <c r="CB39" s="190"/>
      <c r="CC39" s="190"/>
      <c r="CD39" s="190"/>
      <c r="CE39" s="190"/>
      <c r="CF39" s="190"/>
      <c r="CG39" s="190"/>
      <c r="CH39" s="190"/>
      <c r="CI39" s="190"/>
      <c r="CJ39" s="190"/>
      <c r="CK39" s="190"/>
      <c r="CL39" s="190"/>
      <c r="CM39" s="5"/>
      <c r="CN39" s="5"/>
      <c r="CO39" s="5"/>
      <c r="CP39" s="5"/>
      <c r="CQ39" s="5"/>
      <c r="CR39" s="5"/>
      <c r="CS39" s="5"/>
    </row>
    <row r="40" spans="1:97" ht="12" customHeight="1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77">
        <v>3</v>
      </c>
      <c r="P40" s="79">
        <v>3</v>
      </c>
      <c r="Q40" s="49">
        <f t="shared" ref="Q40:AC40" si="73">IF(ISNUMBER(MATCH(Q24,$CK$3:$CK$38,0)),$CK$2,IF(ISNUMBER(MATCH(Q24,$CG$3:$CG$38,0)),$CG$2,$AG$3))</f>
        <v>2</v>
      </c>
      <c r="R40" s="49">
        <f t="shared" si="73"/>
        <v>1</v>
      </c>
      <c r="S40" s="49">
        <f t="shared" si="73"/>
        <v>0</v>
      </c>
      <c r="T40" s="49">
        <f t="shared" si="73"/>
        <v>0</v>
      </c>
      <c r="U40" s="49">
        <f t="shared" si="73"/>
        <v>0</v>
      </c>
      <c r="V40" s="49">
        <f t="shared" si="73"/>
        <v>1</v>
      </c>
      <c r="W40" s="49">
        <f t="shared" si="73"/>
        <v>0</v>
      </c>
      <c r="X40" s="49">
        <f t="shared" si="73"/>
        <v>0</v>
      </c>
      <c r="Y40" s="49">
        <f t="shared" si="73"/>
        <v>2</v>
      </c>
      <c r="Z40" s="49">
        <f t="shared" si="73"/>
        <v>0</v>
      </c>
      <c r="AA40" s="49">
        <f t="shared" si="73"/>
        <v>0</v>
      </c>
      <c r="AB40" s="49">
        <f t="shared" si="73"/>
        <v>0</v>
      </c>
      <c r="AC40" s="49">
        <f t="shared" si="73"/>
        <v>0</v>
      </c>
      <c r="AD40" s="109"/>
      <c r="AE40" s="5"/>
      <c r="AF40" s="40">
        <v>3</v>
      </c>
      <c r="AG40" s="161">
        <f t="shared" si="69"/>
        <v>4</v>
      </c>
      <c r="AH40" s="40">
        <v>0</v>
      </c>
      <c r="AI40" s="40">
        <v>0</v>
      </c>
      <c r="AJ40" s="40" t="str">
        <f>AJ39</f>
        <v>a</v>
      </c>
      <c r="AK40" s="40" t="str">
        <f t="shared" ref="AK40" si="74">AJ40</f>
        <v>a</v>
      </c>
      <c r="AL40" s="40" t="str">
        <f t="shared" si="70"/>
        <v>a</v>
      </c>
      <c r="AM40" s="172" t="str">
        <f>AM39</f>
        <v>b</v>
      </c>
      <c r="AN40" s="40" t="str">
        <f t="shared" ref="AN40" si="75">AM40</f>
        <v>b</v>
      </c>
      <c r="AO40" s="174" t="str">
        <f t="shared" si="71"/>
        <v>b</v>
      </c>
      <c r="AP40" s="40" t="str">
        <f>AP39</f>
        <v>c</v>
      </c>
      <c r="AQ40" s="40" t="str">
        <f t="shared" ref="AQ40" si="76">AP40</f>
        <v>c</v>
      </c>
      <c r="AR40" s="40" t="str">
        <f t="shared" si="72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90"/>
      <c r="BU40" s="190"/>
      <c r="BV40" s="190"/>
      <c r="BW40" s="190"/>
      <c r="BX40" s="190"/>
      <c r="BY40" s="190"/>
      <c r="BZ40" s="190"/>
      <c r="CA40" s="190"/>
      <c r="CB40" s="190"/>
      <c r="CC40" s="190"/>
      <c r="CD40" s="190"/>
      <c r="CE40" s="190"/>
      <c r="CF40" s="190"/>
      <c r="CG40" s="190"/>
      <c r="CH40" s="190"/>
      <c r="CI40" s="190"/>
      <c r="CJ40" s="190"/>
      <c r="CK40" s="190"/>
      <c r="CL40" s="190"/>
      <c r="CM40" s="5"/>
      <c r="CN40" s="5"/>
      <c r="CO40" s="5"/>
      <c r="CP40" s="5"/>
      <c r="CQ40" s="5"/>
      <c r="CR40" s="5"/>
      <c r="CS40" s="5"/>
    </row>
    <row r="41" spans="1:97" ht="12" customHeight="1" x14ac:dyDescent="0.25">
      <c r="A41" s="5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77">
        <v>4</v>
      </c>
      <c r="P41" s="79">
        <v>4</v>
      </c>
      <c r="Q41" s="49">
        <f t="shared" ref="Q41:AC41" si="77">IF(ISNUMBER(MATCH(Q25,$CK$3:$CK$38,0)),$CK$2,IF(ISNUMBER(MATCH(Q25,$CG$3:$CG$38,0)),$CG$2,$AG$3))</f>
        <v>2</v>
      </c>
      <c r="R41" s="49">
        <f t="shared" si="77"/>
        <v>1</v>
      </c>
      <c r="S41" s="49">
        <f t="shared" si="77"/>
        <v>0</v>
      </c>
      <c r="T41" s="49">
        <f t="shared" si="77"/>
        <v>0</v>
      </c>
      <c r="U41" s="49">
        <f t="shared" si="77"/>
        <v>0</v>
      </c>
      <c r="V41" s="49">
        <f t="shared" si="77"/>
        <v>1</v>
      </c>
      <c r="W41" s="49">
        <f t="shared" si="77"/>
        <v>0</v>
      </c>
      <c r="X41" s="49">
        <f t="shared" si="77"/>
        <v>0</v>
      </c>
      <c r="Y41" s="49">
        <f t="shared" si="77"/>
        <v>2</v>
      </c>
      <c r="Z41" s="49">
        <f t="shared" si="77"/>
        <v>0</v>
      </c>
      <c r="AA41" s="49">
        <f t="shared" si="77"/>
        <v>0</v>
      </c>
      <c r="AB41" s="49">
        <f t="shared" si="77"/>
        <v>0</v>
      </c>
      <c r="AC41" s="49">
        <f t="shared" si="77"/>
        <v>0</v>
      </c>
      <c r="AD41" s="109"/>
      <c r="AE41" s="5"/>
      <c r="AF41" s="40">
        <v>3</v>
      </c>
      <c r="AG41" s="161">
        <f t="shared" si="69"/>
        <v>5</v>
      </c>
      <c r="AH41" s="40">
        <v>0</v>
      </c>
      <c r="AI41" s="40">
        <v>0</v>
      </c>
      <c r="AJ41" s="40" t="str">
        <f>AJ40</f>
        <v>a</v>
      </c>
      <c r="AK41" s="40" t="str">
        <f t="shared" ref="AK41" si="78">AJ41</f>
        <v>a</v>
      </c>
      <c r="AL41" s="40" t="str">
        <f t="shared" si="70"/>
        <v>a</v>
      </c>
      <c r="AM41" s="172" t="str">
        <f>AM40</f>
        <v>b</v>
      </c>
      <c r="AN41" s="40" t="str">
        <f t="shared" ref="AN41" si="79">AM41</f>
        <v>b</v>
      </c>
      <c r="AO41" s="174" t="str">
        <f t="shared" si="71"/>
        <v>b</v>
      </c>
      <c r="AP41" s="40" t="str">
        <f>AP40</f>
        <v>c</v>
      </c>
      <c r="AQ41" s="40" t="str">
        <f t="shared" ref="AQ41" si="80">AP41</f>
        <v>c</v>
      </c>
      <c r="AR41" s="40" t="str">
        <f t="shared" si="72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81">AX23-D23</f>
        <v>0</v>
      </c>
      <c r="AY41" s="100">
        <f t="shared" si="81"/>
        <v>0</v>
      </c>
      <c r="AZ41" s="100">
        <f t="shared" si="81"/>
        <v>0</v>
      </c>
      <c r="BA41" s="100">
        <f t="shared" si="81"/>
        <v>0</v>
      </c>
      <c r="BB41" s="100">
        <f t="shared" si="81"/>
        <v>0</v>
      </c>
      <c r="BC41" s="100">
        <f t="shared" si="81"/>
        <v>0</v>
      </c>
      <c r="BD41" s="100">
        <f t="shared" si="81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190"/>
      <c r="BU41" s="190"/>
      <c r="BV41" s="190"/>
      <c r="BW41" s="190"/>
      <c r="BX41" s="190"/>
      <c r="BY41" s="190"/>
      <c r="BZ41" s="190"/>
      <c r="CA41" s="190"/>
      <c r="CB41" s="190"/>
      <c r="CC41" s="190"/>
      <c r="CD41" s="190"/>
      <c r="CE41" s="190"/>
      <c r="CF41" s="190"/>
      <c r="CG41" s="190"/>
      <c r="CH41" s="190"/>
      <c r="CI41" s="190"/>
      <c r="CJ41" s="190"/>
      <c r="CK41" s="190"/>
      <c r="CL41" s="190"/>
      <c r="CM41" s="5"/>
      <c r="CN41" s="5"/>
      <c r="CO41" s="5"/>
      <c r="CP41" s="5"/>
      <c r="CQ41" s="5"/>
      <c r="CR41" s="5"/>
      <c r="CS41" s="5"/>
    </row>
    <row r="42" spans="1:97" ht="12" customHeight="1" x14ac:dyDescent="0.25">
      <c r="A42" s="5"/>
      <c r="B42" s="11">
        <f t="shared" ref="B42:B48" si="82">C4</f>
        <v>0</v>
      </c>
      <c r="C42" s="11">
        <f>COLUMN()</f>
        <v>3</v>
      </c>
      <c r="D42" s="198" t="str">
        <f t="shared" ref="D42:J48" si="83">_xlfn.CONCAT(COLUMN()-$C42,",",ROW()-D$41)</f>
        <v>1,1</v>
      </c>
      <c r="E42" s="198" t="str">
        <f t="shared" si="83"/>
        <v>2,1</v>
      </c>
      <c r="F42" s="198" t="str">
        <f t="shared" si="83"/>
        <v>3,1</v>
      </c>
      <c r="G42" s="198" t="str">
        <f t="shared" si="83"/>
        <v>4,1</v>
      </c>
      <c r="H42" s="198" t="str">
        <f t="shared" si="83"/>
        <v>5,1</v>
      </c>
      <c r="I42" s="198" t="str">
        <f t="shared" si="83"/>
        <v>6,1</v>
      </c>
      <c r="J42" s="198" t="str">
        <f t="shared" si="83"/>
        <v>7,1</v>
      </c>
      <c r="K42" s="11">
        <f>ROW()</f>
        <v>42</v>
      </c>
      <c r="L42" s="11"/>
      <c r="M42" s="5"/>
      <c r="N42" s="5"/>
      <c r="O42" s="177">
        <v>5</v>
      </c>
      <c r="P42" s="79">
        <v>5</v>
      </c>
      <c r="Q42" s="49">
        <f t="shared" ref="Q42:AC42" si="84">IF(ISNUMBER(MATCH(Q26,$CK$3:$CK$38,0)),$CK$2,IF(ISNUMBER(MATCH(Q26,$CG$3:$CG$38,0)),$CG$2,$AG$3))</f>
        <v>2</v>
      </c>
      <c r="R42" s="49">
        <f t="shared" si="84"/>
        <v>0</v>
      </c>
      <c r="S42" s="49">
        <f t="shared" si="84"/>
        <v>1</v>
      </c>
      <c r="T42" s="49">
        <f t="shared" si="84"/>
        <v>1</v>
      </c>
      <c r="U42" s="49">
        <f t="shared" si="84"/>
        <v>1</v>
      </c>
      <c r="V42" s="49">
        <f t="shared" si="84"/>
        <v>0</v>
      </c>
      <c r="W42" s="49">
        <f t="shared" si="84"/>
        <v>0</v>
      </c>
      <c r="X42" s="49">
        <f t="shared" si="84"/>
        <v>0</v>
      </c>
      <c r="Y42" s="49">
        <f t="shared" si="84"/>
        <v>2</v>
      </c>
      <c r="Z42" s="49">
        <f t="shared" si="84"/>
        <v>0</v>
      </c>
      <c r="AA42" s="49">
        <f t="shared" si="84"/>
        <v>0</v>
      </c>
      <c r="AB42" s="49">
        <f t="shared" si="84"/>
        <v>0</v>
      </c>
      <c r="AC42" s="49">
        <f t="shared" si="84"/>
        <v>0</v>
      </c>
      <c r="AD42" s="109"/>
      <c r="AE42" s="5"/>
      <c r="AF42" s="40">
        <v>4</v>
      </c>
      <c r="AG42" s="161">
        <f t="shared" si="69"/>
        <v>6</v>
      </c>
      <c r="AH42" s="40">
        <v>1</v>
      </c>
      <c r="AI42" s="40">
        <v>2</v>
      </c>
      <c r="AJ42" s="186" t="s">
        <v>87</v>
      </c>
      <c r="AK42" s="170" t="str">
        <f>AJ42</f>
        <v>d</v>
      </c>
      <c r="AL42" s="170" t="str">
        <f t="shared" si="70"/>
        <v>d</v>
      </c>
      <c r="AM42" s="187" t="s">
        <v>88</v>
      </c>
      <c r="AN42" s="170" t="str">
        <f>AM42</f>
        <v>e</v>
      </c>
      <c r="AO42" s="175" t="str">
        <f t="shared" si="71"/>
        <v>e</v>
      </c>
      <c r="AP42" s="186" t="s">
        <v>146</v>
      </c>
      <c r="AQ42" s="170" t="str">
        <f>AP42</f>
        <v>f</v>
      </c>
      <c r="AR42" s="170" t="str">
        <f t="shared" si="72"/>
        <v>f</v>
      </c>
      <c r="AS42" s="40">
        <v>3</v>
      </c>
      <c r="AT42" s="40">
        <v>4</v>
      </c>
      <c r="AU42" s="5"/>
      <c r="AV42" s="11">
        <f>AV41+1</f>
        <v>1</v>
      </c>
      <c r="AW42" s="100"/>
      <c r="AX42" s="100">
        <f t="shared" si="81"/>
        <v>0</v>
      </c>
      <c r="AY42" s="100">
        <f t="shared" si="81"/>
        <v>0</v>
      </c>
      <c r="AZ42" s="100">
        <f t="shared" si="81"/>
        <v>0</v>
      </c>
      <c r="BA42" s="100">
        <f t="shared" si="81"/>
        <v>0</v>
      </c>
      <c r="BB42" s="100">
        <f t="shared" si="81"/>
        <v>0</v>
      </c>
      <c r="BC42" s="100">
        <f t="shared" si="81"/>
        <v>0</v>
      </c>
      <c r="BD42" s="100">
        <f t="shared" si="81"/>
        <v>0</v>
      </c>
      <c r="BE42" s="100"/>
      <c r="BF42" s="11"/>
      <c r="BG42" s="5"/>
      <c r="BH42" s="8"/>
      <c r="BI42" s="197" t="s">
        <v>152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0"/>
      <c r="CI42" s="190"/>
      <c r="CJ42" s="190"/>
      <c r="CK42" s="190"/>
      <c r="CL42" s="190"/>
      <c r="CM42" s="5"/>
      <c r="CN42" s="5"/>
      <c r="CO42" s="5"/>
      <c r="CP42" s="5"/>
      <c r="CQ42" s="5"/>
      <c r="CR42" s="5"/>
      <c r="CS42" s="5"/>
    </row>
    <row r="43" spans="1:97" ht="12" customHeight="1" x14ac:dyDescent="0.25">
      <c r="A43" s="5"/>
      <c r="B43" s="11">
        <f t="shared" si="82"/>
        <v>1</v>
      </c>
      <c r="C43" s="11">
        <f>COLUMN()</f>
        <v>3</v>
      </c>
      <c r="D43" s="198" t="str">
        <f t="shared" si="83"/>
        <v>1,2</v>
      </c>
      <c r="E43" s="198" t="str">
        <f t="shared" si="83"/>
        <v>2,2</v>
      </c>
      <c r="F43" s="198" t="str">
        <f t="shared" si="83"/>
        <v>3,2</v>
      </c>
      <c r="G43" s="198" t="str">
        <f t="shared" si="83"/>
        <v>4,2</v>
      </c>
      <c r="H43" s="198" t="str">
        <f t="shared" si="83"/>
        <v>5,2</v>
      </c>
      <c r="I43" s="198" t="str">
        <f t="shared" si="83"/>
        <v>6,2</v>
      </c>
      <c r="J43" s="198" t="str">
        <f t="shared" si="83"/>
        <v>7,2</v>
      </c>
      <c r="K43" s="11">
        <f>ROW()</f>
        <v>43</v>
      </c>
      <c r="L43" s="11"/>
      <c r="M43" s="5"/>
      <c r="N43" s="5"/>
      <c r="O43" s="177">
        <v>6</v>
      </c>
      <c r="P43" s="79">
        <v>6</v>
      </c>
      <c r="Q43" s="49">
        <f t="shared" ref="Q43:AC43" si="85">IF(ISNUMBER(MATCH(Q27,$CK$3:$CK$38,0)),$CK$2,IF(ISNUMBER(MATCH(Q27,$CG$3:$CG$38,0)),$CG$2,$AG$3))</f>
        <v>2</v>
      </c>
      <c r="R43" s="49">
        <f t="shared" si="85"/>
        <v>0</v>
      </c>
      <c r="S43" s="49">
        <f t="shared" si="85"/>
        <v>0</v>
      </c>
      <c r="T43" s="49">
        <f t="shared" si="85"/>
        <v>0</v>
      </c>
      <c r="U43" s="49">
        <f t="shared" si="85"/>
        <v>0</v>
      </c>
      <c r="V43" s="49">
        <f t="shared" si="85"/>
        <v>0</v>
      </c>
      <c r="W43" s="49">
        <f t="shared" si="85"/>
        <v>0</v>
      </c>
      <c r="X43" s="49">
        <f t="shared" si="85"/>
        <v>0</v>
      </c>
      <c r="Y43" s="49">
        <f t="shared" si="85"/>
        <v>2</v>
      </c>
      <c r="Z43" s="49">
        <f t="shared" si="85"/>
        <v>0</v>
      </c>
      <c r="AA43" s="49">
        <f t="shared" si="85"/>
        <v>0</v>
      </c>
      <c r="AB43" s="49">
        <f t="shared" si="85"/>
        <v>0</v>
      </c>
      <c r="AC43" s="49">
        <f t="shared" si="85"/>
        <v>0</v>
      </c>
      <c r="AD43" s="5"/>
      <c r="AE43" s="5"/>
      <c r="AF43" s="40">
        <v>4</v>
      </c>
      <c r="AG43" s="161">
        <f t="shared" si="69"/>
        <v>7</v>
      </c>
      <c r="AH43" s="40">
        <v>0</v>
      </c>
      <c r="AI43" s="40">
        <v>0</v>
      </c>
      <c r="AJ43" s="40" t="str">
        <f>AJ42</f>
        <v>d</v>
      </c>
      <c r="AK43" s="40" t="str">
        <f t="shared" ref="AK43" si="86">AJ43</f>
        <v>d</v>
      </c>
      <c r="AL43" s="40" t="str">
        <f t="shared" si="70"/>
        <v>d</v>
      </c>
      <c r="AM43" s="172" t="str">
        <f>AM42</f>
        <v>e</v>
      </c>
      <c r="AN43" s="40" t="str">
        <f t="shared" ref="AN43" si="87">AM43</f>
        <v>e</v>
      </c>
      <c r="AO43" s="174" t="str">
        <f t="shared" si="71"/>
        <v>e</v>
      </c>
      <c r="AP43" s="40" t="str">
        <f>AP42</f>
        <v>f</v>
      </c>
      <c r="AQ43" s="40" t="str">
        <f t="shared" ref="AQ43" si="88">AP43</f>
        <v>f</v>
      </c>
      <c r="AR43" s="40" t="str">
        <f t="shared" si="72"/>
        <v>f</v>
      </c>
      <c r="AS43" s="40">
        <v>0</v>
      </c>
      <c r="AT43" s="40">
        <v>0</v>
      </c>
      <c r="AU43" s="5"/>
      <c r="AV43" s="11">
        <f t="shared" ref="AV43:AV47" si="89">AV42+1</f>
        <v>2</v>
      </c>
      <c r="AW43" s="100"/>
      <c r="AX43" s="100">
        <f t="shared" si="81"/>
        <v>0</v>
      </c>
      <c r="AY43" s="100">
        <f t="shared" si="81"/>
        <v>0</v>
      </c>
      <c r="AZ43" s="100">
        <f t="shared" si="81"/>
        <v>1</v>
      </c>
      <c r="BA43" s="100">
        <f t="shared" si="81"/>
        <v>1</v>
      </c>
      <c r="BB43" s="100">
        <f t="shared" si="81"/>
        <v>1</v>
      </c>
      <c r="BC43" s="100">
        <f t="shared" si="81"/>
        <v>0</v>
      </c>
      <c r="BD43" s="100">
        <f t="shared" si="81"/>
        <v>0</v>
      </c>
      <c r="BE43" s="100"/>
      <c r="BF43" s="11"/>
      <c r="BG43" s="5"/>
      <c r="BH43" s="8"/>
      <c r="BI43" s="197" t="s">
        <v>207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90"/>
      <c r="BU43" s="190"/>
      <c r="BV43" s="190"/>
      <c r="BW43" s="190"/>
      <c r="BX43" s="190"/>
      <c r="BY43" s="190"/>
      <c r="BZ43" s="190"/>
      <c r="CA43" s="190"/>
      <c r="CB43" s="190"/>
      <c r="CC43" s="190"/>
      <c r="CD43" s="190"/>
      <c r="CE43" s="190"/>
      <c r="CF43" s="190"/>
      <c r="CG43" s="190"/>
      <c r="CH43" s="190"/>
      <c r="CI43" s="190"/>
      <c r="CJ43" s="190"/>
      <c r="CK43" s="190"/>
      <c r="CL43" s="190"/>
      <c r="CM43" s="5"/>
      <c r="CN43" s="5"/>
      <c r="CO43" s="5"/>
      <c r="CP43" s="5"/>
      <c r="CQ43" s="5"/>
      <c r="CR43" s="5"/>
      <c r="CS43" s="5"/>
    </row>
    <row r="44" spans="1:97" ht="12" customHeight="1" x14ac:dyDescent="0.25">
      <c r="A44" s="5"/>
      <c r="B44" s="11">
        <f t="shared" si="82"/>
        <v>2</v>
      </c>
      <c r="C44" s="11">
        <f>COLUMN()</f>
        <v>3</v>
      </c>
      <c r="D44" s="198" t="str">
        <f t="shared" si="83"/>
        <v>1,3</v>
      </c>
      <c r="E44" s="198" t="str">
        <f t="shared" si="83"/>
        <v>2,3</v>
      </c>
      <c r="F44" s="199" t="str">
        <f t="shared" si="83"/>
        <v>3,3</v>
      </c>
      <c r="G44" s="200" t="str">
        <f t="shared" si="83"/>
        <v>4,3</v>
      </c>
      <c r="H44" s="201" t="str">
        <f t="shared" si="83"/>
        <v>5,3</v>
      </c>
      <c r="I44" s="198" t="str">
        <f t="shared" si="83"/>
        <v>6,3</v>
      </c>
      <c r="J44" s="198" t="str">
        <f t="shared" si="83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49">
        <f t="shared" ref="Q44:AC44" si="90">IF(ISNUMBER(MATCH(Q28,$CK$3:$CK$38,0)),$CK$2,IF(ISNUMBER(MATCH(Q28,$CG$3:$CG$38,0)),$CG$2,$AG$3))</f>
        <v>2</v>
      </c>
      <c r="R44" s="49">
        <f t="shared" si="90"/>
        <v>0</v>
      </c>
      <c r="S44" s="49">
        <f t="shared" si="90"/>
        <v>0</v>
      </c>
      <c r="T44" s="49">
        <f t="shared" si="90"/>
        <v>0</v>
      </c>
      <c r="U44" s="49">
        <f t="shared" si="90"/>
        <v>0</v>
      </c>
      <c r="V44" s="49">
        <f t="shared" si="90"/>
        <v>0</v>
      </c>
      <c r="W44" s="49">
        <f t="shared" si="90"/>
        <v>0</v>
      </c>
      <c r="X44" s="49">
        <f t="shared" si="90"/>
        <v>0</v>
      </c>
      <c r="Y44" s="49">
        <f t="shared" si="90"/>
        <v>2</v>
      </c>
      <c r="Z44" s="49">
        <f t="shared" si="90"/>
        <v>0</v>
      </c>
      <c r="AA44" s="49">
        <f t="shared" si="90"/>
        <v>0</v>
      </c>
      <c r="AB44" s="49">
        <f t="shared" si="90"/>
        <v>0</v>
      </c>
      <c r="AC44" s="49">
        <f t="shared" si="90"/>
        <v>0</v>
      </c>
      <c r="AD44" s="5"/>
      <c r="AE44" s="5"/>
      <c r="AF44" s="40">
        <v>4</v>
      </c>
      <c r="AG44" s="161">
        <f t="shared" si="69"/>
        <v>8</v>
      </c>
      <c r="AH44" s="40">
        <v>0</v>
      </c>
      <c r="AI44" s="40">
        <v>0</v>
      </c>
      <c r="AJ44" s="171" t="str">
        <f>AJ43</f>
        <v>d</v>
      </c>
      <c r="AK44" s="171" t="str">
        <f t="shared" ref="AK44" si="91">AJ44</f>
        <v>d</v>
      </c>
      <c r="AL44" s="171" t="str">
        <f t="shared" si="70"/>
        <v>d</v>
      </c>
      <c r="AM44" s="173" t="str">
        <f>AM43</f>
        <v>e</v>
      </c>
      <c r="AN44" s="171" t="str">
        <f t="shared" ref="AN44" si="92">AM44</f>
        <v>e</v>
      </c>
      <c r="AO44" s="176" t="str">
        <f t="shared" si="71"/>
        <v>e</v>
      </c>
      <c r="AP44" s="171" t="str">
        <f>AP43</f>
        <v>f</v>
      </c>
      <c r="AQ44" s="171" t="str">
        <f t="shared" ref="AQ44" si="93">AP44</f>
        <v>f</v>
      </c>
      <c r="AR44" s="171" t="str">
        <f t="shared" si="72"/>
        <v>f</v>
      </c>
      <c r="AS44" s="40">
        <v>0</v>
      </c>
      <c r="AT44" s="40">
        <v>0</v>
      </c>
      <c r="AU44" s="5"/>
      <c r="AV44" s="11">
        <f t="shared" si="89"/>
        <v>3</v>
      </c>
      <c r="AW44" s="100"/>
      <c r="AX44" s="100">
        <f t="shared" si="81"/>
        <v>0</v>
      </c>
      <c r="AY44" s="100">
        <f t="shared" si="81"/>
        <v>0</v>
      </c>
      <c r="AZ44" s="100">
        <f t="shared" si="81"/>
        <v>1</v>
      </c>
      <c r="BA44" s="100">
        <f t="shared" si="81"/>
        <v>1</v>
      </c>
      <c r="BB44" s="100">
        <f t="shared" si="81"/>
        <v>1</v>
      </c>
      <c r="BC44" s="100">
        <f t="shared" si="81"/>
        <v>0</v>
      </c>
      <c r="BD44" s="100">
        <f t="shared" si="81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207" t="str">
        <f>_xlfn.CONCAT(BK44+1,",",BL44+1)</f>
        <v>1,1</v>
      </c>
      <c r="BP44" s="190">
        <f t="shared" ref="BP44:BR47" si="94">IF(ISNUMBER(MATCH(Q21,$BO$44:$BO$47,0)),$BO$43,$AG$3)</f>
        <v>1</v>
      </c>
      <c r="BQ44" s="190">
        <f t="shared" si="94"/>
        <v>0</v>
      </c>
      <c r="BR44" s="190">
        <f t="shared" si="94"/>
        <v>0</v>
      </c>
      <c r="BS44" s="190"/>
      <c r="BT44" s="190"/>
      <c r="BU44" s="190"/>
      <c r="BV44" s="190"/>
      <c r="BW44" s="190"/>
      <c r="BX44" s="190"/>
      <c r="BY44" s="190"/>
      <c r="BZ44" s="190"/>
      <c r="CA44" s="190"/>
      <c r="CB44" s="190"/>
      <c r="CC44" s="190"/>
      <c r="CD44" s="190"/>
      <c r="CE44" s="190"/>
      <c r="CF44" s="190"/>
      <c r="CG44" s="190"/>
      <c r="CH44" s="190"/>
      <c r="CI44" s="190"/>
      <c r="CJ44" s="190"/>
      <c r="CK44" s="190"/>
      <c r="CL44" s="190"/>
      <c r="CM44" s="5"/>
      <c r="CN44" s="5"/>
      <c r="CO44" s="5"/>
      <c r="CP44" s="5"/>
      <c r="CQ44" s="5"/>
      <c r="CR44" s="5"/>
      <c r="CS44" s="5"/>
    </row>
    <row r="45" spans="1:97" ht="12" customHeight="1" x14ac:dyDescent="0.25">
      <c r="A45" s="5"/>
      <c r="B45" s="11">
        <f t="shared" si="82"/>
        <v>3</v>
      </c>
      <c r="C45" s="11">
        <f>COLUMN()</f>
        <v>3</v>
      </c>
      <c r="D45" s="198" t="str">
        <f t="shared" si="83"/>
        <v>1,4</v>
      </c>
      <c r="E45" s="198" t="str">
        <f t="shared" si="83"/>
        <v>2,4</v>
      </c>
      <c r="F45" s="202" t="str">
        <f t="shared" si="83"/>
        <v>3,4</v>
      </c>
      <c r="G45" s="198" t="str">
        <f t="shared" si="83"/>
        <v>4,4</v>
      </c>
      <c r="H45" s="203" t="str">
        <f t="shared" si="83"/>
        <v>5,4</v>
      </c>
      <c r="I45" s="198" t="str">
        <f t="shared" si="83"/>
        <v>6,4</v>
      </c>
      <c r="J45" s="198" t="str">
        <f t="shared" si="83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49">
        <f t="shared" ref="Q45:AC45" si="95">IF(ISNUMBER(MATCH(Q29,$CK$3:$CK$38,0)),$CK$2,IF(ISNUMBER(MATCH(Q29,$CG$3:$CG$38,0)),$CG$2,$AG$3))</f>
        <v>2</v>
      </c>
      <c r="R45" s="49">
        <f t="shared" si="95"/>
        <v>2</v>
      </c>
      <c r="S45" s="49">
        <f t="shared" si="95"/>
        <v>2</v>
      </c>
      <c r="T45" s="49">
        <f t="shared" si="95"/>
        <v>2</v>
      </c>
      <c r="U45" s="49">
        <f t="shared" si="95"/>
        <v>2</v>
      </c>
      <c r="V45" s="49">
        <f t="shared" si="95"/>
        <v>2</v>
      </c>
      <c r="W45" s="49">
        <f t="shared" si="95"/>
        <v>2</v>
      </c>
      <c r="X45" s="49">
        <f t="shared" si="95"/>
        <v>2</v>
      </c>
      <c r="Y45" s="49">
        <f t="shared" si="95"/>
        <v>2</v>
      </c>
      <c r="Z45" s="49">
        <f t="shared" si="95"/>
        <v>0</v>
      </c>
      <c r="AA45" s="49">
        <f t="shared" si="95"/>
        <v>0</v>
      </c>
      <c r="AB45" s="49">
        <f t="shared" si="95"/>
        <v>0</v>
      </c>
      <c r="AC45" s="49">
        <f t="shared" si="95"/>
        <v>0</v>
      </c>
      <c r="AD45" s="5"/>
      <c r="AE45" s="5"/>
      <c r="AF45" s="40">
        <v>5</v>
      </c>
      <c r="AG45" s="161">
        <f t="shared" si="69"/>
        <v>9</v>
      </c>
      <c r="AH45" s="40">
        <v>1</v>
      </c>
      <c r="AI45" s="40">
        <v>2</v>
      </c>
      <c r="AJ45" s="184" t="s">
        <v>147</v>
      </c>
      <c r="AK45" s="40" t="str">
        <f>AJ45</f>
        <v>g</v>
      </c>
      <c r="AL45" s="40" t="str">
        <f t="shared" si="70"/>
        <v>g</v>
      </c>
      <c r="AM45" s="185" t="s">
        <v>148</v>
      </c>
      <c r="AN45" s="40" t="str">
        <f>AM45</f>
        <v>h</v>
      </c>
      <c r="AO45" s="174" t="str">
        <f t="shared" si="71"/>
        <v>h</v>
      </c>
      <c r="AP45" s="184" t="s">
        <v>149</v>
      </c>
      <c r="AQ45" s="40" t="str">
        <f>AP45</f>
        <v>i</v>
      </c>
      <c r="AR45" s="40" t="str">
        <f t="shared" si="72"/>
        <v>i</v>
      </c>
      <c r="AS45" s="40">
        <v>3</v>
      </c>
      <c r="AT45" s="40">
        <v>4</v>
      </c>
      <c r="AU45" s="5"/>
      <c r="AV45" s="11">
        <f t="shared" si="89"/>
        <v>4</v>
      </c>
      <c r="AW45" s="100"/>
      <c r="AX45" s="100">
        <f t="shared" si="81"/>
        <v>0</v>
      </c>
      <c r="AY45" s="100">
        <f t="shared" si="81"/>
        <v>0</v>
      </c>
      <c r="AZ45" s="100">
        <f t="shared" si="81"/>
        <v>1</v>
      </c>
      <c r="BA45" s="100">
        <f t="shared" si="81"/>
        <v>1</v>
      </c>
      <c r="BB45" s="100">
        <f t="shared" si="81"/>
        <v>1</v>
      </c>
      <c r="BC45" s="100">
        <f t="shared" si="81"/>
        <v>0</v>
      </c>
      <c r="BD45" s="100">
        <f t="shared" si="81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207" t="str">
        <f>_xlfn.CONCAT(BK45+1,",",BL45+1)</f>
        <v>1,2</v>
      </c>
      <c r="BP45" s="190">
        <f t="shared" si="94"/>
        <v>1</v>
      </c>
      <c r="BQ45" s="190">
        <f t="shared" si="94"/>
        <v>0</v>
      </c>
      <c r="BR45" s="190">
        <f t="shared" si="94"/>
        <v>0</v>
      </c>
      <c r="BS45" s="190"/>
      <c r="BT45" s="190"/>
      <c r="BU45" s="190"/>
      <c r="BV45" s="190"/>
      <c r="BW45" s="190"/>
      <c r="BX45" s="190"/>
      <c r="BY45" s="190"/>
      <c r="BZ45" s="190"/>
      <c r="CA45" s="190"/>
      <c r="CB45" s="190"/>
      <c r="CC45" s="190"/>
      <c r="CD45" s="190"/>
      <c r="CE45" s="190"/>
      <c r="CF45" s="190"/>
      <c r="CG45" s="190"/>
      <c r="CH45" s="190"/>
      <c r="CI45" s="190"/>
      <c r="CJ45" s="190"/>
      <c r="CK45" s="190"/>
      <c r="CL45" s="190"/>
      <c r="CM45" s="5"/>
      <c r="CN45" s="5"/>
      <c r="CO45" s="5"/>
      <c r="CP45" s="5"/>
      <c r="CQ45" s="5"/>
      <c r="CR45" s="5"/>
      <c r="CS45" s="5"/>
    </row>
    <row r="46" spans="1:97" ht="12" customHeight="1" x14ac:dyDescent="0.25">
      <c r="A46" s="5"/>
      <c r="B46" s="11">
        <f t="shared" si="82"/>
        <v>4</v>
      </c>
      <c r="C46" s="11">
        <f>COLUMN()</f>
        <v>3</v>
      </c>
      <c r="D46" s="198" t="str">
        <f t="shared" si="83"/>
        <v>1,5</v>
      </c>
      <c r="E46" s="198" t="str">
        <f t="shared" si="83"/>
        <v>2,5</v>
      </c>
      <c r="F46" s="204" t="str">
        <f t="shared" si="83"/>
        <v>3,5</v>
      </c>
      <c r="G46" s="205" t="str">
        <f t="shared" si="83"/>
        <v>4,5</v>
      </c>
      <c r="H46" s="206" t="str">
        <f t="shared" si="83"/>
        <v>5,5</v>
      </c>
      <c r="I46" s="198" t="str">
        <f t="shared" si="83"/>
        <v>6,5</v>
      </c>
      <c r="J46" s="198" t="str">
        <f t="shared" si="83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96">IF(ISNUMBER(MATCH(Q30,$CK$3:$CK$38,0)),$CK$2,IF(ISNUMBER(MATCH(Q30,$CG$3:$CG$38,0)),$CG$2,$AG$3))</f>
        <v>0</v>
      </c>
      <c r="R46" s="49">
        <f t="shared" si="96"/>
        <v>0</v>
      </c>
      <c r="S46" s="49">
        <f t="shared" si="96"/>
        <v>0</v>
      </c>
      <c r="T46" s="49">
        <f t="shared" si="96"/>
        <v>0</v>
      </c>
      <c r="U46" s="49">
        <f t="shared" si="96"/>
        <v>0</v>
      </c>
      <c r="V46" s="49">
        <f t="shared" si="96"/>
        <v>0</v>
      </c>
      <c r="W46" s="49">
        <f t="shared" si="96"/>
        <v>0</v>
      </c>
      <c r="X46" s="49">
        <f t="shared" si="96"/>
        <v>0</v>
      </c>
      <c r="Y46" s="49">
        <f t="shared" si="96"/>
        <v>0</v>
      </c>
      <c r="Z46" s="49">
        <f t="shared" si="96"/>
        <v>0</v>
      </c>
      <c r="AA46" s="49">
        <f t="shared" si="96"/>
        <v>0</v>
      </c>
      <c r="AB46" s="49">
        <f t="shared" si="96"/>
        <v>0</v>
      </c>
      <c r="AC46" s="49">
        <f t="shared" si="96"/>
        <v>0</v>
      </c>
      <c r="AD46" s="5"/>
      <c r="AE46" s="5"/>
      <c r="AF46" s="40">
        <v>5</v>
      </c>
      <c r="AG46" s="161">
        <f t="shared" si="69"/>
        <v>10</v>
      </c>
      <c r="AH46" s="40">
        <v>0</v>
      </c>
      <c r="AI46" s="40">
        <v>0</v>
      </c>
      <c r="AJ46" s="40" t="str">
        <f>AJ45</f>
        <v>g</v>
      </c>
      <c r="AK46" s="40" t="str">
        <f t="shared" ref="AK46" si="97">AJ46</f>
        <v>g</v>
      </c>
      <c r="AL46" s="40" t="str">
        <f t="shared" si="70"/>
        <v>g</v>
      </c>
      <c r="AM46" s="172" t="str">
        <f>AM45</f>
        <v>h</v>
      </c>
      <c r="AN46" s="40" t="str">
        <f t="shared" ref="AN46" si="98">AM46</f>
        <v>h</v>
      </c>
      <c r="AO46" s="174" t="str">
        <f t="shared" si="71"/>
        <v>h</v>
      </c>
      <c r="AP46" s="40" t="str">
        <f>AP45</f>
        <v>i</v>
      </c>
      <c r="AQ46" s="40" t="str">
        <f t="shared" ref="AQ46" si="99">AP46</f>
        <v>i</v>
      </c>
      <c r="AR46" s="40" t="str">
        <f t="shared" si="72"/>
        <v>i</v>
      </c>
      <c r="AS46" s="40">
        <v>0</v>
      </c>
      <c r="AT46" s="40">
        <v>0</v>
      </c>
      <c r="AU46" s="5"/>
      <c r="AV46" s="11">
        <f t="shared" si="89"/>
        <v>5</v>
      </c>
      <c r="AW46" s="100"/>
      <c r="AX46" s="100">
        <f t="shared" si="81"/>
        <v>0</v>
      </c>
      <c r="AY46" s="100">
        <f t="shared" si="81"/>
        <v>0</v>
      </c>
      <c r="AZ46" s="100">
        <f t="shared" si="81"/>
        <v>0</v>
      </c>
      <c r="BA46" s="100">
        <f t="shared" si="81"/>
        <v>0</v>
      </c>
      <c r="BB46" s="100">
        <f t="shared" si="81"/>
        <v>0</v>
      </c>
      <c r="BC46" s="100">
        <f t="shared" si="81"/>
        <v>0</v>
      </c>
      <c r="BD46" s="100">
        <f t="shared" si="81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207" t="str">
        <f>_xlfn.CONCAT(BK46+1,",",BL46+1)</f>
        <v>1,3</v>
      </c>
      <c r="BP46" s="190">
        <f t="shared" si="94"/>
        <v>1</v>
      </c>
      <c r="BQ46" s="190">
        <f t="shared" si="94"/>
        <v>0</v>
      </c>
      <c r="BR46" s="190">
        <f t="shared" si="94"/>
        <v>0</v>
      </c>
      <c r="BS46" s="190"/>
      <c r="BT46" s="190"/>
      <c r="BU46" s="190"/>
      <c r="BV46" s="190"/>
      <c r="BW46" s="190"/>
      <c r="BX46" s="190"/>
      <c r="BY46" s="190"/>
      <c r="BZ46" s="190"/>
      <c r="CA46" s="190"/>
      <c r="CB46" s="190"/>
      <c r="CC46" s="190"/>
      <c r="CD46" s="190"/>
      <c r="CE46" s="190"/>
      <c r="CF46" s="190"/>
      <c r="CG46" s="190"/>
      <c r="CH46" s="190"/>
      <c r="CI46" s="190"/>
      <c r="CJ46" s="190"/>
      <c r="CK46" s="190"/>
      <c r="CL46" s="190"/>
      <c r="CM46" s="5"/>
      <c r="CN46" s="5"/>
      <c r="CO46" s="5"/>
      <c r="CP46" s="5"/>
      <c r="CQ46" s="5"/>
      <c r="CR46" s="5"/>
      <c r="CS46" s="5"/>
    </row>
    <row r="47" spans="1:97" ht="12" customHeight="1" x14ac:dyDescent="0.25">
      <c r="A47" s="5"/>
      <c r="B47" s="11">
        <f t="shared" si="82"/>
        <v>5</v>
      </c>
      <c r="C47" s="11">
        <f>COLUMN()</f>
        <v>3</v>
      </c>
      <c r="D47" s="198" t="str">
        <f t="shared" si="83"/>
        <v>1,6</v>
      </c>
      <c r="E47" s="198" t="str">
        <f t="shared" si="83"/>
        <v>2,6</v>
      </c>
      <c r="F47" s="198" t="str">
        <f t="shared" si="83"/>
        <v>3,6</v>
      </c>
      <c r="G47" s="198" t="str">
        <f t="shared" si="83"/>
        <v>4,6</v>
      </c>
      <c r="H47" s="198" t="str">
        <f t="shared" si="83"/>
        <v>5,6</v>
      </c>
      <c r="I47" s="198" t="str">
        <f t="shared" si="83"/>
        <v>6,6</v>
      </c>
      <c r="J47" s="198" t="str">
        <f t="shared" si="83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100">IF(ISNUMBER(MATCH(Q31,$CK$3:$CK$38,0)),$CK$2,IF(ISNUMBER(MATCH(Q31,$CG$3:$CG$38,0)),$CG$2,$AG$3))</f>
        <v>0</v>
      </c>
      <c r="R47" s="49">
        <f t="shared" si="100"/>
        <v>0</v>
      </c>
      <c r="S47" s="49">
        <f t="shared" si="100"/>
        <v>0</v>
      </c>
      <c r="T47" s="49">
        <f t="shared" si="100"/>
        <v>0</v>
      </c>
      <c r="U47" s="49">
        <f t="shared" si="100"/>
        <v>0</v>
      </c>
      <c r="V47" s="49">
        <f t="shared" si="100"/>
        <v>0</v>
      </c>
      <c r="W47" s="49">
        <f t="shared" si="100"/>
        <v>0</v>
      </c>
      <c r="X47" s="49">
        <f t="shared" si="100"/>
        <v>0</v>
      </c>
      <c r="Y47" s="49">
        <f t="shared" si="100"/>
        <v>0</v>
      </c>
      <c r="Z47" s="49">
        <f t="shared" si="100"/>
        <v>0</v>
      </c>
      <c r="AA47" s="49">
        <f t="shared" si="100"/>
        <v>0</v>
      </c>
      <c r="AB47" s="49">
        <f t="shared" si="100"/>
        <v>0</v>
      </c>
      <c r="AC47" s="49">
        <f t="shared" si="100"/>
        <v>0</v>
      </c>
      <c r="AD47" s="5"/>
      <c r="AE47" s="5"/>
      <c r="AF47" s="40">
        <v>5</v>
      </c>
      <c r="AG47" s="161">
        <f t="shared" si="69"/>
        <v>11</v>
      </c>
      <c r="AH47" s="40">
        <v>0</v>
      </c>
      <c r="AI47" s="40">
        <v>0</v>
      </c>
      <c r="AJ47" s="40" t="str">
        <f>AJ46</f>
        <v>g</v>
      </c>
      <c r="AK47" s="40" t="str">
        <f t="shared" ref="AK47" si="101">AJ47</f>
        <v>g</v>
      </c>
      <c r="AL47" s="40" t="str">
        <f t="shared" si="70"/>
        <v>g</v>
      </c>
      <c r="AM47" s="172" t="str">
        <f>AM46</f>
        <v>h</v>
      </c>
      <c r="AN47" s="40" t="str">
        <f t="shared" ref="AN47" si="102">AM47</f>
        <v>h</v>
      </c>
      <c r="AO47" s="174" t="str">
        <f t="shared" si="71"/>
        <v>h</v>
      </c>
      <c r="AP47" s="40" t="str">
        <f>AP46</f>
        <v>i</v>
      </c>
      <c r="AQ47" s="40" t="str">
        <f t="shared" ref="AQ47" si="103">AP47</f>
        <v>i</v>
      </c>
      <c r="AR47" s="40" t="str">
        <f t="shared" si="72"/>
        <v>i</v>
      </c>
      <c r="AS47" s="40">
        <v>0</v>
      </c>
      <c r="AT47" s="40">
        <v>0</v>
      </c>
      <c r="AU47" s="5"/>
      <c r="AV47" s="11">
        <f t="shared" si="89"/>
        <v>6</v>
      </c>
      <c r="AW47" s="100"/>
      <c r="AX47" s="100">
        <f t="shared" si="81"/>
        <v>0</v>
      </c>
      <c r="AY47" s="100">
        <f t="shared" si="81"/>
        <v>0</v>
      </c>
      <c r="AZ47" s="100">
        <f t="shared" si="81"/>
        <v>0</v>
      </c>
      <c r="BA47" s="100">
        <f t="shared" si="81"/>
        <v>0</v>
      </c>
      <c r="BB47" s="100">
        <f t="shared" si="81"/>
        <v>0</v>
      </c>
      <c r="BC47" s="100">
        <f t="shared" si="81"/>
        <v>0</v>
      </c>
      <c r="BD47" s="100">
        <f t="shared" si="81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207">
        <v>5</v>
      </c>
      <c r="BP47" s="190">
        <f t="shared" si="94"/>
        <v>0</v>
      </c>
      <c r="BQ47" s="190">
        <f t="shared" si="94"/>
        <v>0</v>
      </c>
      <c r="BR47" s="190">
        <f t="shared" si="94"/>
        <v>0</v>
      </c>
      <c r="BS47" s="190"/>
      <c r="BT47" s="190"/>
      <c r="BU47" s="190"/>
      <c r="BV47" s="190"/>
      <c r="BW47" s="190"/>
      <c r="BX47" s="190"/>
      <c r="BY47" s="190"/>
      <c r="BZ47" s="190"/>
      <c r="CA47" s="190"/>
      <c r="CB47" s="190"/>
      <c r="CC47" s="190"/>
      <c r="CD47" s="190"/>
      <c r="CE47" s="190"/>
      <c r="CF47" s="190"/>
      <c r="CG47" s="190"/>
      <c r="CH47" s="190"/>
      <c r="CI47" s="190"/>
      <c r="CJ47" s="190"/>
      <c r="CK47" s="190"/>
      <c r="CL47" s="190"/>
      <c r="CM47" s="5"/>
      <c r="CN47" s="5"/>
      <c r="CO47" s="5"/>
      <c r="CP47" s="5"/>
      <c r="CQ47" s="5"/>
      <c r="CR47" s="5"/>
      <c r="CS47" s="5"/>
    </row>
    <row r="48" spans="1:97" ht="12" customHeight="1" x14ac:dyDescent="0.25">
      <c r="A48" s="5"/>
      <c r="B48" s="11">
        <f t="shared" si="82"/>
        <v>6</v>
      </c>
      <c r="C48" s="11">
        <f>COLUMN()</f>
        <v>3</v>
      </c>
      <c r="D48" s="198" t="str">
        <f t="shared" si="83"/>
        <v>1,7</v>
      </c>
      <c r="E48" s="198" t="str">
        <f t="shared" si="83"/>
        <v>2,7</v>
      </c>
      <c r="F48" s="198" t="str">
        <f t="shared" si="83"/>
        <v>3,7</v>
      </c>
      <c r="G48" s="198" t="str">
        <f t="shared" si="83"/>
        <v>4,7</v>
      </c>
      <c r="H48" s="198" t="str">
        <f t="shared" si="83"/>
        <v>5,7</v>
      </c>
      <c r="I48" s="198" t="str">
        <f t="shared" si="83"/>
        <v>6,7</v>
      </c>
      <c r="J48" s="198" t="str">
        <f t="shared" si="83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104">IF(ISNUMBER(MATCH(Q32,$CK$3:$CK$38,0)),$CK$2,IF(ISNUMBER(MATCH(Q32,$CG$3:$CG$38,0)),$CG$2,$AG$3))</f>
        <v>0</v>
      </c>
      <c r="R48" s="49">
        <f t="shared" si="104"/>
        <v>0</v>
      </c>
      <c r="S48" s="49">
        <f t="shared" si="104"/>
        <v>0</v>
      </c>
      <c r="T48" s="49">
        <f t="shared" si="104"/>
        <v>0</v>
      </c>
      <c r="U48" s="49">
        <f t="shared" si="104"/>
        <v>0</v>
      </c>
      <c r="V48" s="49">
        <f t="shared" si="104"/>
        <v>0</v>
      </c>
      <c r="W48" s="49">
        <f t="shared" si="104"/>
        <v>0</v>
      </c>
      <c r="X48" s="49">
        <f t="shared" si="104"/>
        <v>0</v>
      </c>
      <c r="Y48" s="49">
        <f t="shared" si="104"/>
        <v>0</v>
      </c>
      <c r="Z48" s="49">
        <f t="shared" si="104"/>
        <v>0</v>
      </c>
      <c r="AA48" s="49">
        <f t="shared" si="104"/>
        <v>0</v>
      </c>
      <c r="AB48" s="49">
        <f t="shared" si="104"/>
        <v>0</v>
      </c>
      <c r="AC48" s="49">
        <f t="shared" si="104"/>
        <v>0</v>
      </c>
      <c r="AD48" s="5"/>
      <c r="AE48" s="5"/>
      <c r="AF48" s="40">
        <v>6</v>
      </c>
      <c r="AG48" s="11">
        <f t="shared" si="69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90"/>
      <c r="BU48" s="190"/>
      <c r="BV48" s="190"/>
      <c r="BW48" s="190"/>
      <c r="BX48" s="190"/>
      <c r="BY48" s="190"/>
      <c r="BZ48" s="190"/>
      <c r="CA48" s="190"/>
      <c r="CB48" s="190"/>
      <c r="CC48" s="190"/>
      <c r="CD48" s="190"/>
      <c r="CE48" s="190"/>
      <c r="CF48" s="190"/>
      <c r="CG48" s="190"/>
      <c r="CH48" s="190"/>
      <c r="CI48" s="190"/>
      <c r="CJ48" s="190"/>
      <c r="CK48" s="190"/>
      <c r="CL48" s="190"/>
      <c r="CM48" s="5"/>
      <c r="CN48" s="5"/>
      <c r="CO48" s="5"/>
      <c r="CP48" s="5"/>
      <c r="CQ48" s="5"/>
      <c r="CR48" s="5"/>
      <c r="CS48" s="5"/>
    </row>
    <row r="49" spans="1:97" ht="12" customHeight="1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105">IF(ISNUMBER(MATCH(Q33,$CK$3:$CK$38,0)),$CK$2,IF(ISNUMBER(MATCH(Q33,$CG$3:$CG$38,0)),$CG$2,$AG$3))</f>
        <v>0</v>
      </c>
      <c r="R49" s="49">
        <f t="shared" si="105"/>
        <v>0</v>
      </c>
      <c r="S49" s="49">
        <f t="shared" si="105"/>
        <v>0</v>
      </c>
      <c r="T49" s="49">
        <f t="shared" si="105"/>
        <v>0</v>
      </c>
      <c r="U49" s="49">
        <f t="shared" si="105"/>
        <v>0</v>
      </c>
      <c r="V49" s="49">
        <f t="shared" si="105"/>
        <v>0</v>
      </c>
      <c r="W49" s="49">
        <f t="shared" si="105"/>
        <v>0</v>
      </c>
      <c r="X49" s="49">
        <f t="shared" si="105"/>
        <v>0</v>
      </c>
      <c r="Y49" s="49">
        <f t="shared" si="105"/>
        <v>0</v>
      </c>
      <c r="Z49" s="49">
        <f t="shared" si="105"/>
        <v>0</v>
      </c>
      <c r="AA49" s="49">
        <f t="shared" si="105"/>
        <v>0</v>
      </c>
      <c r="AB49" s="49">
        <f t="shared" si="105"/>
        <v>0</v>
      </c>
      <c r="AC49" s="49">
        <f t="shared" si="105"/>
        <v>0</v>
      </c>
      <c r="AD49" s="5"/>
      <c r="AE49" s="5"/>
      <c r="AF49" s="40">
        <v>7</v>
      </c>
      <c r="AG49" s="11">
        <f t="shared" si="69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90"/>
      <c r="BU49" s="190"/>
      <c r="BV49" s="190"/>
      <c r="BW49" s="190"/>
      <c r="BX49" s="190"/>
      <c r="BY49" s="190"/>
      <c r="BZ49" s="190"/>
      <c r="CA49" s="190"/>
      <c r="CB49" s="190"/>
      <c r="CC49" s="190"/>
      <c r="CD49" s="190"/>
      <c r="CE49" s="190"/>
      <c r="CF49" s="190"/>
      <c r="CG49" s="190"/>
      <c r="CH49" s="190"/>
      <c r="CI49" s="190"/>
      <c r="CJ49" s="190"/>
      <c r="CK49" s="190"/>
      <c r="CL49" s="190"/>
      <c r="CM49" s="5"/>
      <c r="CN49" s="5"/>
      <c r="CO49" s="5"/>
      <c r="CP49" s="5"/>
      <c r="CQ49" s="5"/>
      <c r="CR49" s="5"/>
      <c r="CS49" s="5"/>
    </row>
    <row r="50" spans="1:97" ht="12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5"/>
      <c r="CN50" s="5"/>
      <c r="CO50" s="5"/>
      <c r="CP50" s="5"/>
      <c r="CQ50" s="5"/>
      <c r="CR50" s="5"/>
      <c r="CS50" s="5"/>
    </row>
    <row r="51" spans="1:97" ht="12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5"/>
      <c r="CN51" s="5"/>
      <c r="CO51" s="5"/>
      <c r="CP51" s="5"/>
      <c r="CQ51" s="5"/>
      <c r="CR51" s="5"/>
      <c r="CS51" s="5"/>
    </row>
    <row r="52" spans="1:97" ht="12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90"/>
      <c r="BU52" s="190"/>
      <c r="BV52" s="190"/>
      <c r="BW52" s="190"/>
      <c r="BX52" s="190"/>
      <c r="BY52" s="190"/>
      <c r="BZ52" s="190"/>
      <c r="CA52" s="190"/>
      <c r="CB52" s="190"/>
      <c r="CC52" s="190"/>
      <c r="CD52" s="190"/>
      <c r="CE52" s="190"/>
      <c r="CF52" s="190"/>
      <c r="CG52" s="190"/>
      <c r="CH52" s="190"/>
      <c r="CI52" s="190"/>
      <c r="CJ52" s="190"/>
      <c r="CK52" s="190"/>
      <c r="CL52" s="190"/>
      <c r="CM52" s="5"/>
      <c r="CN52" s="5"/>
      <c r="CO52" s="5"/>
      <c r="CP52" s="5"/>
      <c r="CQ52" s="5"/>
      <c r="CR52" s="5"/>
      <c r="CS52" s="5"/>
    </row>
    <row r="53" spans="1:97" ht="12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5"/>
      <c r="CN53" s="5"/>
      <c r="CO53" s="5"/>
      <c r="CP53" s="5"/>
      <c r="CQ53" s="5"/>
      <c r="CR53" s="5"/>
      <c r="CS53" s="5"/>
    </row>
    <row r="54" spans="1:97" ht="12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90"/>
      <c r="BU54" s="190"/>
      <c r="BV54" s="190"/>
      <c r="BW54" s="190"/>
      <c r="BX54" s="190"/>
      <c r="BY54" s="190"/>
      <c r="BZ54" s="190"/>
      <c r="CA54" s="190"/>
      <c r="CB54" s="190"/>
      <c r="CC54" s="190"/>
      <c r="CD54" s="190"/>
      <c r="CE54" s="190"/>
      <c r="CF54" s="190"/>
      <c r="CG54" s="190"/>
      <c r="CH54" s="190"/>
      <c r="CI54" s="190"/>
      <c r="CJ54" s="190"/>
      <c r="CK54" s="190"/>
      <c r="CL54" s="190"/>
      <c r="CM54" s="5"/>
      <c r="CN54" s="5"/>
      <c r="CO54" s="5"/>
      <c r="CP54" s="5"/>
      <c r="CQ54" s="5"/>
      <c r="CR54" s="5"/>
      <c r="CS54" s="5"/>
    </row>
    <row r="55" spans="1:97" ht="12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90"/>
      <c r="BU55" s="190"/>
      <c r="BV55" s="190"/>
      <c r="BW55" s="190"/>
      <c r="BX55" s="190"/>
      <c r="BY55" s="190"/>
      <c r="BZ55" s="190"/>
      <c r="CA55" s="190"/>
      <c r="CB55" s="190"/>
      <c r="CC55" s="190"/>
      <c r="CD55" s="190"/>
      <c r="CE55" s="190"/>
      <c r="CF55" s="190"/>
      <c r="CG55" s="190"/>
      <c r="CH55" s="190"/>
      <c r="CI55" s="190"/>
      <c r="CJ55" s="190"/>
      <c r="CK55" s="190"/>
      <c r="CL55" s="190"/>
      <c r="CM55" s="5"/>
      <c r="CN55" s="5"/>
      <c r="CO55" s="5"/>
      <c r="CP55" s="5"/>
      <c r="CQ55" s="5"/>
      <c r="CR55" s="5"/>
      <c r="CS55" s="5"/>
    </row>
    <row r="56" spans="1:97" ht="12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90"/>
      <c r="BU56" s="190"/>
      <c r="BV56" s="190"/>
      <c r="BW56" s="190"/>
      <c r="BX56" s="190"/>
      <c r="BY56" s="190"/>
      <c r="BZ56" s="190"/>
      <c r="CA56" s="190"/>
      <c r="CB56" s="190"/>
      <c r="CC56" s="190"/>
      <c r="CD56" s="190"/>
      <c r="CE56" s="190"/>
      <c r="CF56" s="190"/>
      <c r="CG56" s="190"/>
      <c r="CH56" s="190"/>
      <c r="CI56" s="190"/>
      <c r="CJ56" s="190"/>
      <c r="CK56" s="190"/>
      <c r="CL56" s="190"/>
      <c r="CM56" s="5"/>
      <c r="CN56" s="5"/>
      <c r="CO56" s="5"/>
      <c r="CP56" s="5"/>
      <c r="CQ56" s="5"/>
      <c r="CR56" s="5"/>
      <c r="CS56" s="5"/>
    </row>
    <row r="57" spans="1:97" ht="12" customHeight="1" x14ac:dyDescent="0.25"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</row>
    <row r="58" spans="1:97" ht="12" customHeight="1" x14ac:dyDescent="0.25"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</row>
    <row r="59" spans="1:97" ht="12" customHeight="1" x14ac:dyDescent="0.25">
      <c r="BT59" s="190"/>
      <c r="BU59" s="190"/>
      <c r="BV59" s="190"/>
      <c r="BW59" s="190"/>
      <c r="BX59" s="190"/>
      <c r="BY59" s="190"/>
      <c r="BZ59" s="190"/>
      <c r="CA59" s="190"/>
      <c r="CB59" s="190"/>
      <c r="CC59" s="190"/>
      <c r="CD59" s="190"/>
      <c r="CE59" s="190"/>
      <c r="CF59" s="190"/>
      <c r="CG59" s="190"/>
      <c r="CH59" s="190"/>
      <c r="CI59" s="190"/>
      <c r="CJ59" s="190"/>
      <c r="CK59" s="190"/>
      <c r="CL59" s="190"/>
    </row>
    <row r="60" spans="1:97" ht="12" customHeight="1" x14ac:dyDescent="0.25">
      <c r="BT60" s="190"/>
      <c r="BU60" s="190"/>
      <c r="BV60" s="190"/>
      <c r="BW60" s="190"/>
      <c r="BX60" s="190"/>
      <c r="BY60" s="190"/>
      <c r="BZ60" s="190"/>
      <c r="CA60" s="190"/>
      <c r="CB60" s="190"/>
      <c r="CC60" s="190"/>
      <c r="CD60" s="190"/>
      <c r="CE60" s="190"/>
      <c r="CF60" s="190"/>
      <c r="CG60" s="190"/>
      <c r="CH60" s="190"/>
      <c r="CI60" s="190"/>
      <c r="CJ60" s="190"/>
      <c r="CK60" s="190"/>
      <c r="CL60" s="190"/>
    </row>
    <row r="61" spans="1:97" ht="12" customHeight="1" x14ac:dyDescent="0.25">
      <c r="BT61" s="190"/>
      <c r="BU61" s="190"/>
      <c r="BV61" s="190"/>
      <c r="BW61" s="190"/>
      <c r="BX61" s="190"/>
      <c r="BY61" s="190"/>
      <c r="BZ61" s="190"/>
      <c r="CA61" s="190"/>
      <c r="CB61" s="190"/>
      <c r="CC61" s="190"/>
      <c r="CD61" s="190"/>
      <c r="CE61" s="190"/>
      <c r="CF61" s="190"/>
      <c r="CG61" s="190"/>
      <c r="CH61" s="190"/>
      <c r="CI61" s="190"/>
      <c r="CJ61" s="190"/>
      <c r="CK61" s="190"/>
      <c r="CL61" s="190"/>
    </row>
    <row r="62" spans="1:97" ht="12" customHeight="1" x14ac:dyDescent="0.25"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</row>
    <row r="63" spans="1:97" ht="12" customHeight="1" x14ac:dyDescent="0.25">
      <c r="BT63" s="190"/>
      <c r="BU63" s="190"/>
      <c r="BV63" s="190"/>
      <c r="BW63" s="190"/>
      <c r="BX63" s="190"/>
      <c r="BY63" s="190"/>
      <c r="BZ63" s="190"/>
      <c r="CA63" s="190"/>
      <c r="CB63" s="190"/>
      <c r="CC63" s="190"/>
      <c r="CD63" s="190"/>
      <c r="CE63" s="190"/>
      <c r="CF63" s="190"/>
      <c r="CG63" s="190"/>
      <c r="CH63" s="190"/>
      <c r="CI63" s="190"/>
      <c r="CJ63" s="190"/>
      <c r="CK63" s="190"/>
      <c r="CL63" s="190"/>
    </row>
    <row r="64" spans="1:97" ht="12" customHeight="1" x14ac:dyDescent="0.25">
      <c r="BT64" s="190"/>
      <c r="BU64" s="190"/>
      <c r="BV64" s="190"/>
      <c r="BW64" s="190"/>
      <c r="BX64" s="190"/>
      <c r="BY64" s="190"/>
      <c r="BZ64" s="190"/>
      <c r="CA64" s="190"/>
      <c r="CB64" s="190"/>
      <c r="CC64" s="190"/>
      <c r="CD64" s="190"/>
      <c r="CE64" s="190"/>
      <c r="CF64" s="190"/>
      <c r="CG64" s="190"/>
      <c r="CH64" s="190"/>
      <c r="CI64" s="190"/>
      <c r="CJ64" s="190"/>
      <c r="CK64" s="190"/>
      <c r="CL64" s="190"/>
    </row>
    <row r="65" spans="72:90" ht="12" customHeight="1" x14ac:dyDescent="0.25">
      <c r="BT65" s="190"/>
      <c r="BU65" s="190"/>
      <c r="BV65" s="190"/>
      <c r="BW65" s="190"/>
      <c r="BX65" s="190"/>
      <c r="BY65" s="190"/>
      <c r="BZ65" s="190"/>
      <c r="CA65" s="190"/>
      <c r="CB65" s="190"/>
      <c r="CC65" s="190"/>
      <c r="CD65" s="190"/>
      <c r="CE65" s="190"/>
      <c r="CF65" s="190"/>
      <c r="CG65" s="190"/>
      <c r="CH65" s="190"/>
      <c r="CI65" s="190"/>
      <c r="CJ65" s="190"/>
      <c r="CK65" s="190"/>
      <c r="CL65" s="190"/>
    </row>
    <row r="66" spans="72:90" ht="12" customHeight="1" x14ac:dyDescent="0.25"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</row>
    <row r="67" spans="72:90" ht="12" customHeight="1" x14ac:dyDescent="0.25">
      <c r="BT67" s="190"/>
      <c r="BU67" s="190"/>
      <c r="BV67" s="190"/>
      <c r="BW67" s="190"/>
      <c r="BX67" s="190"/>
      <c r="BY67" s="190"/>
      <c r="BZ67" s="190"/>
      <c r="CA67" s="190"/>
      <c r="CB67" s="190"/>
      <c r="CC67" s="190"/>
      <c r="CD67" s="190"/>
      <c r="CE67" s="190"/>
      <c r="CF67" s="190"/>
      <c r="CG67" s="190"/>
      <c r="CH67" s="190"/>
      <c r="CI67" s="190"/>
      <c r="CJ67" s="190"/>
      <c r="CK67" s="190"/>
      <c r="CL67" s="190"/>
    </row>
    <row r="68" spans="72:90" ht="12" customHeight="1" x14ac:dyDescent="0.25">
      <c r="BT68" s="190"/>
      <c r="BU68" s="190"/>
      <c r="BV68" s="190"/>
      <c r="BW68" s="190"/>
      <c r="BX68" s="190"/>
      <c r="BY68" s="190"/>
      <c r="BZ68" s="190"/>
      <c r="CA68" s="190"/>
      <c r="CB68" s="190"/>
      <c r="CC68" s="190"/>
      <c r="CD68" s="190"/>
      <c r="CE68" s="190"/>
      <c r="CF68" s="190"/>
      <c r="CG68" s="190"/>
      <c r="CH68" s="190"/>
      <c r="CI68" s="190"/>
      <c r="CJ68" s="190"/>
      <c r="CK68" s="190"/>
      <c r="CL68" s="190"/>
    </row>
    <row r="69" spans="72:90" ht="12" customHeight="1" x14ac:dyDescent="0.25">
      <c r="BT69" s="190"/>
      <c r="BU69" s="190"/>
      <c r="BV69" s="190"/>
      <c r="BW69" s="190"/>
      <c r="BX69" s="190"/>
      <c r="BY69" s="190"/>
      <c r="BZ69" s="190"/>
      <c r="CA69" s="190"/>
      <c r="CB69" s="190"/>
      <c r="CC69" s="190"/>
      <c r="CD69" s="190"/>
      <c r="CE69" s="190"/>
      <c r="CF69" s="190"/>
      <c r="CG69" s="190"/>
      <c r="CH69" s="190"/>
      <c r="CI69" s="190"/>
      <c r="CJ69" s="190"/>
      <c r="CK69" s="190"/>
      <c r="CL69" s="190"/>
    </row>
    <row r="70" spans="72:90" ht="12" customHeight="1" x14ac:dyDescent="0.25"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0"/>
      <c r="CJ70" s="190"/>
      <c r="CK70" s="190"/>
      <c r="CL70" s="190"/>
    </row>
    <row r="71" spans="72:90" ht="12" customHeight="1" x14ac:dyDescent="0.25">
      <c r="BT71" s="190"/>
      <c r="BU71" s="190"/>
      <c r="BV71" s="190"/>
      <c r="BW71" s="190"/>
      <c r="BX71" s="190"/>
      <c r="BY71" s="190"/>
      <c r="BZ71" s="190"/>
      <c r="CA71" s="190"/>
      <c r="CB71" s="190"/>
      <c r="CC71" s="190"/>
      <c r="CD71" s="190"/>
      <c r="CE71" s="190"/>
      <c r="CF71" s="190"/>
      <c r="CG71" s="190"/>
      <c r="CH71" s="190"/>
      <c r="CI71" s="190"/>
      <c r="CJ71" s="190"/>
      <c r="CK71" s="190"/>
      <c r="CL71" s="190"/>
    </row>
    <row r="72" spans="72:90" ht="12" customHeight="1" x14ac:dyDescent="0.25">
      <c r="BT72" s="190"/>
      <c r="BU72" s="190"/>
      <c r="BV72" s="190"/>
      <c r="BW72" s="190"/>
      <c r="BX72" s="190"/>
      <c r="BY72" s="190"/>
      <c r="BZ72" s="190"/>
      <c r="CA72" s="190"/>
      <c r="CB72" s="190"/>
      <c r="CC72" s="190"/>
      <c r="CD72" s="190"/>
      <c r="CE72" s="190"/>
      <c r="CF72" s="190"/>
      <c r="CG72" s="190"/>
      <c r="CH72" s="190"/>
      <c r="CI72" s="190"/>
      <c r="CJ72" s="190"/>
      <c r="CK72" s="190"/>
      <c r="CL72" s="190"/>
    </row>
    <row r="73" spans="72:90" ht="12" customHeight="1" x14ac:dyDescent="0.25">
      <c r="BT73" s="190"/>
      <c r="BU73" s="190"/>
      <c r="BV73" s="190"/>
      <c r="BW73" s="190"/>
      <c r="BX73" s="190"/>
      <c r="BY73" s="190"/>
      <c r="BZ73" s="190"/>
      <c r="CA73" s="190"/>
      <c r="CB73" s="190"/>
      <c r="CC73" s="190"/>
      <c r="CD73" s="190"/>
      <c r="CE73" s="190"/>
      <c r="CF73" s="190"/>
      <c r="CG73" s="190"/>
      <c r="CH73" s="190"/>
      <c r="CI73" s="190"/>
      <c r="CJ73" s="190"/>
      <c r="CK73" s="190"/>
      <c r="CL73" s="190"/>
    </row>
    <row r="74" spans="72:90" ht="12" customHeight="1" x14ac:dyDescent="0.25">
      <c r="BT74" s="190"/>
      <c r="BU74" s="190"/>
      <c r="BV74" s="190"/>
      <c r="BW74" s="190"/>
      <c r="BX74" s="190"/>
      <c r="BY74" s="190"/>
      <c r="BZ74" s="190"/>
      <c r="CA74" s="190"/>
      <c r="CB74" s="190"/>
      <c r="CC74" s="190"/>
      <c r="CD74" s="190"/>
      <c r="CE74" s="190"/>
      <c r="CF74" s="190"/>
      <c r="CG74" s="190"/>
      <c r="CH74" s="190"/>
      <c r="CI74" s="190"/>
      <c r="CJ74" s="190"/>
      <c r="CK74" s="190"/>
      <c r="CL74" s="190"/>
    </row>
    <row r="75" spans="72:90" ht="12" customHeight="1" x14ac:dyDescent="0.25">
      <c r="BT75" s="190"/>
      <c r="BU75" s="190"/>
      <c r="BV75" s="190"/>
      <c r="BW75" s="190"/>
      <c r="BX75" s="190"/>
      <c r="BY75" s="190"/>
      <c r="BZ75" s="190"/>
      <c r="CA75" s="190"/>
      <c r="CB75" s="190"/>
      <c r="CC75" s="190"/>
      <c r="CD75" s="190"/>
      <c r="CE75" s="190"/>
      <c r="CF75" s="190"/>
      <c r="CG75" s="190"/>
      <c r="CH75" s="190"/>
      <c r="CI75" s="190"/>
      <c r="CJ75" s="190"/>
      <c r="CK75" s="190"/>
      <c r="CL75" s="190"/>
    </row>
    <row r="76" spans="72:90" ht="12" customHeight="1" x14ac:dyDescent="0.25">
      <c r="BT76" s="190"/>
      <c r="BU76" s="190"/>
      <c r="BV76" s="190"/>
      <c r="BW76" s="190"/>
      <c r="BX76" s="190"/>
      <c r="BY76" s="190"/>
      <c r="BZ76" s="190"/>
      <c r="CA76" s="190"/>
      <c r="CB76" s="190"/>
      <c r="CC76" s="190"/>
      <c r="CD76" s="190"/>
      <c r="CE76" s="190"/>
      <c r="CF76" s="190"/>
      <c r="CG76" s="190"/>
      <c r="CH76" s="190"/>
      <c r="CI76" s="190"/>
      <c r="CJ76" s="190"/>
      <c r="CK76" s="190"/>
      <c r="CL76" s="190"/>
    </row>
    <row r="77" spans="72:90" ht="12" customHeight="1" x14ac:dyDescent="0.25"/>
    <row r="78" spans="72:90" ht="12" customHeight="1" x14ac:dyDescent="0.25"/>
    <row r="79" spans="72:90" ht="12" customHeight="1" x14ac:dyDescent="0.25"/>
    <row r="80" spans="72:90" ht="12" customHeight="1" x14ac:dyDescent="0.25"/>
    <row r="81" ht="12" customHeight="1" x14ac:dyDescent="0.25"/>
    <row r="82" ht="12" customHeight="1" x14ac:dyDescent="0.25"/>
    <row r="83" ht="12" customHeight="1" x14ac:dyDescent="0.25"/>
    <row r="84" ht="12" customHeight="1" x14ac:dyDescent="0.25"/>
    <row r="85" ht="12" customHeight="1" x14ac:dyDescent="0.25"/>
    <row r="86" ht="12" customHeight="1" x14ac:dyDescent="0.25"/>
    <row r="87" ht="12" customHeight="1" x14ac:dyDescent="0.25"/>
    <row r="88" ht="12" customHeight="1" x14ac:dyDescent="0.25"/>
    <row r="89" ht="12" customHeight="1" x14ac:dyDescent="0.25"/>
    <row r="90" ht="12" customHeight="1" x14ac:dyDescent="0.25"/>
    <row r="91" ht="12" customHeight="1" x14ac:dyDescent="0.25"/>
    <row r="92" ht="12" customHeight="1" x14ac:dyDescent="0.25"/>
    <row r="93" ht="12" customHeight="1" x14ac:dyDescent="0.25"/>
    <row r="94" ht="12" customHeight="1" x14ac:dyDescent="0.25"/>
    <row r="95" ht="12" customHeight="1" x14ac:dyDescent="0.25"/>
    <row r="96" ht="12" customHeight="1" x14ac:dyDescent="0.25"/>
    <row r="97" ht="12" customHeight="1" x14ac:dyDescent="0.25"/>
    <row r="98" ht="12" customHeight="1" x14ac:dyDescent="0.25"/>
    <row r="99" ht="12" customHeight="1" x14ac:dyDescent="0.25"/>
    <row r="100" ht="12" customHeight="1" x14ac:dyDescent="0.25"/>
    <row r="101" ht="12" customHeight="1" x14ac:dyDescent="0.25"/>
    <row r="102" ht="12" customHeight="1" x14ac:dyDescent="0.25"/>
    <row r="103" ht="12" customHeight="1" x14ac:dyDescent="0.25"/>
    <row r="104" ht="12" customHeight="1" x14ac:dyDescent="0.25"/>
    <row r="105" ht="12" customHeight="1" x14ac:dyDescent="0.25"/>
    <row r="106" ht="12" customHeight="1" x14ac:dyDescent="0.25"/>
    <row r="107" ht="12" customHeight="1" x14ac:dyDescent="0.25"/>
    <row r="108" ht="12" customHeight="1" x14ac:dyDescent="0.25"/>
    <row r="109" ht="12" customHeight="1" x14ac:dyDescent="0.25"/>
    <row r="110" ht="12" customHeight="1" x14ac:dyDescent="0.25"/>
    <row r="111" ht="12" customHeight="1" x14ac:dyDescent="0.25"/>
    <row r="112" ht="12" customHeight="1" x14ac:dyDescent="0.25"/>
    <row r="113" ht="12" customHeight="1" x14ac:dyDescent="0.25"/>
    <row r="114" ht="12" customHeight="1" x14ac:dyDescent="0.25"/>
    <row r="115" ht="12" customHeight="1" x14ac:dyDescent="0.25"/>
    <row r="116" ht="12" customHeight="1" x14ac:dyDescent="0.25"/>
    <row r="117" ht="12" customHeight="1" x14ac:dyDescent="0.25"/>
    <row r="118" ht="12" customHeight="1" x14ac:dyDescent="0.25"/>
    <row r="119" ht="12" customHeight="1" x14ac:dyDescent="0.25"/>
    <row r="120" ht="12" customHeight="1" x14ac:dyDescent="0.25"/>
    <row r="121" ht="12" customHeight="1" x14ac:dyDescent="0.25"/>
    <row r="122" ht="12" customHeight="1" x14ac:dyDescent="0.25"/>
    <row r="123" ht="12" customHeight="1" x14ac:dyDescent="0.25"/>
    <row r="124" ht="12" customHeight="1" x14ac:dyDescent="0.25"/>
    <row r="125" ht="12" customHeight="1" x14ac:dyDescent="0.25"/>
    <row r="126" ht="12" customHeight="1" x14ac:dyDescent="0.25"/>
    <row r="127" ht="12" customHeight="1" x14ac:dyDescent="0.25"/>
    <row r="128" ht="12" customHeight="1" x14ac:dyDescent="0.25"/>
    <row r="129" ht="12" customHeight="1" x14ac:dyDescent="0.25"/>
    <row r="130" ht="12" customHeight="1" x14ac:dyDescent="0.25"/>
    <row r="131" ht="12" customHeight="1" x14ac:dyDescent="0.25"/>
    <row r="132" ht="12" customHeight="1" x14ac:dyDescent="0.25"/>
    <row r="133" ht="12" customHeight="1" x14ac:dyDescent="0.25"/>
    <row r="134" ht="12" customHeight="1" x14ac:dyDescent="0.25"/>
    <row r="135" ht="12" customHeight="1" x14ac:dyDescent="0.25"/>
    <row r="136" ht="12" customHeight="1" x14ac:dyDescent="0.25"/>
    <row r="137" ht="12" customHeight="1" x14ac:dyDescent="0.25"/>
    <row r="138" ht="12" customHeight="1" x14ac:dyDescent="0.25"/>
    <row r="139" ht="12" customHeight="1" x14ac:dyDescent="0.25"/>
    <row r="140" ht="12" customHeight="1" x14ac:dyDescent="0.25"/>
    <row r="141" ht="12" customHeight="1" x14ac:dyDescent="0.25"/>
    <row r="142" ht="12" customHeight="1" x14ac:dyDescent="0.25"/>
    <row r="143" ht="12" customHeight="1" x14ac:dyDescent="0.25"/>
    <row r="144" ht="12" customHeight="1" x14ac:dyDescent="0.25"/>
    <row r="145" ht="12" customHeight="1" x14ac:dyDescent="0.25"/>
    <row r="146" ht="12" customHeight="1" x14ac:dyDescent="0.25"/>
    <row r="147" ht="12" customHeight="1" x14ac:dyDescent="0.25"/>
    <row r="148" ht="12" customHeight="1" x14ac:dyDescent="0.25"/>
    <row r="149" ht="12" customHeight="1" x14ac:dyDescent="0.25"/>
    <row r="150" ht="12" customHeight="1" x14ac:dyDescent="0.25"/>
    <row r="151" ht="12" customHeight="1" x14ac:dyDescent="0.25"/>
    <row r="152" ht="12" customHeight="1" x14ac:dyDescent="0.25"/>
    <row r="153" ht="12" customHeight="1" x14ac:dyDescent="0.25"/>
    <row r="154" ht="12" customHeight="1" x14ac:dyDescent="0.25"/>
    <row r="155" ht="12" customHeight="1" x14ac:dyDescent="0.25"/>
    <row r="156" ht="12" customHeight="1" x14ac:dyDescent="0.25"/>
    <row r="157" ht="12" customHeight="1" x14ac:dyDescent="0.25"/>
    <row r="158" ht="12" customHeight="1" x14ac:dyDescent="0.25"/>
    <row r="159" ht="12" customHeight="1" x14ac:dyDescent="0.25"/>
    <row r="160" ht="12" customHeight="1" x14ac:dyDescent="0.25"/>
    <row r="161" ht="12" customHeight="1" x14ac:dyDescent="0.25"/>
    <row r="162" ht="12" customHeight="1" x14ac:dyDescent="0.25"/>
    <row r="163" ht="12" customHeight="1" x14ac:dyDescent="0.25"/>
    <row r="164" ht="12" customHeight="1" x14ac:dyDescent="0.25"/>
    <row r="165" ht="12" customHeight="1" x14ac:dyDescent="0.25"/>
    <row r="166" ht="12" customHeight="1" x14ac:dyDescent="0.25"/>
    <row r="167" ht="12" customHeight="1" x14ac:dyDescent="0.25"/>
    <row r="168" ht="12" customHeight="1" x14ac:dyDescent="0.25"/>
    <row r="169" ht="12" customHeight="1" x14ac:dyDescent="0.25"/>
    <row r="170" ht="12" customHeight="1" x14ac:dyDescent="0.25"/>
    <row r="171" ht="12" customHeight="1" x14ac:dyDescent="0.25"/>
    <row r="172" ht="12" customHeight="1" x14ac:dyDescent="0.25"/>
    <row r="173" ht="12" customHeight="1" x14ac:dyDescent="0.25"/>
    <row r="174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2" customHeight="1" x14ac:dyDescent="0.25"/>
    <row r="192" ht="12" customHeight="1" x14ac:dyDescent="0.25"/>
    <row r="193" ht="12" customHeight="1" x14ac:dyDescent="0.25"/>
    <row r="194" ht="12" customHeight="1" x14ac:dyDescent="0.25"/>
    <row r="195" ht="12" customHeight="1" x14ac:dyDescent="0.25"/>
    <row r="196" ht="12" customHeight="1" x14ac:dyDescent="0.25"/>
    <row r="197" ht="12" customHeight="1" x14ac:dyDescent="0.25"/>
    <row r="198" ht="12" customHeight="1" x14ac:dyDescent="0.25"/>
    <row r="199" ht="12" customHeight="1" x14ac:dyDescent="0.25"/>
    <row r="200" ht="12" customHeight="1" x14ac:dyDescent="0.25"/>
    <row r="201" ht="12" customHeight="1" x14ac:dyDescent="0.25"/>
    <row r="202" ht="12" customHeight="1" x14ac:dyDescent="0.25"/>
    <row r="203" ht="12" customHeight="1" x14ac:dyDescent="0.25"/>
    <row r="204" ht="12" customHeight="1" x14ac:dyDescent="0.25"/>
    <row r="205" ht="12" customHeight="1" x14ac:dyDescent="0.25"/>
    <row r="206" ht="12" customHeight="1" x14ac:dyDescent="0.25"/>
    <row r="207" ht="12" customHeight="1" x14ac:dyDescent="0.25"/>
    <row r="208" ht="12" customHeight="1" x14ac:dyDescent="0.25"/>
    <row r="209" ht="12" customHeight="1" x14ac:dyDescent="0.25"/>
    <row r="210" ht="12" customHeight="1" x14ac:dyDescent="0.25"/>
    <row r="211" ht="12" customHeight="1" x14ac:dyDescent="0.25"/>
    <row r="212" ht="12" customHeight="1" x14ac:dyDescent="0.25"/>
    <row r="213" ht="12" customHeight="1" x14ac:dyDescent="0.25"/>
    <row r="214" ht="12" customHeight="1" x14ac:dyDescent="0.25"/>
    <row r="215" ht="12" customHeight="1" x14ac:dyDescent="0.25"/>
    <row r="216" ht="12" customHeight="1" x14ac:dyDescent="0.25"/>
    <row r="217" ht="12" customHeight="1" x14ac:dyDescent="0.25"/>
    <row r="218" ht="12" customHeight="1" x14ac:dyDescent="0.25"/>
    <row r="219" ht="12" customHeight="1" x14ac:dyDescent="0.25"/>
    <row r="220" ht="12" customHeight="1" x14ac:dyDescent="0.25"/>
    <row r="221" ht="12" customHeight="1" x14ac:dyDescent="0.25"/>
    <row r="222" ht="12" customHeight="1" x14ac:dyDescent="0.25"/>
    <row r="223" ht="12" customHeight="1" x14ac:dyDescent="0.25"/>
    <row r="224" ht="12" customHeight="1" x14ac:dyDescent="0.25"/>
    <row r="225" ht="12" customHeight="1" x14ac:dyDescent="0.25"/>
    <row r="226" ht="12" customHeight="1" x14ac:dyDescent="0.25"/>
    <row r="227" ht="12" customHeight="1" x14ac:dyDescent="0.25"/>
    <row r="228" ht="12" customHeight="1" x14ac:dyDescent="0.25"/>
    <row r="229" ht="12" customHeight="1" x14ac:dyDescent="0.25"/>
    <row r="230" ht="12" customHeight="1" x14ac:dyDescent="0.25"/>
    <row r="231" ht="12" customHeight="1" x14ac:dyDescent="0.25"/>
    <row r="232" ht="12" customHeight="1" x14ac:dyDescent="0.25"/>
    <row r="233" ht="12" customHeight="1" x14ac:dyDescent="0.25"/>
    <row r="234" ht="12" customHeight="1" x14ac:dyDescent="0.25"/>
    <row r="235" ht="12" customHeight="1" x14ac:dyDescent="0.25"/>
    <row r="236" ht="12" customHeight="1" x14ac:dyDescent="0.25"/>
    <row r="237" ht="12" customHeight="1" x14ac:dyDescent="0.25"/>
    <row r="238" ht="12" customHeight="1" x14ac:dyDescent="0.25"/>
    <row r="239" ht="12" customHeight="1" x14ac:dyDescent="0.25"/>
    <row r="240" ht="12" customHeight="1" x14ac:dyDescent="0.25"/>
    <row r="241" ht="12" customHeight="1" x14ac:dyDescent="0.25"/>
    <row r="242" ht="12" customHeight="1" x14ac:dyDescent="0.25"/>
    <row r="243" ht="12" customHeight="1" x14ac:dyDescent="0.25"/>
    <row r="244" ht="12" customHeight="1" x14ac:dyDescent="0.25"/>
    <row r="245" ht="12" customHeight="1" x14ac:dyDescent="0.25"/>
    <row r="246" ht="12" customHeight="1" x14ac:dyDescent="0.25"/>
    <row r="247" ht="12" customHeight="1" x14ac:dyDescent="0.25"/>
    <row r="248" ht="12" customHeight="1" x14ac:dyDescent="0.25"/>
    <row r="249" ht="12" customHeight="1" x14ac:dyDescent="0.25"/>
    <row r="250" ht="12" customHeight="1" x14ac:dyDescent="0.25"/>
    <row r="251" ht="12" customHeight="1" x14ac:dyDescent="0.25"/>
    <row r="252" ht="12" customHeight="1" x14ac:dyDescent="0.25"/>
    <row r="253" ht="12" customHeight="1" x14ac:dyDescent="0.25"/>
    <row r="254" ht="12" customHeight="1" x14ac:dyDescent="0.25"/>
    <row r="255" ht="12" customHeight="1" x14ac:dyDescent="0.25"/>
    <row r="256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2" customHeight="1" x14ac:dyDescent="0.25"/>
    <row r="317" ht="12" customHeight="1" x14ac:dyDescent="0.25"/>
    <row r="318" ht="12" customHeight="1" x14ac:dyDescent="0.25"/>
    <row r="319" ht="12" customHeight="1" x14ac:dyDescent="0.25"/>
    <row r="320" ht="12" customHeight="1" x14ac:dyDescent="0.25"/>
    <row r="321" ht="12" customHeight="1" x14ac:dyDescent="0.25"/>
    <row r="322" ht="12" customHeight="1" x14ac:dyDescent="0.25"/>
    <row r="323" ht="12" customHeight="1" x14ac:dyDescent="0.25"/>
    <row r="324" ht="12" customHeight="1" x14ac:dyDescent="0.25"/>
    <row r="325" ht="12" customHeight="1" x14ac:dyDescent="0.25"/>
    <row r="326" ht="12" customHeight="1" x14ac:dyDescent="0.25"/>
    <row r="327" ht="12" customHeight="1" x14ac:dyDescent="0.25"/>
    <row r="328" ht="12" customHeight="1" x14ac:dyDescent="0.25"/>
    <row r="329" ht="12" customHeight="1" x14ac:dyDescent="0.25"/>
    <row r="330" ht="12" customHeight="1" x14ac:dyDescent="0.25"/>
    <row r="331" ht="12" customHeight="1" x14ac:dyDescent="0.25"/>
    <row r="332" ht="12" customHeight="1" x14ac:dyDescent="0.25"/>
    <row r="333" ht="12" customHeight="1" x14ac:dyDescent="0.25"/>
    <row r="334" ht="12" customHeight="1" x14ac:dyDescent="0.25"/>
    <row r="335" ht="12" customHeight="1" x14ac:dyDescent="0.25"/>
    <row r="336" ht="12" customHeight="1" x14ac:dyDescent="0.25"/>
    <row r="337" ht="12" customHeight="1" x14ac:dyDescent="0.25"/>
    <row r="338" ht="12" customHeight="1" x14ac:dyDescent="0.25"/>
    <row r="339" ht="12" customHeight="1" x14ac:dyDescent="0.25"/>
    <row r="340" ht="12" customHeight="1" x14ac:dyDescent="0.25"/>
    <row r="341" ht="12" customHeight="1" x14ac:dyDescent="0.25"/>
    <row r="342" ht="12" customHeight="1" x14ac:dyDescent="0.25"/>
    <row r="343" ht="12" customHeight="1" x14ac:dyDescent="0.25"/>
  </sheetData>
  <conditionalFormatting sqref="D3:J3 C4:C1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4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AA14">
    <cfRule type="cellIs" dxfId="9" priority="10" operator="equal">
      <formula>#REF!</formula>
    </cfRule>
    <cfRule type="cellIs" dxfId="8" priority="11" operator="equal">
      <formula>$D$12</formula>
    </cfRule>
    <cfRule type="cellIs" dxfId="7" priority="12" operator="equal">
      <formula>#REF!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ellIs" dxfId="6" priority="64" operator="equal">
      <formula>#REF!</formula>
    </cfRule>
    <cfRule type="cellIs" dxfId="5" priority="65" operator="equal">
      <formula>$D$12</formula>
    </cfRule>
    <cfRule type="cellIs" dxfId="4" priority="66" operator="equal">
      <formula>#REF!</formula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ellIs" dxfId="3" priority="98" operator="equal">
      <formula>#REF!</formula>
    </cfRule>
    <cfRule type="cellIs" dxfId="2" priority="99" operator="equal">
      <formula>$D$12</formula>
    </cfRule>
    <cfRule type="cellIs" dxfId="1" priority="100" operator="equal">
      <formula>#REF!</formula>
    </cfRule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H104"/>
  <sheetViews>
    <sheetView zoomScaleNormal="100" workbookViewId="0">
      <selection activeCell="AE28" sqref="AE28:AF28"/>
    </sheetView>
  </sheetViews>
  <sheetFormatPr defaultRowHeight="14.1" customHeight="1" x14ac:dyDescent="0.25"/>
  <cols>
    <col min="1" max="2" width="3.140625" customWidth="1"/>
    <col min="3" max="3" width="3.28515625" style="209" bestFit="1" customWidth="1"/>
    <col min="4" max="4" width="2.28515625" style="209" bestFit="1" customWidth="1"/>
    <col min="5" max="5" width="3.28515625" style="209" bestFit="1" customWidth="1"/>
    <col min="6" max="6" width="2.28515625" style="209" bestFit="1" customWidth="1"/>
    <col min="7" max="7" width="5.28515625" style="209" bestFit="1" customWidth="1"/>
    <col min="8" max="8" width="3.28515625" style="209" bestFit="1" customWidth="1"/>
    <col min="9" max="9" width="9" style="209" customWidth="1"/>
    <col min="10" max="10" width="5.28515625" style="209" customWidth="1"/>
    <col min="11" max="11" width="2.28515625" style="209" bestFit="1" customWidth="1"/>
    <col min="12" max="12" width="8.28515625" style="209" bestFit="1" customWidth="1"/>
    <col min="13" max="13" width="5.42578125" style="209" customWidth="1"/>
    <col min="14" max="14" width="6.42578125" style="209" customWidth="1"/>
    <col min="15" max="16" width="3" style="209" bestFit="1" customWidth="1"/>
    <col min="17" max="18" width="3" style="51" bestFit="1" customWidth="1"/>
    <col min="19" max="21" width="3.7109375" style="51" bestFit="1" customWidth="1"/>
    <col min="22" max="22" width="5" customWidth="1"/>
    <col min="23" max="23" width="2.7109375" customWidth="1"/>
    <col min="24" max="33" width="2.140625" customWidth="1"/>
    <col min="34" max="35" width="2.7109375" customWidth="1"/>
    <col min="36" max="36" width="2.7109375" style="253" customWidth="1"/>
    <col min="37" max="37" width="2.7109375" style="250" customWidth="1"/>
    <col min="38" max="38" width="2.28515625" style="90" customWidth="1"/>
    <col min="39" max="44" width="2.7109375" style="90" customWidth="1"/>
    <col min="45" max="45" width="2.7109375" customWidth="1"/>
    <col min="46" max="46" width="2.42578125" customWidth="1"/>
    <col min="47" max="49" width="3.5703125" style="51" customWidth="1"/>
    <col min="50" max="50" width="5.5703125" style="51" customWidth="1"/>
    <col min="51" max="51" width="3.5703125" style="51" customWidth="1"/>
    <col min="52" max="52" width="3.5703125" customWidth="1"/>
    <col min="53" max="53" width="2.42578125" customWidth="1"/>
    <col min="54" max="63" width="2.42578125" style="51" customWidth="1"/>
    <col min="64" max="85" width="2.42578125" customWidth="1"/>
    <col min="86" max="87" width="4.140625" customWidth="1"/>
    <col min="88" max="88" width="6.140625" style="208" customWidth="1"/>
    <col min="89" max="89" width="9.85546875" customWidth="1"/>
    <col min="90" max="93" width="4.7109375" customWidth="1"/>
    <col min="94" max="97" width="5.28515625" customWidth="1"/>
    <col min="102" max="102" width="1.5703125" customWidth="1"/>
  </cols>
  <sheetData>
    <row r="1" spans="1:112" ht="5.25" customHeight="1" x14ac:dyDescent="0.25">
      <c r="A1" s="233"/>
      <c r="B1" s="233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54"/>
      <c r="R1" s="254"/>
      <c r="S1" s="235"/>
      <c r="T1" s="235"/>
      <c r="U1" s="235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251"/>
      <c r="AK1" s="247"/>
      <c r="AL1" s="254"/>
      <c r="AM1" s="254"/>
      <c r="AN1" s="254"/>
      <c r="AO1" s="254"/>
      <c r="AP1" s="254"/>
      <c r="AQ1" s="254"/>
      <c r="AR1" s="254"/>
      <c r="AS1" s="254"/>
      <c r="AT1" s="233"/>
      <c r="AU1" s="235"/>
      <c r="AV1" s="235"/>
      <c r="AW1" s="235"/>
      <c r="AX1" s="235"/>
      <c r="AY1" s="235"/>
      <c r="AZ1" s="233"/>
      <c r="BA1" s="233"/>
      <c r="BB1" s="236"/>
      <c r="BC1" s="235"/>
      <c r="BD1" s="235"/>
      <c r="BE1" s="236"/>
      <c r="BF1" s="236"/>
      <c r="BG1" s="235"/>
      <c r="BH1" s="235"/>
      <c r="BI1" s="235"/>
      <c r="BJ1" s="235"/>
      <c r="BK1" s="237"/>
      <c r="BL1" s="233"/>
      <c r="BM1" s="233"/>
      <c r="BN1" s="233"/>
      <c r="BO1" s="233"/>
      <c r="BP1" s="233"/>
      <c r="BQ1" s="233"/>
      <c r="BR1" s="233"/>
      <c r="BS1" s="233"/>
      <c r="BT1" s="233"/>
      <c r="BU1" s="233"/>
      <c r="BV1" s="235"/>
      <c r="BW1" s="233"/>
      <c r="BX1" s="235"/>
      <c r="BY1" s="235"/>
      <c r="BZ1" s="233"/>
      <c r="CA1" s="233"/>
      <c r="CB1" s="233"/>
      <c r="CC1" s="233"/>
      <c r="CD1" s="233"/>
      <c r="CE1" s="233"/>
      <c r="CF1" s="233"/>
      <c r="CG1" s="235"/>
      <c r="CH1" s="233"/>
      <c r="CI1" s="233"/>
      <c r="CJ1" s="240"/>
      <c r="CK1" s="233"/>
      <c r="CL1" s="233"/>
      <c r="CM1" s="233"/>
      <c r="CN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>
        <v>1</v>
      </c>
      <c r="DH1" s="233"/>
    </row>
    <row r="2" spans="1:112" ht="14.1" customHeight="1" x14ac:dyDescent="0.25">
      <c r="A2" s="233"/>
      <c r="B2" s="233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54"/>
      <c r="R2" s="254"/>
      <c r="S2" s="235"/>
      <c r="T2" s="235"/>
      <c r="U2" s="235"/>
      <c r="V2" s="233"/>
      <c r="W2" s="233"/>
      <c r="X2" s="233"/>
      <c r="Y2" s="233"/>
      <c r="Z2" s="233"/>
      <c r="AA2" s="233"/>
      <c r="AB2" s="233"/>
      <c r="AC2" s="233"/>
      <c r="AD2" s="233"/>
      <c r="AE2" s="233"/>
      <c r="AF2" s="233"/>
      <c r="AG2" s="233"/>
      <c r="AH2" s="233"/>
      <c r="AI2" s="233"/>
      <c r="AJ2" s="251"/>
      <c r="AK2" s="247"/>
      <c r="AL2" s="254">
        <f>COUNT(AL5:AL40)+AL41-1</f>
        <v>4</v>
      </c>
      <c r="AM2" s="254">
        <f t="shared" ref="AM2:AS2" si="0">COUNT(AM5:AM40)+AM41-1</f>
        <v>9</v>
      </c>
      <c r="AN2" s="254">
        <f t="shared" si="0"/>
        <v>15</v>
      </c>
      <c r="AO2" s="254">
        <f t="shared" si="0"/>
        <v>19</v>
      </c>
      <c r="AP2" s="254">
        <f t="shared" si="0"/>
        <v>23</v>
      </c>
      <c r="AQ2" s="254">
        <f t="shared" si="0"/>
        <v>27</v>
      </c>
      <c r="AR2" s="254">
        <f t="shared" si="0"/>
        <v>31</v>
      </c>
      <c r="AS2" s="254">
        <f t="shared" si="0"/>
        <v>36</v>
      </c>
      <c r="AT2" s="233"/>
      <c r="AU2" s="235"/>
      <c r="AV2" s="235"/>
      <c r="AW2" s="235"/>
      <c r="AX2" s="235"/>
      <c r="AY2" s="235"/>
      <c r="AZ2" s="233"/>
      <c r="BA2" s="233"/>
      <c r="BB2" s="236" t="s">
        <v>222</v>
      </c>
      <c r="BC2" s="235"/>
      <c r="BD2" s="235"/>
      <c r="BE2" s="236"/>
      <c r="BF2" s="236" t="s">
        <v>221</v>
      </c>
      <c r="BG2" s="235"/>
      <c r="BH2" s="235"/>
      <c r="BI2" s="235"/>
      <c r="BJ2" s="235"/>
      <c r="BK2" s="237" t="s">
        <v>219</v>
      </c>
      <c r="BL2" s="233"/>
      <c r="BM2" s="233"/>
      <c r="BN2" s="233"/>
      <c r="BO2" s="233"/>
      <c r="BP2" s="233"/>
      <c r="BQ2" s="233"/>
      <c r="BR2" s="233"/>
      <c r="BS2" s="233"/>
      <c r="BT2" s="233"/>
      <c r="BU2" s="233"/>
      <c r="BV2" s="235" t="s">
        <v>220</v>
      </c>
      <c r="BW2" s="233"/>
      <c r="BX2" s="235"/>
      <c r="BY2" s="235"/>
      <c r="BZ2" s="233"/>
      <c r="CA2" s="233"/>
      <c r="CB2" s="233"/>
      <c r="CC2" s="233"/>
      <c r="CD2" s="233"/>
      <c r="CE2" s="233"/>
      <c r="CF2" s="233"/>
      <c r="CG2" s="235" t="s">
        <v>223</v>
      </c>
      <c r="CH2" s="233"/>
      <c r="CI2" s="233"/>
      <c r="CJ2" s="270"/>
      <c r="CK2" s="269">
        <f>365.25 * 86400</f>
        <v>31557600</v>
      </c>
      <c r="CL2" s="269">
        <v>1</v>
      </c>
      <c r="CM2" s="269">
        <v>2</v>
      </c>
      <c r="CN2" s="269">
        <v>3</v>
      </c>
      <c r="CO2" s="269">
        <v>4</v>
      </c>
      <c r="CP2" s="269">
        <v>1</v>
      </c>
      <c r="CQ2" s="269">
        <v>2</v>
      </c>
      <c r="CR2" s="269">
        <v>3</v>
      </c>
      <c r="CS2" s="269">
        <v>4</v>
      </c>
      <c r="CT2" s="268" t="s">
        <v>258</v>
      </c>
      <c r="CU2" s="268"/>
      <c r="CV2" s="268"/>
      <c r="CW2" s="233"/>
      <c r="CX2" s="233"/>
      <c r="CY2" s="233"/>
      <c r="CZ2" s="233"/>
      <c r="DA2" s="233"/>
      <c r="DB2" s="233"/>
      <c r="DC2" s="233"/>
      <c r="DD2" s="233"/>
      <c r="DE2" s="233"/>
      <c r="DF2" s="233"/>
      <c r="DG2" s="233"/>
      <c r="DH2" s="233"/>
    </row>
    <row r="3" spans="1:112" ht="14.1" customHeight="1" x14ac:dyDescent="0.25">
      <c r="A3" s="233"/>
      <c r="B3" s="233"/>
      <c r="C3" s="222" t="s">
        <v>214</v>
      </c>
      <c r="D3" s="227" t="s">
        <v>9</v>
      </c>
      <c r="E3" s="227" t="s">
        <v>7</v>
      </c>
      <c r="F3" s="227" t="s">
        <v>10</v>
      </c>
      <c r="G3" s="218"/>
      <c r="H3" s="227"/>
      <c r="I3" s="227"/>
      <c r="J3" s="227"/>
      <c r="K3" s="226" t="s">
        <v>30</v>
      </c>
      <c r="L3" s="227" t="s">
        <v>257</v>
      </c>
      <c r="M3" s="218"/>
      <c r="N3" s="226" t="s">
        <v>232</v>
      </c>
      <c r="O3" s="226"/>
      <c r="P3" s="226" t="s">
        <v>228</v>
      </c>
      <c r="Q3" s="279"/>
      <c r="R3" s="279"/>
      <c r="S3" s="279"/>
      <c r="T3" s="279"/>
      <c r="U3" s="280" t="s">
        <v>65</v>
      </c>
      <c r="V3" s="210"/>
      <c r="W3" s="210"/>
      <c r="X3" s="11"/>
      <c r="Y3" s="11"/>
      <c r="Z3" s="11"/>
      <c r="AA3" s="11"/>
      <c r="AB3" s="11"/>
      <c r="AC3" s="210"/>
      <c r="AD3" s="210"/>
      <c r="AE3" s="210"/>
      <c r="AF3" s="210"/>
      <c r="AG3" s="210"/>
      <c r="AH3" s="210"/>
      <c r="AI3" s="210"/>
      <c r="AJ3" s="252"/>
      <c r="AK3" s="248"/>
      <c r="AL3" s="255">
        <v>1</v>
      </c>
      <c r="AM3" s="255">
        <f>AL3+1</f>
        <v>2</v>
      </c>
      <c r="AN3" s="255">
        <f t="shared" ref="AN3:AR3" si="1">AM3+1</f>
        <v>3</v>
      </c>
      <c r="AO3" s="255">
        <f t="shared" si="1"/>
        <v>4</v>
      </c>
      <c r="AP3" s="255">
        <f t="shared" si="1"/>
        <v>5</v>
      </c>
      <c r="AQ3" s="255">
        <f t="shared" si="1"/>
        <v>6</v>
      </c>
      <c r="AR3" s="255">
        <f t="shared" si="1"/>
        <v>7</v>
      </c>
      <c r="AS3" s="255">
        <f t="shared" ref="AS3" si="2">AR3+1</f>
        <v>8</v>
      </c>
      <c r="AT3" s="233"/>
      <c r="AU3" s="280" t="s">
        <v>59</v>
      </c>
      <c r="AV3" s="226" t="s">
        <v>230</v>
      </c>
      <c r="AW3" s="226" t="s">
        <v>230</v>
      </c>
      <c r="AX3" s="226" t="s">
        <v>230</v>
      </c>
      <c r="AY3" s="217"/>
      <c r="AZ3" s="214"/>
      <c r="BA3" s="233"/>
      <c r="BB3" s="223">
        <v>1</v>
      </c>
      <c r="BC3" s="223">
        <v>1</v>
      </c>
      <c r="BD3" s="223">
        <v>0</v>
      </c>
      <c r="BE3" s="223">
        <v>0</v>
      </c>
      <c r="BF3" s="223">
        <v>0</v>
      </c>
      <c r="BG3" s="223">
        <v>0</v>
      </c>
      <c r="BH3" s="223">
        <v>0</v>
      </c>
      <c r="BI3" s="223">
        <v>0</v>
      </c>
      <c r="BJ3" s="223">
        <v>0</v>
      </c>
      <c r="BK3" s="223">
        <v>0</v>
      </c>
      <c r="BL3" s="233"/>
      <c r="BM3" s="239">
        <f>BB19-BM19</f>
        <v>-5</v>
      </c>
      <c r="BN3" s="239">
        <f>BC19-BN19</f>
        <v>-5</v>
      </c>
      <c r="BO3" s="239">
        <f>BD19-BO19</f>
        <v>0</v>
      </c>
      <c r="BP3" s="239">
        <f>BE19-BP19</f>
        <v>0</v>
      </c>
      <c r="BQ3" s="239">
        <f>BF19-BQ19</f>
        <v>0</v>
      </c>
      <c r="BR3" s="239">
        <f>BG19-BR19</f>
        <v>0</v>
      </c>
      <c r="BS3" s="239">
        <f>BH19-BS19</f>
        <v>0</v>
      </c>
      <c r="BT3" s="239">
        <f>BI19-BT19</f>
        <v>0</v>
      </c>
      <c r="BU3" s="239">
        <f>BJ19-BU19</f>
        <v>0</v>
      </c>
      <c r="BV3" s="239">
        <f>BK19-BV19</f>
        <v>0</v>
      </c>
      <c r="BW3" s="233"/>
      <c r="BX3" s="224">
        <v>2.5000000000000002E-10</v>
      </c>
      <c r="BY3" s="224">
        <v>1.0000000000000001E-9</v>
      </c>
      <c r="BZ3" s="224">
        <v>0</v>
      </c>
      <c r="CA3" s="224">
        <v>0</v>
      </c>
      <c r="CB3" s="224">
        <v>0</v>
      </c>
      <c r="CC3" s="224">
        <v>0</v>
      </c>
      <c r="CD3" s="224">
        <v>0</v>
      </c>
      <c r="CE3" s="224">
        <v>0</v>
      </c>
      <c r="CF3" s="224">
        <v>0</v>
      </c>
      <c r="CG3" s="224">
        <v>0</v>
      </c>
      <c r="CH3" s="233"/>
      <c r="CI3" s="233"/>
      <c r="CJ3" s="272">
        <f>MAX(CJ4:CJ104)</f>
        <v>100</v>
      </c>
      <c r="CK3" s="270" t="s">
        <v>38</v>
      </c>
      <c r="CL3" s="270" t="s">
        <v>233</v>
      </c>
      <c r="CM3" s="270" t="s">
        <v>234</v>
      </c>
      <c r="CN3" s="270" t="s">
        <v>235</v>
      </c>
      <c r="CO3" s="270" t="s">
        <v>236</v>
      </c>
      <c r="CP3" s="270" t="s">
        <v>237</v>
      </c>
      <c r="CQ3" s="270" t="s">
        <v>238</v>
      </c>
      <c r="CR3" s="270" t="s">
        <v>239</v>
      </c>
      <c r="CS3" s="271" t="s">
        <v>240</v>
      </c>
      <c r="CT3" s="273">
        <f>MIN(CP4:CP104)</f>
        <v>-16.431846960000001</v>
      </c>
      <c r="CU3" s="233"/>
      <c r="CV3" s="233"/>
      <c r="CW3" s="233"/>
      <c r="CX3" s="233"/>
      <c r="CY3" s="233"/>
      <c r="CZ3" s="233"/>
      <c r="DA3" s="233"/>
      <c r="DB3" s="233"/>
      <c r="DC3" s="233"/>
      <c r="DD3" s="233"/>
      <c r="DE3" s="233"/>
      <c r="DF3" s="233"/>
      <c r="DG3" s="233"/>
      <c r="DH3" s="233"/>
    </row>
    <row r="4" spans="1:112" ht="14.1" customHeight="1" x14ac:dyDescent="0.25">
      <c r="A4" s="233"/>
      <c r="B4" s="233"/>
      <c r="C4" s="280" t="s">
        <v>0</v>
      </c>
      <c r="D4" s="218"/>
      <c r="E4" s="218"/>
      <c r="F4" s="218"/>
      <c r="G4" s="227" t="s">
        <v>13</v>
      </c>
      <c r="H4" s="227" t="s">
        <v>225</v>
      </c>
      <c r="I4" s="218"/>
      <c r="J4" s="227" t="s">
        <v>104</v>
      </c>
      <c r="K4" s="226" t="s">
        <v>30</v>
      </c>
      <c r="L4" s="218"/>
      <c r="M4" s="246" t="s">
        <v>226</v>
      </c>
      <c r="N4" s="217">
        <v>0</v>
      </c>
      <c r="O4" s="218"/>
      <c r="P4" s="217">
        <v>0</v>
      </c>
      <c r="Q4" s="279"/>
      <c r="R4" s="279">
        <v>0</v>
      </c>
      <c r="S4" s="213">
        <v>1</v>
      </c>
      <c r="T4" s="213">
        <v>2</v>
      </c>
      <c r="U4" s="279">
        <v>3</v>
      </c>
      <c r="V4" s="210">
        <v>1</v>
      </c>
      <c r="W4" s="211"/>
      <c r="X4" s="11"/>
      <c r="Y4" s="11"/>
      <c r="Z4" s="11"/>
      <c r="AA4" s="11"/>
      <c r="AB4" s="11"/>
      <c r="AC4" s="211"/>
      <c r="AD4" s="211"/>
      <c r="AE4" s="211"/>
      <c r="AF4" s="211"/>
      <c r="AG4" s="211"/>
      <c r="AH4" s="11"/>
      <c r="AI4" s="211"/>
      <c r="AJ4" s="252">
        <v>1</v>
      </c>
      <c r="AK4" s="249">
        <v>1</v>
      </c>
      <c r="AL4" s="256" t="str">
        <f>""</f>
        <v/>
      </c>
      <c r="AM4" s="256"/>
      <c r="AN4" s="256"/>
      <c r="AO4" s="256"/>
      <c r="AP4" s="256"/>
      <c r="AQ4" s="256"/>
      <c r="AR4" s="256"/>
      <c r="AS4" s="256"/>
      <c r="AT4" s="233"/>
      <c r="AU4" s="277"/>
      <c r="AV4" s="277">
        <v>0</v>
      </c>
      <c r="AW4" s="277">
        <v>1</v>
      </c>
      <c r="AX4" s="277">
        <v>2</v>
      </c>
      <c r="AY4" s="277">
        <v>3</v>
      </c>
      <c r="AZ4" s="214"/>
      <c r="BA4" s="233"/>
      <c r="BB4" s="223">
        <v>2</v>
      </c>
      <c r="BC4" s="223">
        <v>1</v>
      </c>
      <c r="BD4" s="223">
        <v>1</v>
      </c>
      <c r="BE4" s="223">
        <v>0</v>
      </c>
      <c r="BF4" s="223">
        <v>0</v>
      </c>
      <c r="BG4" s="223">
        <v>2</v>
      </c>
      <c r="BH4" s="223">
        <v>2</v>
      </c>
      <c r="BI4" s="223">
        <v>2</v>
      </c>
      <c r="BJ4" s="223">
        <v>0</v>
      </c>
      <c r="BK4" s="223">
        <v>0</v>
      </c>
      <c r="BL4" s="233"/>
      <c r="BM4" s="239">
        <f>BB20-BM20</f>
        <v>-5</v>
      </c>
      <c r="BN4" s="239">
        <f>BC20-BN20</f>
        <v>-10</v>
      </c>
      <c r="BO4" s="239">
        <f>BD20-BO20</f>
        <v>-5</v>
      </c>
      <c r="BP4" s="239">
        <f>BE20-BP20</f>
        <v>0</v>
      </c>
      <c r="BQ4" s="239">
        <f>BF20-BQ20</f>
        <v>0</v>
      </c>
      <c r="BR4" s="239">
        <f>BG20-BR20</f>
        <v>0</v>
      </c>
      <c r="BS4" s="239">
        <f>BH20-BS20</f>
        <v>0</v>
      </c>
      <c r="BT4" s="239">
        <f>BI20-BT20</f>
        <v>0</v>
      </c>
      <c r="BU4" s="239">
        <f>BJ20-BU20</f>
        <v>0</v>
      </c>
      <c r="BV4" s="239">
        <f>BK20-BV20</f>
        <v>0</v>
      </c>
      <c r="BW4" s="233"/>
      <c r="BX4" s="224">
        <v>1.0000000000000001E-9</v>
      </c>
      <c r="BY4" s="224">
        <v>2.5000000000000002E-10</v>
      </c>
      <c r="BZ4" s="224">
        <v>1.0000000000000001E-9</v>
      </c>
      <c r="CA4" s="224">
        <v>0</v>
      </c>
      <c r="CB4" s="224">
        <v>0</v>
      </c>
      <c r="CC4" s="224">
        <v>4.0000000000000002E-9</v>
      </c>
      <c r="CD4" s="224">
        <v>4.0000000000000002E-9</v>
      </c>
      <c r="CE4" s="224">
        <v>4.0000000000000002E-9</v>
      </c>
      <c r="CF4" s="224">
        <v>0</v>
      </c>
      <c r="CG4" s="224">
        <v>0</v>
      </c>
      <c r="CH4" s="233"/>
      <c r="CI4" s="233"/>
      <c r="CJ4" s="264">
        <f>CK4/$CK$2</f>
        <v>0</v>
      </c>
      <c r="CK4" s="257">
        <v>0</v>
      </c>
      <c r="CL4" s="258">
        <v>1078.416847</v>
      </c>
      <c r="CM4" s="258">
        <v>1061.5809999999999</v>
      </c>
      <c r="CN4" s="258">
        <v>1026.2829119999999</v>
      </c>
      <c r="CO4" s="258">
        <v>993.31165269999997</v>
      </c>
      <c r="CP4" s="259">
        <v>-16.431846960000001</v>
      </c>
      <c r="CQ4" s="259">
        <v>-3.585604451</v>
      </c>
      <c r="CR4" s="259">
        <v>-3.7018761690000002</v>
      </c>
      <c r="CS4" s="259">
        <v>-153.6770181</v>
      </c>
      <c r="CT4" s="259">
        <f>CP4-$CT$3</f>
        <v>0</v>
      </c>
      <c r="CU4" s="233"/>
      <c r="CV4" s="233"/>
      <c r="CW4" s="233"/>
      <c r="CX4" s="233"/>
      <c r="CY4" s="233"/>
      <c r="CZ4" s="233"/>
      <c r="DA4" s="233"/>
      <c r="DB4" s="233"/>
      <c r="DC4" s="233"/>
      <c r="DD4" s="233"/>
      <c r="DE4" s="233"/>
      <c r="DF4" s="233"/>
      <c r="DG4" s="233"/>
      <c r="DH4" s="233"/>
    </row>
    <row r="5" spans="1:112" ht="14.1" customHeight="1" x14ac:dyDescent="0.25">
      <c r="A5" s="241"/>
      <c r="B5" s="241">
        <v>1</v>
      </c>
      <c r="C5" s="212">
        <v>0</v>
      </c>
      <c r="D5" s="212">
        <v>0</v>
      </c>
      <c r="E5" s="244">
        <v>0</v>
      </c>
      <c r="F5" s="244">
        <v>0</v>
      </c>
      <c r="G5" s="182">
        <v>4500</v>
      </c>
      <c r="H5" s="182">
        <v>12</v>
      </c>
      <c r="I5" s="182">
        <v>8.6767896000000005E-4</v>
      </c>
      <c r="J5" s="267">
        <v>1093.048</v>
      </c>
      <c r="K5" s="245">
        <v>3</v>
      </c>
      <c r="L5" s="40">
        <v>3.0000000000000001E-5</v>
      </c>
      <c r="M5" s="40">
        <v>2.9999999999999898E-2</v>
      </c>
      <c r="N5" s="244">
        <v>1</v>
      </c>
      <c r="O5" s="244">
        <v>1</v>
      </c>
      <c r="P5" s="244">
        <v>0</v>
      </c>
      <c r="Q5" s="279">
        <v>0</v>
      </c>
      <c r="R5" s="279">
        <v>0</v>
      </c>
      <c r="S5" s="213">
        <v>-1</v>
      </c>
      <c r="T5" s="279"/>
      <c r="U5" s="279"/>
      <c r="V5" s="50" t="str">
        <f>_xlfn.CONCAT(F5+1,",",E5+1)</f>
        <v>1,1</v>
      </c>
      <c r="W5" s="266"/>
      <c r="X5" s="266">
        <f>X52</f>
        <v>1</v>
      </c>
      <c r="Y5" s="266">
        <f>Y52</f>
        <v>2</v>
      </c>
      <c r="Z5" s="266">
        <f>Z52</f>
        <v>3</v>
      </c>
      <c r="AA5" s="266">
        <f>AA52</f>
        <v>4</v>
      </c>
      <c r="AB5" s="266">
        <f>AB52</f>
        <v>5</v>
      </c>
      <c r="AC5" s="266">
        <f>AC52</f>
        <v>6</v>
      </c>
      <c r="AD5" s="266">
        <f>AD52</f>
        <v>7</v>
      </c>
      <c r="AE5" s="266">
        <f>AE52</f>
        <v>8</v>
      </c>
      <c r="AF5" s="266">
        <f>AF52</f>
        <v>9</v>
      </c>
      <c r="AG5" s="266">
        <f>AG52</f>
        <v>10</v>
      </c>
      <c r="AH5" s="11"/>
      <c r="AI5" s="11"/>
      <c r="AJ5" s="252">
        <f>IF(OR(N5-N4&lt;0,O5=0),MAX(AJ$4:AJ4)+1,0)</f>
        <v>0</v>
      </c>
      <c r="AK5" s="249">
        <f>IF(AJ6="",AK4,IF(AJ5=0,AK4,AJ5))</f>
        <v>1</v>
      </c>
      <c r="AL5" s="255">
        <f>IF($AK5=AL$3,$B5,$AL$4)</f>
        <v>1</v>
      </c>
      <c r="AM5" s="255" t="str">
        <f>IF($AK5=AM$3,$B5,$AL$4)</f>
        <v/>
      </c>
      <c r="AN5" s="255" t="str">
        <f>IF($AK5=AN$3,$B5,$AL$4)</f>
        <v/>
      </c>
      <c r="AO5" s="255" t="str">
        <f>IF($AK5=AO$3,$B5,$AL$4)</f>
        <v/>
      </c>
      <c r="AP5" s="255" t="str">
        <f>IF($AK5=AP$3,$B5,$AL$4)</f>
        <v/>
      </c>
      <c r="AQ5" s="255" t="str">
        <f>IF($AK5=AQ$3,$B5,$AL$4)</f>
        <v/>
      </c>
      <c r="AR5" s="255" t="str">
        <f>IF($AK5=AR$3,$B5,$AL$4)</f>
        <v/>
      </c>
      <c r="AS5" s="255" t="str">
        <f>IF($AK5=AS$3,$B5,$AL$4)</f>
        <v/>
      </c>
      <c r="AT5" s="233"/>
      <c r="AU5" s="215">
        <v>0</v>
      </c>
      <c r="AV5" s="215">
        <v>3</v>
      </c>
      <c r="AW5" s="215">
        <v>0</v>
      </c>
      <c r="AX5" s="215">
        <v>9</v>
      </c>
      <c r="AY5" s="216" t="s">
        <v>208</v>
      </c>
      <c r="AZ5" s="214"/>
      <c r="BA5" s="233"/>
      <c r="BB5" s="223">
        <v>0</v>
      </c>
      <c r="BC5" s="223">
        <v>2</v>
      </c>
      <c r="BD5" s="223">
        <v>1</v>
      </c>
      <c r="BE5" s="223">
        <v>1</v>
      </c>
      <c r="BF5" s="223">
        <v>2</v>
      </c>
      <c r="BG5" s="223">
        <v>2</v>
      </c>
      <c r="BH5" s="223">
        <v>2</v>
      </c>
      <c r="BI5" s="223">
        <v>2</v>
      </c>
      <c r="BJ5" s="223">
        <v>0</v>
      </c>
      <c r="BK5" s="223">
        <v>0</v>
      </c>
      <c r="BL5" s="233"/>
      <c r="BM5" s="239">
        <f>BB21-BM21</f>
        <v>0</v>
      </c>
      <c r="BN5" s="239">
        <f>BC21-BN21</f>
        <v>0</v>
      </c>
      <c r="BO5" s="239">
        <f>BD21-BO21</f>
        <v>-10</v>
      </c>
      <c r="BP5" s="239">
        <f>BE21-BP21</f>
        <v>-8</v>
      </c>
      <c r="BQ5" s="239">
        <f>BF21-BQ21</f>
        <v>-7</v>
      </c>
      <c r="BR5" s="239">
        <f>BG21-BR21</f>
        <v>-9</v>
      </c>
      <c r="BS5" s="239">
        <f>BH21-BS21</f>
        <v>-12</v>
      </c>
      <c r="BT5" s="239">
        <f>BI21-BT21</f>
        <v>0</v>
      </c>
      <c r="BU5" s="239">
        <f>BJ21-BU21</f>
        <v>0</v>
      </c>
      <c r="BV5" s="239">
        <f>BK21-BV21</f>
        <v>0</v>
      </c>
      <c r="BW5" s="233"/>
      <c r="BX5" s="224">
        <v>0</v>
      </c>
      <c r="BY5" s="224">
        <v>1.0000000000000001E-9</v>
      </c>
      <c r="BZ5" s="224">
        <v>2.5000000000000002E-10</v>
      </c>
      <c r="CA5" s="224">
        <v>1.0000000000000001E-9</v>
      </c>
      <c r="CB5" s="224">
        <v>1.0000000000000001E-9</v>
      </c>
      <c r="CC5" s="224">
        <v>2.5000000000000002E-10</v>
      </c>
      <c r="CD5" s="224">
        <v>2.5000000000000002E-10</v>
      </c>
      <c r="CE5" s="224">
        <v>2.5000000000000002E-10</v>
      </c>
      <c r="CF5" s="224">
        <v>0</v>
      </c>
      <c r="CG5" s="224">
        <v>0</v>
      </c>
      <c r="CH5" s="233"/>
      <c r="CI5" s="233"/>
      <c r="CJ5" s="264">
        <f t="shared" ref="CJ5:CJ68" si="3">CK5/$CK$2</f>
        <v>4.2958702306005528E-2</v>
      </c>
      <c r="CK5" s="257">
        <v>1355673.5438920001</v>
      </c>
      <c r="CL5" s="258">
        <v>1078.416847</v>
      </c>
      <c r="CM5" s="258">
        <v>1061.5809999999999</v>
      </c>
      <c r="CN5" s="258">
        <v>1026.25684</v>
      </c>
      <c r="CO5" s="258">
        <v>993.30937219999998</v>
      </c>
      <c r="CP5" s="259">
        <v>-16.431833260000001</v>
      </c>
      <c r="CQ5" s="259">
        <v>-3.5771224109999999</v>
      </c>
      <c r="CR5" s="259">
        <v>-3.3101858769999999</v>
      </c>
      <c r="CS5" s="259">
        <v>-153.27215150000001</v>
      </c>
      <c r="CT5" s="259">
        <f t="shared" ref="CT5:CT68" si="4">CP5-$CT$3</f>
        <v>1.3700000000227419E-5</v>
      </c>
      <c r="CU5" s="233"/>
      <c r="CV5" s="233"/>
      <c r="CW5" s="233"/>
      <c r="CX5" s="233"/>
      <c r="CY5" s="233"/>
      <c r="CZ5" s="233"/>
      <c r="DA5" s="233"/>
      <c r="DB5" s="233"/>
      <c r="DC5" s="233"/>
      <c r="DD5" s="233"/>
      <c r="DE5" s="233"/>
      <c r="DF5" s="233"/>
      <c r="DG5" s="233"/>
      <c r="DH5" s="233"/>
    </row>
    <row r="6" spans="1:112" ht="14.1" customHeight="1" x14ac:dyDescent="0.25">
      <c r="A6" s="241">
        <v>1</v>
      </c>
      <c r="B6" s="241">
        <f>B5+1</f>
        <v>2</v>
      </c>
      <c r="C6" s="212">
        <v>1</v>
      </c>
      <c r="D6" s="212">
        <v>0</v>
      </c>
      <c r="E6" s="244">
        <v>1</v>
      </c>
      <c r="F6" s="244">
        <v>1</v>
      </c>
      <c r="G6" s="182">
        <v>7000</v>
      </c>
      <c r="H6" s="182">
        <v>12</v>
      </c>
      <c r="I6" s="182">
        <v>8.6767896000000005E-4</v>
      </c>
      <c r="J6" s="267">
        <v>1088.05899999999</v>
      </c>
      <c r="K6" s="245">
        <v>3</v>
      </c>
      <c r="L6" s="40">
        <v>3.0000000000000001E-5</v>
      </c>
      <c r="M6" s="40">
        <v>2.9999999999999898E-2</v>
      </c>
      <c r="N6" s="244">
        <v>2</v>
      </c>
      <c r="O6" s="244">
        <v>1</v>
      </c>
      <c r="P6" s="244">
        <v>0</v>
      </c>
      <c r="Q6" s="279">
        <v>1</v>
      </c>
      <c r="R6" s="279">
        <v>1</v>
      </c>
      <c r="S6" s="213">
        <v>0</v>
      </c>
      <c r="T6" s="279">
        <v>-2</v>
      </c>
      <c r="U6" s="279"/>
      <c r="V6" s="50" t="str">
        <f>_xlfn.CONCAT(F6+1,",",E6+1)</f>
        <v>2,2</v>
      </c>
      <c r="W6" s="266">
        <v>1</v>
      </c>
      <c r="X6" s="220">
        <f>IF(ISNUMBER(MATCH(X54,$AZ$28:$AZ$37,0)),$AZ$27,IF(ISNUMBER(MATCH(X54,$AZ$25:$AZ$26,0)),$AZ$24,IF(ISNUMBER(MATCH(X54,$V$5:$V$40,0)),$V$4,$P$4)))</f>
        <v>1</v>
      </c>
      <c r="Y6" s="220">
        <f>IF(ISNUMBER(MATCH(Y54,$AZ$28:$AZ$37,0)),$AZ$27,IF(ISNUMBER(MATCH(Y54,$AZ$25:$AZ$26,0)),$AZ$24,IF(ISNUMBER(MATCH(Y54,$V$5:$V$40,0)),$V$4,$P$4)))</f>
        <v>0</v>
      </c>
      <c r="Z6" s="220">
        <f>IF(ISNUMBER(MATCH(Z54,$AZ$28:$AZ$37,0)),$AZ$27,IF(ISNUMBER(MATCH(Z54,$AZ$25:$AZ$26,0)),$AZ$24,IF(ISNUMBER(MATCH(Z54,$V$5:$V$40,0)),$V$4,$P$4)))</f>
        <v>0</v>
      </c>
      <c r="AA6" s="220">
        <f>IF(ISNUMBER(MATCH(AA54,$AZ$28:$AZ$37,0)),$AZ$27,IF(ISNUMBER(MATCH(AA54,$AZ$25:$AZ$26,0)),$AZ$24,IF(ISNUMBER(MATCH(AA54,$V$5:$V$40,0)),$V$4,$P$4)))</f>
        <v>0</v>
      </c>
      <c r="AB6" s="220">
        <f>IF(ISNUMBER(MATCH(AB54,$AZ$28:$AZ$37,0)),$AZ$27,IF(ISNUMBER(MATCH(AB54,$AZ$25:$AZ$26,0)),$AZ$24,IF(ISNUMBER(MATCH(AB54,$V$5:$V$40,0)),$V$4,$P$4)))</f>
        <v>0</v>
      </c>
      <c r="AC6" s="220">
        <f>IF(ISNUMBER(MATCH(AC54,$AZ$28:$AZ$37,0)),$AZ$27,IF(ISNUMBER(MATCH(AC54,$AZ$25:$AZ$26,0)),$AZ$24,IF(ISNUMBER(MATCH(AC54,$V$5:$V$40,0)),$V$4,$P$4)))</f>
        <v>0</v>
      </c>
      <c r="AD6" s="220">
        <f>IF(ISNUMBER(MATCH(AD54,$AZ$28:$AZ$37,0)),$AZ$27,IF(ISNUMBER(MATCH(AD54,$AZ$25:$AZ$26,0)),$AZ$24,IF(ISNUMBER(MATCH(AD54,$V$5:$V$40,0)),$V$4,$P$4)))</f>
        <v>0</v>
      </c>
      <c r="AE6" s="220">
        <f>IF(ISNUMBER(MATCH(AE54,$AZ$28:$AZ$37,0)),$AZ$27,IF(ISNUMBER(MATCH(AE54,$AZ$25:$AZ$26,0)),$AZ$24,IF(ISNUMBER(MATCH(AE54,$V$5:$V$40,0)),$V$4,$P$4)))</f>
        <v>0</v>
      </c>
      <c r="AF6" s="220">
        <f>IF(ISNUMBER(MATCH(AF54,$AZ$28:$AZ$37,0)),$AZ$27,IF(ISNUMBER(MATCH(AF54,$AZ$25:$AZ$26,0)),$AZ$24,IF(ISNUMBER(MATCH(AF54,$V$5:$V$40,0)),$V$4,$P$4)))</f>
        <v>0</v>
      </c>
      <c r="AG6" s="220">
        <f>IF(ISNUMBER(MATCH(AG54,$AZ$28:$AZ$37,0)),$AZ$27,IF(ISNUMBER(MATCH(AG54,$AZ$25:$AZ$26,0)),$AZ$24,IF(ISNUMBER(MATCH(AG54,$V$5:$V$40,0)),$V$4,$P$4)))</f>
        <v>0</v>
      </c>
      <c r="AH6" s="11"/>
      <c r="AI6" s="11"/>
      <c r="AJ6" s="252">
        <f>IF(OR(N6-N5&lt;0,O6=0),MAX(AJ$4:AJ5)+1,0)</f>
        <v>0</v>
      </c>
      <c r="AK6" s="249">
        <f t="shared" ref="AK6:AK40" si="5">IF(AJ7="",AK5,IF(AJ6=0,AK5,AJ6))</f>
        <v>1</v>
      </c>
      <c r="AL6" s="255">
        <f>IF(AK6=AL$3,B6,$AL$4)</f>
        <v>2</v>
      </c>
      <c r="AM6" s="255" t="str">
        <f>IF($AK6=AM$3,$B6,$AL$4)</f>
        <v/>
      </c>
      <c r="AN6" s="255" t="str">
        <f>IF($AK6=AN$3,$B6,$AL$4)</f>
        <v/>
      </c>
      <c r="AO6" s="255" t="str">
        <f>IF($AK6=AO$3,$B6,$AL$4)</f>
        <v/>
      </c>
      <c r="AP6" s="255" t="str">
        <f>IF($AK6=AP$3,$B6,$AL$4)</f>
        <v/>
      </c>
      <c r="AQ6" s="255" t="str">
        <f>IF($AK6=AQ$3,$B6,$AL$4)</f>
        <v/>
      </c>
      <c r="AR6" s="255" t="str">
        <f>IF($AK6=AR$3,$B6,$AL$4)</f>
        <v/>
      </c>
      <c r="AS6" s="255" t="str">
        <f>IF($AK6=AS$3,$B6,$AL$4)</f>
        <v/>
      </c>
      <c r="AT6" s="233"/>
      <c r="AU6" s="280" t="s">
        <v>213</v>
      </c>
      <c r="AV6" s="276"/>
      <c r="AW6" s="276"/>
      <c r="AX6" s="278" t="s">
        <v>231</v>
      </c>
      <c r="AY6" s="276"/>
      <c r="AZ6" s="214"/>
      <c r="BA6" s="233"/>
      <c r="BB6" s="223">
        <v>2</v>
      </c>
      <c r="BC6" s="223">
        <v>2</v>
      </c>
      <c r="BD6" s="223">
        <v>2</v>
      </c>
      <c r="BE6" s="223">
        <v>1</v>
      </c>
      <c r="BF6" s="223">
        <v>1</v>
      </c>
      <c r="BG6" s="223">
        <v>1</v>
      </c>
      <c r="BH6" s="223">
        <v>2</v>
      </c>
      <c r="BI6" s="223">
        <v>2</v>
      </c>
      <c r="BJ6" s="223">
        <v>2</v>
      </c>
      <c r="BK6" s="223">
        <v>0</v>
      </c>
      <c r="BL6" s="233"/>
      <c r="BM6" s="239">
        <f>BB22-BM22</f>
        <v>5</v>
      </c>
      <c r="BN6" s="239">
        <f>BC22-BN22</f>
        <v>0</v>
      </c>
      <c r="BO6" s="239">
        <f>BD22-BO22</f>
        <v>0</v>
      </c>
      <c r="BP6" s="239">
        <f>BE22-BP22</f>
        <v>2</v>
      </c>
      <c r="BQ6" s="239">
        <f>BF22-BQ22</f>
        <v>-2</v>
      </c>
      <c r="BR6" s="239">
        <f>BG22-BR22</f>
        <v>5</v>
      </c>
      <c r="BS6" s="239">
        <f>BH22-BS22</f>
        <v>0</v>
      </c>
      <c r="BT6" s="239">
        <f>BI22-BT22</f>
        <v>-15</v>
      </c>
      <c r="BU6" s="239">
        <f>BJ22-BU22</f>
        <v>0</v>
      </c>
      <c r="BV6" s="239">
        <f>BK22-BV22</f>
        <v>0</v>
      </c>
      <c r="BW6" s="233"/>
      <c r="BX6" s="224">
        <v>4.0000000000000002E-9</v>
      </c>
      <c r="BY6" s="224">
        <v>2.5000000000000002E-10</v>
      </c>
      <c r="BZ6" s="224">
        <v>2.5000000000000002E-10</v>
      </c>
      <c r="CA6" s="224">
        <v>2.5000000000000002E-10</v>
      </c>
      <c r="CB6" s="224">
        <v>2.5000000000000002E-10</v>
      </c>
      <c r="CC6" s="224">
        <v>2.5000000000000002E-10</v>
      </c>
      <c r="CD6" s="224">
        <v>2.5000000000000002E-10</v>
      </c>
      <c r="CE6" s="224">
        <v>2.5000000000000002E-10</v>
      </c>
      <c r="CF6" s="224">
        <v>1.0000000000000001E-9</v>
      </c>
      <c r="CG6" s="224">
        <v>0</v>
      </c>
      <c r="CH6" s="233"/>
      <c r="CI6" s="233"/>
      <c r="CJ6" s="264">
        <f t="shared" si="3"/>
        <v>9.0213274842605273E-2</v>
      </c>
      <c r="CK6" s="257">
        <v>2846914.442173</v>
      </c>
      <c r="CL6" s="258">
        <v>1078.4168440000001</v>
      </c>
      <c r="CM6" s="258">
        <v>1061.5809999999999</v>
      </c>
      <c r="CN6" s="258">
        <v>1026.2034719999999</v>
      </c>
      <c r="CO6" s="258">
        <v>993.30471910000006</v>
      </c>
      <c r="CP6" s="259">
        <v>-16.43174015</v>
      </c>
      <c r="CQ6" s="259">
        <v>-3.5465207159999999</v>
      </c>
      <c r="CR6" s="259">
        <v>-2.5688974689999999</v>
      </c>
      <c r="CS6" s="259">
        <v>-152.44662510000001</v>
      </c>
      <c r="CT6" s="259">
        <f t="shared" si="4"/>
        <v>1.0681000000190011E-4</v>
      </c>
      <c r="CU6" s="233"/>
      <c r="CV6" s="233"/>
      <c r="CW6" s="233"/>
      <c r="CX6" s="233"/>
      <c r="CY6" s="233"/>
      <c r="CZ6" s="233"/>
      <c r="DA6" s="233"/>
      <c r="DB6" s="233"/>
      <c r="DC6" s="233"/>
      <c r="DD6" s="233"/>
      <c r="DE6" s="233"/>
      <c r="DF6" s="233"/>
      <c r="DG6" s="233"/>
      <c r="DH6" s="233"/>
    </row>
    <row r="7" spans="1:112" ht="14.1" customHeight="1" x14ac:dyDescent="0.25">
      <c r="A7" s="241">
        <f>A6+1</f>
        <v>2</v>
      </c>
      <c r="B7" s="241">
        <f t="shared" ref="B7:B40" si="6">B6+1</f>
        <v>3</v>
      </c>
      <c r="C7" s="212">
        <v>2</v>
      </c>
      <c r="D7" s="212">
        <v>0</v>
      </c>
      <c r="E7" s="244">
        <v>2</v>
      </c>
      <c r="F7" s="244">
        <v>2</v>
      </c>
      <c r="G7" s="182">
        <v>6000</v>
      </c>
      <c r="H7" s="182">
        <v>12</v>
      </c>
      <c r="I7" s="182">
        <v>8.6767896000000005E-4</v>
      </c>
      <c r="J7" s="267">
        <v>1082.4190000000001</v>
      </c>
      <c r="K7" s="245">
        <v>3</v>
      </c>
      <c r="L7" s="40">
        <v>3.0000000000000001E-5</v>
      </c>
      <c r="M7" s="40">
        <v>2.9999999999999898E-2</v>
      </c>
      <c r="N7" s="244">
        <v>2</v>
      </c>
      <c r="O7" s="244">
        <v>1</v>
      </c>
      <c r="P7" s="244">
        <v>0</v>
      </c>
      <c r="Q7" s="279">
        <v>2</v>
      </c>
      <c r="R7" s="279">
        <v>2</v>
      </c>
      <c r="S7" s="213">
        <v>1</v>
      </c>
      <c r="T7" s="279">
        <v>-3</v>
      </c>
      <c r="U7" s="279"/>
      <c r="V7" s="50" t="str">
        <f>_xlfn.CONCAT(F7+1,",",E7+1)</f>
        <v>3,3</v>
      </c>
      <c r="W7" s="266">
        <f>W6+1</f>
        <v>2</v>
      </c>
      <c r="X7" s="220">
        <f>IF(ISNUMBER(MATCH(X55,$AZ$28:$AZ$37,0)),$AZ$27,IF(ISNUMBER(MATCH(X55,$AZ$25:$AZ$26,0)),$AZ$24,IF(ISNUMBER(MATCH(X55,$V$5:$V$40,0)),$V$4,$P$4)))</f>
        <v>0</v>
      </c>
      <c r="Y7" s="220">
        <f>IF(ISNUMBER(MATCH(Y55,$AZ$28:$AZ$37,0)),$AZ$27,IF(ISNUMBER(MATCH(Y55,$AZ$25:$AZ$26,0)),$AZ$24,IF(ISNUMBER(MATCH(Y55,$V$5:$V$40,0)),$V$4,$P$4)))</f>
        <v>1</v>
      </c>
      <c r="Z7" s="220">
        <f>IF(ISNUMBER(MATCH(Z55,$AZ$28:$AZ$37,0)),$AZ$27,IF(ISNUMBER(MATCH(Z55,$AZ$25:$AZ$26,0)),$AZ$24,IF(ISNUMBER(MATCH(Z55,$V$5:$V$40,0)),$V$4,$P$4)))</f>
        <v>0</v>
      </c>
      <c r="AA7" s="220">
        <f>IF(ISNUMBER(MATCH(AA55,$AZ$28:$AZ$37,0)),$AZ$27,IF(ISNUMBER(MATCH(AA55,$AZ$25:$AZ$26,0)),$AZ$24,IF(ISNUMBER(MATCH(AA55,$V$5:$V$40,0)),$V$4,$P$4)))</f>
        <v>0</v>
      </c>
      <c r="AB7" s="220">
        <f>IF(ISNUMBER(MATCH(AB55,$AZ$28:$AZ$37,0)),$AZ$27,IF(ISNUMBER(MATCH(AB55,$AZ$25:$AZ$26,0)),$AZ$24,IF(ISNUMBER(MATCH(AB55,$V$5:$V$40,0)),$V$4,$P$4)))</f>
        <v>0</v>
      </c>
      <c r="AC7" s="220">
        <f>IF(ISNUMBER(MATCH(AC55,$AZ$28:$AZ$37,0)),$AZ$27,IF(ISNUMBER(MATCH(AC55,$AZ$25:$AZ$26,0)),$AZ$24,IF(ISNUMBER(MATCH(AC55,$V$5:$V$40,0)),$V$4,$P$4)))</f>
        <v>0</v>
      </c>
      <c r="AD7" s="220">
        <f>IF(ISNUMBER(MATCH(AD55,$AZ$28:$AZ$37,0)),$AZ$27,IF(ISNUMBER(MATCH(AD55,$AZ$25:$AZ$26,0)),$AZ$24,IF(ISNUMBER(MATCH(AD55,$V$5:$V$40,0)),$V$4,$P$4)))</f>
        <v>0</v>
      </c>
      <c r="AE7" s="220">
        <f>IF(ISNUMBER(MATCH(AE55,$AZ$28:$AZ$37,0)),$AZ$27,IF(ISNUMBER(MATCH(AE55,$AZ$25:$AZ$26,0)),$AZ$24,IF(ISNUMBER(MATCH(AE55,$V$5:$V$40,0)),$V$4,$P$4)))</f>
        <v>0</v>
      </c>
      <c r="AF7" s="220">
        <f>IF(ISNUMBER(MATCH(AF55,$AZ$28:$AZ$37,0)),$AZ$27,IF(ISNUMBER(MATCH(AF55,$AZ$25:$AZ$26,0)),$AZ$24,IF(ISNUMBER(MATCH(AF55,$V$5:$V$40,0)),$V$4,$P$4)))</f>
        <v>0</v>
      </c>
      <c r="AG7" s="220">
        <f>IF(ISNUMBER(MATCH(AG55,$AZ$28:$AZ$37,0)),$AZ$27,IF(ISNUMBER(MATCH(AG55,$AZ$25:$AZ$26,0)),$AZ$24,IF(ISNUMBER(MATCH(AG55,$V$5:$V$40,0)),$V$4,$P$4)))</f>
        <v>0</v>
      </c>
      <c r="AH7" s="11"/>
      <c r="AI7" s="11"/>
      <c r="AJ7" s="252">
        <f>IF(OR(N7-N6&lt;0,O7=0),MAX(AJ$4:AJ6)+1,0)</f>
        <v>0</v>
      </c>
      <c r="AK7" s="249">
        <f t="shared" si="5"/>
        <v>1</v>
      </c>
      <c r="AL7" s="255">
        <f>IF(AK7=AL$3,B7,$AL$4)</f>
        <v>3</v>
      </c>
      <c r="AM7" s="255" t="str">
        <f>IF($AK7=AM$3,$B7,$AL$4)</f>
        <v/>
      </c>
      <c r="AN7" s="255" t="str">
        <f>IF($AK7=AN$3,$B7,$AL$4)</f>
        <v/>
      </c>
      <c r="AO7" s="255" t="str">
        <f>IF($AK7=AO$3,$B7,$AL$4)</f>
        <v/>
      </c>
      <c r="AP7" s="255" t="str">
        <f>IF($AK7=AP$3,$B7,$AL$4)</f>
        <v/>
      </c>
      <c r="AQ7" s="255" t="str">
        <f>IF($AK7=AQ$3,$B7,$AL$4)</f>
        <v/>
      </c>
      <c r="AR7" s="255" t="str">
        <f>IF($AK7=AR$3,$B7,$AL$4)</f>
        <v/>
      </c>
      <c r="AS7" s="255" t="str">
        <f>IF($AK7=AS$3,$B7,$AL$4)</f>
        <v/>
      </c>
      <c r="AT7" s="233"/>
      <c r="AU7" s="277"/>
      <c r="AV7" s="277">
        <v>0</v>
      </c>
      <c r="AW7" s="131">
        <v>1</v>
      </c>
      <c r="AX7" s="277">
        <v>2</v>
      </c>
      <c r="AY7" s="277">
        <v>3</v>
      </c>
      <c r="AZ7" s="214"/>
      <c r="BA7" s="233"/>
      <c r="BB7" s="223">
        <v>2</v>
      </c>
      <c r="BC7" s="223">
        <v>2</v>
      </c>
      <c r="BD7" s="223">
        <v>2</v>
      </c>
      <c r="BE7" s="223">
        <v>1</v>
      </c>
      <c r="BF7" s="223">
        <v>1</v>
      </c>
      <c r="BG7" s="223">
        <v>1</v>
      </c>
      <c r="BH7" s="223">
        <v>1</v>
      </c>
      <c r="BI7" s="223">
        <v>1</v>
      </c>
      <c r="BJ7" s="223">
        <v>1</v>
      </c>
      <c r="BK7" s="223">
        <v>1</v>
      </c>
      <c r="BL7" s="233"/>
      <c r="BM7" s="239">
        <f>BB23-BM23</f>
        <v>5</v>
      </c>
      <c r="BN7" s="239">
        <f>BC23-BN23</f>
        <v>10</v>
      </c>
      <c r="BO7" s="239">
        <f>BD23-BO23</f>
        <v>5</v>
      </c>
      <c r="BP7" s="239">
        <f>BE23-BP23</f>
        <v>3</v>
      </c>
      <c r="BQ7" s="239">
        <f>BF23-BQ23</f>
        <v>4</v>
      </c>
      <c r="BR7" s="239">
        <f>BG23-BR23</f>
        <v>1</v>
      </c>
      <c r="BS7" s="239">
        <f>BH23-BS23</f>
        <v>3</v>
      </c>
      <c r="BT7" s="239">
        <f>BI23-BT23</f>
        <v>-12</v>
      </c>
      <c r="BU7" s="239">
        <f>BJ23-BU23</f>
        <v>-5</v>
      </c>
      <c r="BV7" s="239">
        <f>BK23-BV23</f>
        <v>-5</v>
      </c>
      <c r="BW7" s="233"/>
      <c r="BX7" s="224">
        <v>4.0000000000000002E-9</v>
      </c>
      <c r="BY7" s="224">
        <v>2.5000000000000002E-10</v>
      </c>
      <c r="BZ7" s="224">
        <v>2.5000000000000002E-10</v>
      </c>
      <c r="CA7" s="224">
        <v>2.5000000000000002E-10</v>
      </c>
      <c r="CB7" s="224">
        <v>2.5000000000000002E-10</v>
      </c>
      <c r="CC7" s="224">
        <v>2.5000000000000002E-10</v>
      </c>
      <c r="CD7" s="224">
        <v>2.5000000000000002E-10</v>
      </c>
      <c r="CE7" s="224">
        <v>2.5000000000000002E-10</v>
      </c>
      <c r="CF7" s="224">
        <v>2.5000000000000002E-10</v>
      </c>
      <c r="CG7" s="224">
        <v>2.5000000000000002E-10</v>
      </c>
      <c r="CH7" s="233"/>
      <c r="CI7" s="233"/>
      <c r="CJ7" s="264">
        <f t="shared" si="3"/>
        <v>0.14219330463286184</v>
      </c>
      <c r="CK7" s="257">
        <v>4487279.4302820005</v>
      </c>
      <c r="CL7" s="258">
        <v>1078.4168320000001</v>
      </c>
      <c r="CM7" s="258">
        <v>1061.5809999999999</v>
      </c>
      <c r="CN7" s="258">
        <v>1026.131185</v>
      </c>
      <c r="CO7" s="258">
        <v>993.29866400000003</v>
      </c>
      <c r="CP7" s="259">
        <v>-16.431384439999999</v>
      </c>
      <c r="CQ7" s="259">
        <v>-3.4785563169999998</v>
      </c>
      <c r="CR7" s="259">
        <v>-1.7018017160000001</v>
      </c>
      <c r="CS7" s="259">
        <v>-151.3740057</v>
      </c>
      <c r="CT7" s="259">
        <f t="shared" si="4"/>
        <v>4.6252000000279736E-4</v>
      </c>
      <c r="CU7" s="233"/>
      <c r="CV7" s="233"/>
      <c r="CW7" s="233"/>
      <c r="CX7" s="233"/>
      <c r="CY7" s="233"/>
      <c r="CZ7" s="233"/>
      <c r="DA7" s="233"/>
      <c r="DB7" s="233"/>
      <c r="DC7" s="233"/>
      <c r="DD7" s="233"/>
      <c r="DE7" s="233"/>
      <c r="DF7" s="233"/>
      <c r="DG7" s="233"/>
      <c r="DH7" s="233"/>
    </row>
    <row r="8" spans="1:112" ht="14.1" customHeight="1" x14ac:dyDescent="0.25">
      <c r="A8" s="241">
        <f t="shared" ref="A8:A40" si="7">A7+1</f>
        <v>3</v>
      </c>
      <c r="B8" s="241">
        <f t="shared" si="6"/>
        <v>4</v>
      </c>
      <c r="C8" s="212">
        <v>3</v>
      </c>
      <c r="D8" s="212">
        <v>0</v>
      </c>
      <c r="E8" s="244">
        <v>2</v>
      </c>
      <c r="F8" s="244">
        <v>3</v>
      </c>
      <c r="G8" s="182">
        <v>5550</v>
      </c>
      <c r="H8" s="182">
        <v>12</v>
      </c>
      <c r="I8" s="182">
        <v>8.6767896000000005E-4</v>
      </c>
      <c r="J8" s="267">
        <v>1077.4079999999899</v>
      </c>
      <c r="K8" s="245">
        <v>3</v>
      </c>
      <c r="L8" s="40">
        <v>3.0000000000000001E-5</v>
      </c>
      <c r="M8" s="40">
        <v>2.9999999999999898E-2</v>
      </c>
      <c r="N8" s="244">
        <v>3</v>
      </c>
      <c r="O8" s="244">
        <v>1</v>
      </c>
      <c r="P8" s="244">
        <v>1</v>
      </c>
      <c r="Q8" s="279">
        <v>3</v>
      </c>
      <c r="R8" s="279">
        <v>3</v>
      </c>
      <c r="S8" s="213">
        <v>2</v>
      </c>
      <c r="T8" s="279">
        <v>-4</v>
      </c>
      <c r="U8" s="279">
        <v>-9</v>
      </c>
      <c r="V8" s="50" t="str">
        <f>_xlfn.CONCAT(F8+1,",",E8+1)</f>
        <v>4,3</v>
      </c>
      <c r="W8" s="266">
        <f t="shared" ref="W8:W20" si="8">W7+1</f>
        <v>3</v>
      </c>
      <c r="X8" s="220">
        <f>IF(ISNUMBER(MATCH(X56,$AZ$28:$AZ$37,0)),$AZ$27,IF(ISNUMBER(MATCH(X56,$AZ$25:$AZ$26,0)),$AZ$24,IF(ISNUMBER(MATCH(X56,$V$5:$V$40,0)),$V$4,$P$4)))</f>
        <v>0</v>
      </c>
      <c r="Y8" s="220">
        <f>IF(ISNUMBER(MATCH(Y56,$AZ$28:$AZ$37,0)),$AZ$27,IF(ISNUMBER(MATCH(Y56,$AZ$25:$AZ$26,0)),$AZ$24,IF(ISNUMBER(MATCH(Y56,$V$5:$V$40,0)),$V$4,$P$4)))</f>
        <v>0</v>
      </c>
      <c r="Z8" s="220">
        <f>IF(ISNUMBER(MATCH(Z56,$AZ$28:$AZ$37,0)),$AZ$27,IF(ISNUMBER(MATCH(Z56,$AZ$25:$AZ$26,0)),$AZ$24,IF(ISNUMBER(MATCH(Z56,$V$5:$V$40,0)),$V$4,$P$4)))</f>
        <v>1</v>
      </c>
      <c r="AA8" s="220">
        <f>IF(ISNUMBER(MATCH(AA56,$AZ$28:$AZ$37,0)),$AZ$27,IF(ISNUMBER(MATCH(AA56,$AZ$25:$AZ$26,0)),$AZ$24,IF(ISNUMBER(MATCH(AA56,$V$5:$V$40,0)),$V$4,$P$4)))</f>
        <v>1</v>
      </c>
      <c r="AB8" s="220">
        <f>IF(ISNUMBER(MATCH(AB56,$AZ$28:$AZ$37,0)),$AZ$27,IF(ISNUMBER(MATCH(AB56,$AZ$25:$AZ$26,0)),$AZ$24,IF(ISNUMBER(MATCH(AB56,$V$5:$V$40,0)),$V$4,$P$4)))</f>
        <v>1</v>
      </c>
      <c r="AC8" s="220">
        <f>IF(ISNUMBER(MATCH(AC56,$AZ$28:$AZ$37,0)),$AZ$27,IF(ISNUMBER(MATCH(AC56,$AZ$25:$AZ$26,0)),$AZ$24,IF(ISNUMBER(MATCH(AC56,$V$5:$V$40,0)),$V$4,$P$4)))</f>
        <v>1</v>
      </c>
      <c r="AD8" s="220">
        <f>IF(ISNUMBER(MATCH(AD56,$AZ$28:$AZ$37,0)),$AZ$27,IF(ISNUMBER(MATCH(AD56,$AZ$25:$AZ$26,0)),$AZ$24,IF(ISNUMBER(MATCH(AD56,$V$5:$V$40,0)),$V$4,$P$4)))</f>
        <v>1</v>
      </c>
      <c r="AE8" s="220">
        <f>IF(ISNUMBER(MATCH(AE56,$AZ$28:$AZ$37,0)),$AZ$27,IF(ISNUMBER(MATCH(AE56,$AZ$25:$AZ$26,0)),$AZ$24,IF(ISNUMBER(MATCH(AE56,$V$5:$V$40,0)),$V$4,$P$4)))</f>
        <v>0</v>
      </c>
      <c r="AF8" s="220">
        <f>IF(ISNUMBER(MATCH(AF56,$AZ$28:$AZ$37,0)),$AZ$27,IF(ISNUMBER(MATCH(AF56,$AZ$25:$AZ$26,0)),$AZ$24,IF(ISNUMBER(MATCH(AF56,$V$5:$V$40,0)),$V$4,$P$4)))</f>
        <v>0</v>
      </c>
      <c r="AG8" s="220">
        <f>IF(ISNUMBER(MATCH(AG56,$AZ$28:$AZ$37,0)),$AZ$27,IF(ISNUMBER(MATCH(AG56,$AZ$25:$AZ$26,0)),$AZ$24,IF(ISNUMBER(MATCH(AG56,$V$5:$V$40,0)),$V$4,$P$4)))</f>
        <v>0</v>
      </c>
      <c r="AH8" s="11"/>
      <c r="AI8" s="11"/>
      <c r="AJ8" s="252">
        <f>IF(OR(N8-N7&lt;0,O8=0),MAX(AJ$4:AJ7)+1,0)</f>
        <v>0</v>
      </c>
      <c r="AK8" s="249">
        <f t="shared" si="5"/>
        <v>1</v>
      </c>
      <c r="AL8" s="255">
        <f>IF(AK8=AL$3,B8,$AL$4)</f>
        <v>4</v>
      </c>
      <c r="AM8" s="255" t="str">
        <f>IF($AK8=AM$3,$B8,$AL$4)</f>
        <v/>
      </c>
      <c r="AN8" s="255" t="str">
        <f>IF($AK8=AN$3,$B8,$AL$4)</f>
        <v/>
      </c>
      <c r="AO8" s="255" t="str">
        <f>IF($AK8=AO$3,$B8,$AL$4)</f>
        <v/>
      </c>
      <c r="AP8" s="255" t="str">
        <f>IF($AK8=AP$3,$B8,$AL$4)</f>
        <v/>
      </c>
      <c r="AQ8" s="255" t="str">
        <f>IF($AK8=AQ$3,$B8,$AL$4)</f>
        <v/>
      </c>
      <c r="AR8" s="255" t="str">
        <f>IF($AK8=AR$3,$B8,$AL$4)</f>
        <v/>
      </c>
      <c r="AS8" s="255" t="str">
        <f>IF($AK8=AS$3,$B8,$AL$4)</f>
        <v/>
      </c>
      <c r="AT8" s="233"/>
      <c r="AU8" s="277">
        <v>0</v>
      </c>
      <c r="AV8" s="214">
        <v>0</v>
      </c>
      <c r="AW8" s="242" t="s">
        <v>209</v>
      </c>
      <c r="AX8" s="219">
        <v>25</v>
      </c>
      <c r="AY8" s="214"/>
      <c r="AZ8" s="214"/>
      <c r="BA8" s="233"/>
      <c r="BB8" s="223">
        <v>2</v>
      </c>
      <c r="BC8" s="223">
        <v>2</v>
      </c>
      <c r="BD8" s="223">
        <v>2</v>
      </c>
      <c r="BE8" s="223">
        <v>1</v>
      </c>
      <c r="BF8" s="223">
        <v>1</v>
      </c>
      <c r="BG8" s="223">
        <v>1</v>
      </c>
      <c r="BH8" s="223">
        <v>1</v>
      </c>
      <c r="BI8" s="223">
        <v>1</v>
      </c>
      <c r="BJ8" s="223">
        <v>2</v>
      </c>
      <c r="BK8" s="223">
        <v>2</v>
      </c>
      <c r="BL8" s="233"/>
      <c r="BM8" s="239">
        <f>BB24-BM24</f>
        <v>5</v>
      </c>
      <c r="BN8" s="239">
        <f>BC24-BN24</f>
        <v>15</v>
      </c>
      <c r="BO8" s="239">
        <f>BD24-BO24</f>
        <v>5</v>
      </c>
      <c r="BP8" s="239">
        <f>BE24-BP24</f>
        <v>5</v>
      </c>
      <c r="BQ8" s="239">
        <f>BF24-BQ24</f>
        <v>2</v>
      </c>
      <c r="BR8" s="239">
        <f>BG24-BR24</f>
        <v>0</v>
      </c>
      <c r="BS8" s="239">
        <f>BH24-BS24</f>
        <v>0</v>
      </c>
      <c r="BT8" s="239">
        <f>BI24-BT24</f>
        <v>-12</v>
      </c>
      <c r="BU8" s="239">
        <f>BJ24-BU24</f>
        <v>5</v>
      </c>
      <c r="BV8" s="239">
        <f>BK24-BV24</f>
        <v>-5</v>
      </c>
      <c r="BW8" s="233"/>
      <c r="BX8" s="224">
        <v>1.0000000000000001E-9</v>
      </c>
      <c r="BY8" s="224">
        <v>2.5000000000000002E-10</v>
      </c>
      <c r="BZ8" s="224">
        <v>2.5000000000000002E-10</v>
      </c>
      <c r="CA8" s="224">
        <v>2.5000000000000002E-10</v>
      </c>
      <c r="CB8" s="224">
        <v>2.5000000000000002E-10</v>
      </c>
      <c r="CC8" s="224">
        <v>2.5000000000000002E-10</v>
      </c>
      <c r="CD8" s="224">
        <v>2.5000000000000002E-10</v>
      </c>
      <c r="CE8" s="224">
        <v>2.5000000000000002E-10</v>
      </c>
      <c r="CF8" s="224">
        <v>2.5000000000000002E-10</v>
      </c>
      <c r="CG8" s="224">
        <v>1.0000000000000001E-9</v>
      </c>
      <c r="CH8" s="233"/>
      <c r="CI8" s="233"/>
      <c r="CJ8" s="264">
        <f t="shared" si="3"/>
        <v>0.19937133740214716</v>
      </c>
      <c r="CK8" s="257">
        <v>6291680.9172019996</v>
      </c>
      <c r="CL8" s="258">
        <v>1078.4167970000001</v>
      </c>
      <c r="CM8" s="258">
        <v>1061.5809999999999</v>
      </c>
      <c r="CN8" s="258">
        <v>1026.0302610000001</v>
      </c>
      <c r="CO8" s="258">
        <v>993.29151119999995</v>
      </c>
      <c r="CP8" s="259">
        <v>-16.430382160000001</v>
      </c>
      <c r="CQ8" s="259">
        <v>-3.3592291840000001</v>
      </c>
      <c r="CR8" s="259">
        <v>-0.78456947580000003</v>
      </c>
      <c r="CS8" s="259">
        <v>-150.1099715</v>
      </c>
      <c r="CT8" s="259">
        <f t="shared" si="4"/>
        <v>1.464800000000821E-3</v>
      </c>
      <c r="CU8" s="233"/>
      <c r="CV8" s="233"/>
      <c r="CW8" s="233"/>
      <c r="CX8" s="233"/>
      <c r="CY8" s="233"/>
      <c r="CZ8" s="233"/>
      <c r="DA8" s="233"/>
      <c r="DB8" s="233"/>
      <c r="DC8" s="233"/>
      <c r="DD8" s="233"/>
      <c r="DE8" s="233"/>
      <c r="DF8" s="233"/>
      <c r="DG8" s="233"/>
      <c r="DH8" s="233"/>
    </row>
    <row r="9" spans="1:112" ht="14.1" customHeight="1" x14ac:dyDescent="0.25">
      <c r="A9" s="241">
        <f t="shared" si="7"/>
        <v>4</v>
      </c>
      <c r="B9" s="241">
        <f t="shared" si="6"/>
        <v>5</v>
      </c>
      <c r="C9" s="212">
        <v>4</v>
      </c>
      <c r="D9" s="212">
        <v>0</v>
      </c>
      <c r="E9" s="244">
        <v>3</v>
      </c>
      <c r="F9" s="244">
        <v>4</v>
      </c>
      <c r="G9" s="182">
        <v>6500</v>
      </c>
      <c r="H9" s="182">
        <v>12</v>
      </c>
      <c r="I9" s="182">
        <v>9.4339624000000001E-4</v>
      </c>
      <c r="J9" s="267">
        <v>1071.93399999999</v>
      </c>
      <c r="K9" s="245">
        <v>3</v>
      </c>
      <c r="L9" s="40">
        <v>3.0000000000000001E-5</v>
      </c>
      <c r="M9" s="40">
        <v>2.9999999999999898E-2</v>
      </c>
      <c r="N9" s="244">
        <v>2</v>
      </c>
      <c r="O9" s="244">
        <v>1</v>
      </c>
      <c r="P9" s="244">
        <v>0</v>
      </c>
      <c r="Q9" s="279">
        <v>4</v>
      </c>
      <c r="R9" s="279">
        <v>4</v>
      </c>
      <c r="S9" s="213">
        <v>3</v>
      </c>
      <c r="T9" s="279">
        <v>-5</v>
      </c>
      <c r="U9" s="279"/>
      <c r="V9" s="50" t="str">
        <f>_xlfn.CONCAT(F9+1,",",E9+1)</f>
        <v>5,4</v>
      </c>
      <c r="W9" s="266">
        <f t="shared" si="8"/>
        <v>4</v>
      </c>
      <c r="X9" s="220">
        <f>IF(ISNUMBER(MATCH(X57,$AZ$28:$AZ$37,0)),$AZ$27,IF(ISNUMBER(MATCH(X57,$AZ$25:$AZ$26,0)),$AZ$24,IF(ISNUMBER(MATCH(X57,$V$5:$V$40,0)),$V$4,$P$4)))</f>
        <v>0</v>
      </c>
      <c r="Y9" s="220">
        <f>IF(ISNUMBER(MATCH(Y57,$AZ$28:$AZ$37,0)),$AZ$27,IF(ISNUMBER(MATCH(Y57,$AZ$25:$AZ$26,0)),$AZ$24,IF(ISNUMBER(MATCH(Y57,$V$5:$V$40,0)),$V$4,$P$4)))</f>
        <v>0</v>
      </c>
      <c r="Z9" s="220">
        <f>IF(ISNUMBER(MATCH(Z57,$AZ$28:$AZ$37,0)),$AZ$27,IF(ISNUMBER(MATCH(Z57,$AZ$25:$AZ$26,0)),$AZ$24,IF(ISNUMBER(MATCH(Z57,$V$5:$V$40,0)),$V$4,$P$4)))</f>
        <v>0</v>
      </c>
      <c r="AA9" s="220">
        <f>IF(ISNUMBER(MATCH(AA57,$AZ$28:$AZ$37,0)),$AZ$27,IF(ISNUMBER(MATCH(AA57,$AZ$25:$AZ$26,0)),$AZ$24,IF(ISNUMBER(MATCH(AA57,$V$5:$V$40,0)),$V$4,$P$4)))</f>
        <v>0</v>
      </c>
      <c r="AB9" s="220">
        <f>IF(ISNUMBER(MATCH(AB57,$AZ$28:$AZ$37,0)),$AZ$27,IF(ISNUMBER(MATCH(AB57,$AZ$25:$AZ$26,0)),$AZ$24,IF(ISNUMBER(MATCH(AB57,$V$5:$V$40,0)),$V$4,$P$4)))</f>
        <v>1</v>
      </c>
      <c r="AC9" s="220">
        <f>IF(ISNUMBER(MATCH(AC57,$AZ$28:$AZ$37,0)),$AZ$27,IF(ISNUMBER(MATCH(AC57,$AZ$25:$AZ$26,0)),$AZ$24,IF(ISNUMBER(MATCH(AC57,$V$5:$V$40,0)),$V$4,$P$4)))</f>
        <v>0</v>
      </c>
      <c r="AD9" s="220">
        <f>IF(ISNUMBER(MATCH(AD57,$AZ$28:$AZ$37,0)),$AZ$27,IF(ISNUMBER(MATCH(AD57,$AZ$25:$AZ$26,0)),$AZ$24,IF(ISNUMBER(MATCH(AD57,$V$5:$V$40,0)),$V$4,$P$4)))</f>
        <v>0</v>
      </c>
      <c r="AE9" s="220">
        <f>IF(ISNUMBER(MATCH(AE57,$AZ$28:$AZ$37,0)),$AZ$27,IF(ISNUMBER(MATCH(AE57,$AZ$25:$AZ$26,0)),$AZ$24,IF(ISNUMBER(MATCH(AE57,$V$5:$V$40,0)),$V$4,$P$4)))</f>
        <v>1</v>
      </c>
      <c r="AF9" s="220">
        <f>IF(ISNUMBER(MATCH(AF57,$AZ$28:$AZ$37,0)),$AZ$27,IF(ISNUMBER(MATCH(AF57,$AZ$25:$AZ$26,0)),$AZ$24,IF(ISNUMBER(MATCH(AF57,$V$5:$V$40,0)),$V$4,$P$4)))</f>
        <v>0</v>
      </c>
      <c r="AG9" s="220">
        <f>IF(ISNUMBER(MATCH(AG57,$AZ$28:$AZ$37,0)),$AZ$27,IF(ISNUMBER(MATCH(AG57,$AZ$25:$AZ$26,0)),$AZ$24,IF(ISNUMBER(MATCH(AG57,$V$5:$V$40,0)),$V$4,$P$4)))</f>
        <v>0</v>
      </c>
      <c r="AH9" s="11"/>
      <c r="AI9" s="11"/>
      <c r="AJ9" s="252">
        <f>IF(OR(N9-N8&lt;0,O9=0),MAX(AJ$4:AJ8)+1,0)</f>
        <v>2</v>
      </c>
      <c r="AK9" s="249">
        <f t="shared" si="5"/>
        <v>2</v>
      </c>
      <c r="AL9" s="255" t="str">
        <f>IF(AK9=AL$3,B9,$AL$4)</f>
        <v/>
      </c>
      <c r="AM9" s="255">
        <f>IF($AK9=AM$3,$B9,$AL$4)</f>
        <v>5</v>
      </c>
      <c r="AN9" s="255" t="str">
        <f>IF($AK9=AN$3,$B9,$AL$4)</f>
        <v/>
      </c>
      <c r="AO9" s="255" t="str">
        <f>IF($AK9=AO$3,$B9,$AL$4)</f>
        <v/>
      </c>
      <c r="AP9" s="255" t="str">
        <f>IF($AK9=AP$3,$B9,$AL$4)</f>
        <v/>
      </c>
      <c r="AQ9" s="255" t="str">
        <f>IF($AK9=AQ$3,$B9,$AL$4)</f>
        <v/>
      </c>
      <c r="AR9" s="255" t="str">
        <f>IF($AK9=AR$3,$B9,$AL$4)</f>
        <v/>
      </c>
      <c r="AS9" s="255" t="str">
        <f>IF($AK9=AS$3,$B9,$AL$4)</f>
        <v/>
      </c>
      <c r="AT9" s="233"/>
      <c r="AU9" s="277">
        <v>1</v>
      </c>
      <c r="AV9" s="214">
        <v>15</v>
      </c>
      <c r="AW9" s="242" t="s">
        <v>209</v>
      </c>
      <c r="AX9" s="219">
        <v>10</v>
      </c>
      <c r="AY9" s="214"/>
      <c r="AZ9" s="214"/>
      <c r="BA9" s="233"/>
      <c r="BB9" s="223">
        <v>2</v>
      </c>
      <c r="BC9" s="223">
        <v>2</v>
      </c>
      <c r="BD9" s="223">
        <v>2</v>
      </c>
      <c r="BE9" s="223">
        <v>1</v>
      </c>
      <c r="BF9" s="223">
        <v>1</v>
      </c>
      <c r="BG9" s="223">
        <v>1</v>
      </c>
      <c r="BH9" s="223">
        <v>1</v>
      </c>
      <c r="BI9" s="223">
        <v>1</v>
      </c>
      <c r="BJ9" s="223">
        <v>2</v>
      </c>
      <c r="BK9" s="223">
        <v>0</v>
      </c>
      <c r="BL9" s="233"/>
      <c r="BM9" s="239">
        <f>BB25-BM25</f>
        <v>5</v>
      </c>
      <c r="BN9" s="239">
        <f>BC25-BN25</f>
        <v>10</v>
      </c>
      <c r="BO9" s="239">
        <f>BD25-BO25</f>
        <v>5</v>
      </c>
      <c r="BP9" s="239">
        <f>BE25-BP25</f>
        <v>7</v>
      </c>
      <c r="BQ9" s="239">
        <f>BF25-BQ25</f>
        <v>5</v>
      </c>
      <c r="BR9" s="239">
        <f>BG25-BR25</f>
        <v>0</v>
      </c>
      <c r="BS9" s="239">
        <f>BH25-BS25</f>
        <v>0</v>
      </c>
      <c r="BT9" s="239">
        <f>BI25-BT25</f>
        <v>-1</v>
      </c>
      <c r="BU9" s="239">
        <f>BJ25-BU25</f>
        <v>0</v>
      </c>
      <c r="BV9" s="239">
        <f>BK25-BV25</f>
        <v>0</v>
      </c>
      <c r="BW9" s="233"/>
      <c r="BX9" s="224">
        <v>1.0000000000000001E-9</v>
      </c>
      <c r="BY9" s="224">
        <v>2.5000000000000002E-10</v>
      </c>
      <c r="BZ9" s="224">
        <v>2.5000000000000002E-10</v>
      </c>
      <c r="CA9" s="224">
        <v>2.5000000000000002E-10</v>
      </c>
      <c r="CB9" s="224">
        <v>2.5000000000000002E-10</v>
      </c>
      <c r="CC9" s="224">
        <v>2.5000000000000002E-10</v>
      </c>
      <c r="CD9" s="224">
        <v>2.5000000000000002E-10</v>
      </c>
      <c r="CE9" s="224">
        <v>2.5000000000000002E-10</v>
      </c>
      <c r="CF9" s="224">
        <v>1.0000000000000001E-9</v>
      </c>
      <c r="CG9" s="224">
        <v>0</v>
      </c>
      <c r="CH9" s="233"/>
      <c r="CI9" s="233"/>
      <c r="CJ9" s="264">
        <f t="shared" si="3"/>
        <v>0.26226717344836109</v>
      </c>
      <c r="CK9" s="257">
        <v>8276522.5528140003</v>
      </c>
      <c r="CL9" s="258">
        <v>1078.4167170000001</v>
      </c>
      <c r="CM9" s="258">
        <v>1061.5809999999999</v>
      </c>
      <c r="CN9" s="258">
        <v>1025.986956</v>
      </c>
      <c r="CO9" s="258">
        <v>993.28665860000001</v>
      </c>
      <c r="CP9" s="259">
        <v>-16.428065759999999</v>
      </c>
      <c r="CQ9" s="259">
        <v>-3.1775397330000001</v>
      </c>
      <c r="CR9" s="259">
        <v>-0.50988165090000004</v>
      </c>
      <c r="CS9" s="259">
        <v>-149.25292930000001</v>
      </c>
      <c r="CT9" s="259">
        <f t="shared" si="4"/>
        <v>3.7812000000023716E-3</v>
      </c>
      <c r="CU9" s="233"/>
      <c r="CV9" s="233"/>
      <c r="CW9" s="233"/>
      <c r="CX9" s="233"/>
      <c r="CY9" s="233"/>
      <c r="CZ9" s="233"/>
      <c r="DA9" s="233"/>
      <c r="DB9" s="233"/>
      <c r="DC9" s="233"/>
      <c r="DD9" s="233"/>
      <c r="DE9" s="233"/>
      <c r="DF9" s="233"/>
      <c r="DG9" s="233"/>
      <c r="DH9" s="233"/>
    </row>
    <row r="10" spans="1:112" ht="14.1" customHeight="1" x14ac:dyDescent="0.25">
      <c r="A10" s="241">
        <f t="shared" si="7"/>
        <v>5</v>
      </c>
      <c r="B10" s="241">
        <f t="shared" si="6"/>
        <v>6</v>
      </c>
      <c r="C10" s="212">
        <v>5</v>
      </c>
      <c r="D10" s="212">
        <v>0</v>
      </c>
      <c r="E10" s="244">
        <v>4</v>
      </c>
      <c r="F10" s="244">
        <v>5</v>
      </c>
      <c r="G10" s="182">
        <v>5000</v>
      </c>
      <c r="H10" s="182">
        <v>12</v>
      </c>
      <c r="I10" s="182">
        <v>9.4339624000000001E-4</v>
      </c>
      <c r="J10" s="267">
        <v>1066.509</v>
      </c>
      <c r="K10" s="245">
        <v>3</v>
      </c>
      <c r="L10" s="40">
        <v>3.0000000000000001E-5</v>
      </c>
      <c r="M10" s="40">
        <v>2.9999999999999898E-2</v>
      </c>
      <c r="N10" s="244">
        <v>2</v>
      </c>
      <c r="O10" s="244">
        <v>1</v>
      </c>
      <c r="P10" s="244">
        <v>0</v>
      </c>
      <c r="Q10" s="279">
        <v>5</v>
      </c>
      <c r="R10" s="279">
        <v>5</v>
      </c>
      <c r="S10" s="213">
        <v>4</v>
      </c>
      <c r="T10" s="279">
        <v>-6</v>
      </c>
      <c r="U10" s="279"/>
      <c r="V10" s="50" t="str">
        <f>_xlfn.CONCAT(F10+1,",",E10+1)</f>
        <v>6,5</v>
      </c>
      <c r="W10" s="266">
        <f t="shared" si="8"/>
        <v>5</v>
      </c>
      <c r="X10" s="220">
        <f>IF(ISNUMBER(MATCH(X58,$AZ$28:$AZ$37,0)),$AZ$27,IF(ISNUMBER(MATCH(X58,$AZ$25:$AZ$26,0)),$AZ$24,IF(ISNUMBER(MATCH(X58,$V$5:$V$40,0)),$V$4,$P$4)))</f>
        <v>0</v>
      </c>
      <c r="Y10" s="220">
        <f>IF(ISNUMBER(MATCH(Y58,$AZ$28:$AZ$37,0)),$AZ$27,IF(ISNUMBER(MATCH(Y58,$AZ$25:$AZ$26,0)),$AZ$24,IF(ISNUMBER(MATCH(Y58,$V$5:$V$40,0)),$V$4,$P$4)))</f>
        <v>0</v>
      </c>
      <c r="Z10" s="220">
        <f>IF(ISNUMBER(MATCH(Z58,$AZ$28:$AZ$37,0)),$AZ$27,IF(ISNUMBER(MATCH(Z58,$AZ$25:$AZ$26,0)),$AZ$24,IF(ISNUMBER(MATCH(Z58,$V$5:$V$40,0)),$V$4,$P$4)))</f>
        <v>0</v>
      </c>
      <c r="AA10" s="220">
        <f>IF(ISNUMBER(MATCH(AA58,$AZ$28:$AZ$37,0)),$AZ$27,IF(ISNUMBER(MATCH(AA58,$AZ$25:$AZ$26,0)),$AZ$24,IF(ISNUMBER(MATCH(AA58,$V$5:$V$40,0)),$V$4,$P$4)))</f>
        <v>0</v>
      </c>
      <c r="AB10" s="220">
        <f>IF(ISNUMBER(MATCH(AB58,$AZ$28:$AZ$37,0)),$AZ$27,IF(ISNUMBER(MATCH(AB58,$AZ$25:$AZ$26,0)),$AZ$24,IF(ISNUMBER(MATCH(AB58,$V$5:$V$40,0)),$V$4,$P$4)))</f>
        <v>0</v>
      </c>
      <c r="AC10" s="220">
        <f>IF(ISNUMBER(MATCH(AC58,$AZ$28:$AZ$37,0)),$AZ$27,IF(ISNUMBER(MATCH(AC58,$AZ$25:$AZ$26,0)),$AZ$24,IF(ISNUMBER(MATCH(AC58,$V$5:$V$40,0)),$V$4,$P$4)))</f>
        <v>1</v>
      </c>
      <c r="AD10" s="220">
        <f>IF(ISNUMBER(MATCH(AD58,$AZ$28:$AZ$37,0)),$AZ$27,IF(ISNUMBER(MATCH(AD58,$AZ$25:$AZ$26,0)),$AZ$24,IF(ISNUMBER(MATCH(AD58,$V$5:$V$40,0)),$V$4,$P$4)))</f>
        <v>0</v>
      </c>
      <c r="AE10" s="220">
        <f>IF(ISNUMBER(MATCH(AE58,$AZ$28:$AZ$37,0)),$AZ$27,IF(ISNUMBER(MATCH(AE58,$AZ$25:$AZ$26,0)),$AZ$24,IF(ISNUMBER(MATCH(AE58,$V$5:$V$40,0)),$V$4,$P$4)))</f>
        <v>1</v>
      </c>
      <c r="AF10" s="220">
        <f>IF(ISNUMBER(MATCH(AF58,$AZ$28:$AZ$37,0)),$AZ$27,IF(ISNUMBER(MATCH(AF58,$AZ$25:$AZ$26,0)),$AZ$24,IF(ISNUMBER(MATCH(AF58,$V$5:$V$40,0)),$V$4,$P$4)))</f>
        <v>1</v>
      </c>
      <c r="AG10" s="220">
        <f>IF(ISNUMBER(MATCH(AG58,$AZ$28:$AZ$37,0)),$AZ$27,IF(ISNUMBER(MATCH(AG58,$AZ$25:$AZ$26,0)),$AZ$24,IF(ISNUMBER(MATCH(AG58,$V$5:$V$40,0)),$V$4,$P$4)))</f>
        <v>1</v>
      </c>
      <c r="AH10" s="11"/>
      <c r="AI10" s="11"/>
      <c r="AJ10" s="252">
        <f>IF(OR(N10-N9&lt;0,O10=0),MAX(AJ$4:AJ9)+1,0)</f>
        <v>0</v>
      </c>
      <c r="AK10" s="249">
        <f t="shared" si="5"/>
        <v>2</v>
      </c>
      <c r="AL10" s="255" t="str">
        <f>IF(AK10=AL$3,B10,$AL$4)</f>
        <v/>
      </c>
      <c r="AM10" s="255">
        <f>IF($AK10=AM$3,$B10,$AL$4)</f>
        <v>6</v>
      </c>
      <c r="AN10" s="255" t="str">
        <f>IF($AK10=AN$3,$B10,$AL$4)</f>
        <v/>
      </c>
      <c r="AO10" s="255" t="str">
        <f>IF($AK10=AO$3,$B10,$AL$4)</f>
        <v/>
      </c>
      <c r="AP10" s="255" t="str">
        <f>IF($AK10=AP$3,$B10,$AL$4)</f>
        <v/>
      </c>
      <c r="AQ10" s="255" t="str">
        <f>IF($AK10=AQ$3,$B10,$AL$4)</f>
        <v/>
      </c>
      <c r="AR10" s="255" t="str">
        <f>IF($AK10=AR$3,$B10,$AL$4)</f>
        <v/>
      </c>
      <c r="AS10" s="255" t="str">
        <f>IF($AK10=AS$3,$B10,$AL$4)</f>
        <v/>
      </c>
      <c r="AT10" s="233"/>
      <c r="AU10" s="277">
        <v>2</v>
      </c>
      <c r="AV10" s="214">
        <v>27</v>
      </c>
      <c r="AW10" s="242" t="s">
        <v>209</v>
      </c>
      <c r="AX10" s="219">
        <v>150</v>
      </c>
      <c r="AY10" s="214"/>
      <c r="AZ10" s="214"/>
      <c r="BA10" s="233"/>
      <c r="BB10" s="223">
        <v>0</v>
      </c>
      <c r="BC10" s="223">
        <v>2</v>
      </c>
      <c r="BD10" s="223">
        <v>2</v>
      </c>
      <c r="BE10" s="223">
        <v>1</v>
      </c>
      <c r="BF10" s="223">
        <v>1</v>
      </c>
      <c r="BG10" s="223">
        <v>1</v>
      </c>
      <c r="BH10" s="223">
        <v>1</v>
      </c>
      <c r="BI10" s="223">
        <v>2</v>
      </c>
      <c r="BJ10" s="223">
        <v>2</v>
      </c>
      <c r="BK10" s="223">
        <v>0</v>
      </c>
      <c r="BL10" s="233"/>
      <c r="BM10" s="239">
        <f>BB26-BM26</f>
        <v>0</v>
      </c>
      <c r="BN10" s="239">
        <f>BC26-BN26</f>
        <v>5</v>
      </c>
      <c r="BO10" s="239">
        <f>BD26-BO26</f>
        <v>5</v>
      </c>
      <c r="BP10" s="239">
        <f>BE26-BP26</f>
        <v>9</v>
      </c>
      <c r="BQ10" s="239">
        <f>BF26-BQ26</f>
        <v>4</v>
      </c>
      <c r="BR10" s="239">
        <f>BG26-BR26</f>
        <v>2</v>
      </c>
      <c r="BS10" s="239">
        <f>BH26-BS26</f>
        <v>0</v>
      </c>
      <c r="BT10" s="239">
        <f>BI26-BT26</f>
        <v>-3</v>
      </c>
      <c r="BU10" s="239">
        <f>BJ26-BU26</f>
        <v>0</v>
      </c>
      <c r="BV10" s="239">
        <f>BK26-BV26</f>
        <v>0</v>
      </c>
      <c r="BW10" s="233"/>
      <c r="BX10" s="224">
        <v>0</v>
      </c>
      <c r="BY10" s="224">
        <v>1.0000000000000001E-9</v>
      </c>
      <c r="BZ10" s="224">
        <v>2.5000000000000002E-10</v>
      </c>
      <c r="CA10" s="224">
        <v>2.5000000000000002E-10</v>
      </c>
      <c r="CB10" s="224">
        <v>2.5000000000000002E-10</v>
      </c>
      <c r="CC10" s="224">
        <v>2.5000000000000002E-10</v>
      </c>
      <c r="CD10" s="224">
        <v>2.5000000000000002E-10</v>
      </c>
      <c r="CE10" s="224">
        <v>2.5000000000000002E-10</v>
      </c>
      <c r="CF10" s="224">
        <v>1.0000000000000001E-9</v>
      </c>
      <c r="CG10" s="224">
        <v>0</v>
      </c>
      <c r="CH10" s="233"/>
      <c r="CI10" s="233"/>
      <c r="CJ10" s="264">
        <f t="shared" si="3"/>
        <v>0.3314525930992851</v>
      </c>
      <c r="CK10" s="257">
        <v>10459848.351989999</v>
      </c>
      <c r="CL10" s="258">
        <v>1078.416557</v>
      </c>
      <c r="CM10" s="258">
        <v>1061.5809999999999</v>
      </c>
      <c r="CN10" s="258">
        <v>1025.986459</v>
      </c>
      <c r="CO10" s="258">
        <v>993.28251739999996</v>
      </c>
      <c r="CP10" s="259">
        <v>-16.42342536</v>
      </c>
      <c r="CQ10" s="259">
        <v>-2.9261195469999999</v>
      </c>
      <c r="CR10" s="259">
        <v>-0.50447547969999995</v>
      </c>
      <c r="CS10" s="259">
        <v>-148.52267230000001</v>
      </c>
      <c r="CT10" s="259">
        <f t="shared" si="4"/>
        <v>8.4216000000019164E-3</v>
      </c>
      <c r="CU10" s="233"/>
      <c r="CV10" s="233"/>
      <c r="CW10" s="233"/>
      <c r="CX10" s="233"/>
      <c r="CY10" s="233"/>
      <c r="CZ10" s="233"/>
      <c r="DA10" s="233"/>
      <c r="DB10" s="233"/>
      <c r="DC10" s="233"/>
      <c r="DD10" s="233"/>
      <c r="DE10" s="233"/>
      <c r="DF10" s="233"/>
      <c r="DG10" s="233"/>
      <c r="DH10" s="233"/>
    </row>
    <row r="11" spans="1:112" ht="14.1" customHeight="1" x14ac:dyDescent="0.25">
      <c r="A11" s="241">
        <f t="shared" si="7"/>
        <v>6</v>
      </c>
      <c r="B11" s="241">
        <f t="shared" si="6"/>
        <v>7</v>
      </c>
      <c r="C11" s="212">
        <v>6</v>
      </c>
      <c r="D11" s="212">
        <v>0</v>
      </c>
      <c r="E11" s="244">
        <v>5</v>
      </c>
      <c r="F11" s="244">
        <v>5</v>
      </c>
      <c r="G11" s="182">
        <v>5000</v>
      </c>
      <c r="H11" s="182">
        <v>12</v>
      </c>
      <c r="I11" s="182">
        <v>9.4339624000000001E-4</v>
      </c>
      <c r="J11" s="267">
        <v>1061.7919999999899</v>
      </c>
      <c r="K11" s="245">
        <v>3</v>
      </c>
      <c r="L11" s="40">
        <v>3.0000000000000001E-5</v>
      </c>
      <c r="M11" s="40">
        <v>2.9999999999999898E-2</v>
      </c>
      <c r="N11" s="244">
        <v>2</v>
      </c>
      <c r="O11" s="244">
        <v>1</v>
      </c>
      <c r="P11" s="244">
        <v>0</v>
      </c>
      <c r="Q11" s="279">
        <v>6</v>
      </c>
      <c r="R11" s="279">
        <v>6</v>
      </c>
      <c r="S11" s="213">
        <v>5</v>
      </c>
      <c r="T11" s="279">
        <v>-7</v>
      </c>
      <c r="U11" s="279"/>
      <c r="V11" s="50" t="str">
        <f>_xlfn.CONCAT(F11+1,",",E11+1)</f>
        <v>6,6</v>
      </c>
      <c r="W11" s="266">
        <f t="shared" si="8"/>
        <v>6</v>
      </c>
      <c r="X11" s="220">
        <f>IF(ISNUMBER(MATCH(X59,$AZ$28:$AZ$37,0)),$AZ$27,IF(ISNUMBER(MATCH(X59,$AZ$25:$AZ$26,0)),$AZ$24,IF(ISNUMBER(MATCH(X59,$V$5:$V$40,0)),$V$4,$P$4)))</f>
        <v>0</v>
      </c>
      <c r="Y11" s="220">
        <f>IF(ISNUMBER(MATCH(Y59,$AZ$28:$AZ$37,0)),$AZ$27,IF(ISNUMBER(MATCH(Y59,$AZ$25:$AZ$26,0)),$AZ$24,IF(ISNUMBER(MATCH(Y59,$V$5:$V$40,0)),$V$4,$P$4)))</f>
        <v>0</v>
      </c>
      <c r="Z11" s="220">
        <f>IF(ISNUMBER(MATCH(Z59,$AZ$28:$AZ$37,0)),$AZ$27,IF(ISNUMBER(MATCH(Z59,$AZ$25:$AZ$26,0)),$AZ$24,IF(ISNUMBER(MATCH(Z59,$V$5:$V$40,0)),$V$4,$P$4)))</f>
        <v>0</v>
      </c>
      <c r="AA11" s="220" t="str">
        <f>IF(ISNUMBER(MATCH(AA59,$AZ$28:$AZ$37,0)),$AZ$27,IF(ISNUMBER(MATCH(AA59,$AZ$25:$AZ$26,0)),$AZ$24,IF(ISNUMBER(MATCH(AA59,$V$5:$V$40,0)),$V$4,$P$4)))</f>
        <v>W</v>
      </c>
      <c r="AB11" s="220" t="str">
        <f>IF(ISNUMBER(MATCH(AB59,$AZ$28:$AZ$37,0)),$AZ$27,IF(ISNUMBER(MATCH(AB59,$AZ$25:$AZ$26,0)),$AZ$24,IF(ISNUMBER(MATCH(AB59,$V$5:$V$40,0)),$V$4,$P$4)))</f>
        <v>W</v>
      </c>
      <c r="AC11" s="220">
        <f>IF(ISNUMBER(MATCH(AC59,$AZ$28:$AZ$37,0)),$AZ$27,IF(ISNUMBER(MATCH(AC59,$AZ$25:$AZ$26,0)),$AZ$24,IF(ISNUMBER(MATCH(AC59,$V$5:$V$40,0)),$V$4,$P$4)))</f>
        <v>1</v>
      </c>
      <c r="AD11" s="220">
        <f>IF(ISNUMBER(MATCH(AD59,$AZ$28:$AZ$37,0)),$AZ$27,IF(ISNUMBER(MATCH(AD59,$AZ$25:$AZ$26,0)),$AZ$24,IF(ISNUMBER(MATCH(AD59,$V$5:$V$40,0)),$V$4,$P$4)))</f>
        <v>0</v>
      </c>
      <c r="AE11" s="220">
        <f>IF(ISNUMBER(MATCH(AE59,$AZ$28:$AZ$37,0)),$AZ$27,IF(ISNUMBER(MATCH(AE59,$AZ$25:$AZ$26,0)),$AZ$24,IF(ISNUMBER(MATCH(AE59,$V$5:$V$40,0)),$V$4,$P$4)))</f>
        <v>1</v>
      </c>
      <c r="AF11" s="220">
        <f>IF(ISNUMBER(MATCH(AF59,$AZ$28:$AZ$37,0)),$AZ$27,IF(ISNUMBER(MATCH(AF59,$AZ$25:$AZ$26,0)),$AZ$24,IF(ISNUMBER(MATCH(AF59,$V$5:$V$40,0)),$V$4,$P$4)))</f>
        <v>0</v>
      </c>
      <c r="AG11" s="220">
        <f>IF(ISNUMBER(MATCH(AG59,$AZ$28:$AZ$37,0)),$AZ$27,IF(ISNUMBER(MATCH(AG59,$AZ$25:$AZ$26,0)),$AZ$24,IF(ISNUMBER(MATCH(AG59,$V$5:$V$40,0)),$V$4,$P$4)))</f>
        <v>0</v>
      </c>
      <c r="AH11" s="11"/>
      <c r="AI11" s="11"/>
      <c r="AJ11" s="252">
        <f>IF(OR(N11-N10&lt;0,O11=0),MAX(AJ$4:AJ10)+1,0)</f>
        <v>0</v>
      </c>
      <c r="AK11" s="249">
        <f t="shared" si="5"/>
        <v>2</v>
      </c>
      <c r="AL11" s="255" t="str">
        <f>IF(AK11=AL$3,B11,$AL$4)</f>
        <v/>
      </c>
      <c r="AM11" s="255">
        <f>IF($AK11=AM$3,$B11,$AL$4)</f>
        <v>7</v>
      </c>
      <c r="AN11" s="255" t="str">
        <f>IF($AK11=AN$3,$B11,$AL$4)</f>
        <v/>
      </c>
      <c r="AO11" s="255" t="str">
        <f>IF($AK11=AO$3,$B11,$AL$4)</f>
        <v/>
      </c>
      <c r="AP11" s="255" t="str">
        <f>IF($AK11=AP$3,$B11,$AL$4)</f>
        <v/>
      </c>
      <c r="AQ11" s="255" t="str">
        <f>IF($AK11=AQ$3,$B11,$AL$4)</f>
        <v/>
      </c>
      <c r="AR11" s="255" t="str">
        <f>IF($AK11=AR$3,$B11,$AL$4)</f>
        <v/>
      </c>
      <c r="AS11" s="255" t="str">
        <f>IF($AK11=AS$3,$B11,$AL$4)</f>
        <v/>
      </c>
      <c r="AT11" s="233"/>
      <c r="AU11" s="277">
        <v>3</v>
      </c>
      <c r="AV11" s="214">
        <v>3</v>
      </c>
      <c r="AW11" s="10" t="s">
        <v>210</v>
      </c>
      <c r="AX11" s="219">
        <v>10</v>
      </c>
      <c r="AY11" s="214" t="s">
        <v>30</v>
      </c>
      <c r="AZ11" s="214"/>
      <c r="BA11" s="233"/>
      <c r="BB11" s="223">
        <v>0</v>
      </c>
      <c r="BC11" s="223">
        <v>2</v>
      </c>
      <c r="BD11" s="223">
        <v>2</v>
      </c>
      <c r="BE11" s="223">
        <v>1</v>
      </c>
      <c r="BF11" s="223">
        <v>1</v>
      </c>
      <c r="BG11" s="223">
        <v>1</v>
      </c>
      <c r="BH11" s="223">
        <v>1</v>
      </c>
      <c r="BI11" s="223">
        <v>2</v>
      </c>
      <c r="BJ11" s="223">
        <v>2</v>
      </c>
      <c r="BK11" s="223">
        <v>0</v>
      </c>
      <c r="BL11" s="233"/>
      <c r="BM11" s="239">
        <f>BB27-BM27</f>
        <v>0</v>
      </c>
      <c r="BN11" s="239">
        <f>BC27-BN27</f>
        <v>10</v>
      </c>
      <c r="BO11" s="239">
        <f>BD27-BO27</f>
        <v>10</v>
      </c>
      <c r="BP11" s="239">
        <f>BE27-BP27</f>
        <v>9</v>
      </c>
      <c r="BQ11" s="239">
        <f>BF27-BQ27</f>
        <v>5</v>
      </c>
      <c r="BR11" s="239">
        <f>BG27-BR27</f>
        <v>0</v>
      </c>
      <c r="BS11" s="239">
        <f>BH27-BS27</f>
        <v>0</v>
      </c>
      <c r="BT11" s="239">
        <f>BI27-BT27</f>
        <v>0</v>
      </c>
      <c r="BU11" s="239">
        <f>BJ27-BU27</f>
        <v>0</v>
      </c>
      <c r="BV11" s="239">
        <f>BK27-BV27</f>
        <v>0</v>
      </c>
      <c r="BW11" s="233"/>
      <c r="BX11" s="224">
        <v>0</v>
      </c>
      <c r="BY11" s="224">
        <v>1.0000000000000001E-9</v>
      </c>
      <c r="BZ11" s="224">
        <v>2.5000000000000002E-10</v>
      </c>
      <c r="CA11" s="224">
        <v>2.5000000000000002E-10</v>
      </c>
      <c r="CB11" s="224">
        <v>2.5000000000000002E-10</v>
      </c>
      <c r="CC11" s="224">
        <v>2.5000000000000002E-10</v>
      </c>
      <c r="CD11" s="224">
        <v>2.5000000000000002E-10</v>
      </c>
      <c r="CE11" s="224">
        <v>2.5000000000000002E-10</v>
      </c>
      <c r="CF11" s="224">
        <v>1.0000000000000001E-9</v>
      </c>
      <c r="CG11" s="224">
        <v>0</v>
      </c>
      <c r="CH11" s="233"/>
      <c r="CI11" s="233"/>
      <c r="CJ11" s="264">
        <f t="shared" si="3"/>
        <v>0.40755655471518742</v>
      </c>
      <c r="CK11" s="257">
        <v>12861506.731079999</v>
      </c>
      <c r="CL11" s="258">
        <v>1078.4162699999999</v>
      </c>
      <c r="CM11" s="258">
        <v>1061.5809999999999</v>
      </c>
      <c r="CN11" s="258">
        <v>1025.985901</v>
      </c>
      <c r="CO11" s="258">
        <v>993.27770020000003</v>
      </c>
      <c r="CP11" s="259">
        <v>-16.415090249999999</v>
      </c>
      <c r="CQ11" s="259">
        <v>-2.6008477760000002</v>
      </c>
      <c r="CR11" s="259">
        <v>-0.49843628870000001</v>
      </c>
      <c r="CS11" s="259">
        <v>-147.6757418</v>
      </c>
      <c r="CT11" s="259">
        <f t="shared" si="4"/>
        <v>1.6756710000002784E-2</v>
      </c>
      <c r="CU11" s="233"/>
      <c r="CV11" s="233"/>
      <c r="CW11" s="233"/>
      <c r="CX11" s="233"/>
      <c r="CY11" s="233"/>
      <c r="CZ11" s="233"/>
      <c r="DA11" s="233"/>
      <c r="DB11" s="233"/>
      <c r="DC11" s="233"/>
      <c r="DD11" s="233"/>
      <c r="DE11" s="233"/>
      <c r="DF11" s="233"/>
      <c r="DG11" s="233"/>
      <c r="DH11" s="233"/>
    </row>
    <row r="12" spans="1:112" ht="14.1" customHeight="1" x14ac:dyDescent="0.25">
      <c r="A12" s="241">
        <f t="shared" si="7"/>
        <v>7</v>
      </c>
      <c r="B12" s="241">
        <f t="shared" si="6"/>
        <v>8</v>
      </c>
      <c r="C12" s="212">
        <v>7</v>
      </c>
      <c r="D12" s="212">
        <v>0</v>
      </c>
      <c r="E12" s="244">
        <v>6</v>
      </c>
      <c r="F12" s="244">
        <v>5</v>
      </c>
      <c r="G12" s="182">
        <v>5000</v>
      </c>
      <c r="H12" s="182">
        <v>12</v>
      </c>
      <c r="I12" s="182">
        <v>9.4339624000000001E-4</v>
      </c>
      <c r="J12" s="267">
        <v>1057.075</v>
      </c>
      <c r="K12" s="245">
        <v>3</v>
      </c>
      <c r="L12" s="40">
        <v>3.0000000000000001E-5</v>
      </c>
      <c r="M12" s="40">
        <v>2.9999999999999898E-2</v>
      </c>
      <c r="N12" s="244">
        <v>2</v>
      </c>
      <c r="O12" s="244">
        <v>1</v>
      </c>
      <c r="P12" s="244">
        <v>0</v>
      </c>
      <c r="Q12" s="279">
        <v>7</v>
      </c>
      <c r="R12" s="279">
        <v>7</v>
      </c>
      <c r="S12" s="213">
        <v>6</v>
      </c>
      <c r="T12" s="279">
        <v>-8</v>
      </c>
      <c r="U12" s="279"/>
      <c r="V12" s="50" t="str">
        <f>_xlfn.CONCAT(F12+1,",",E12+1)</f>
        <v>6,7</v>
      </c>
      <c r="W12" s="266">
        <f t="shared" si="8"/>
        <v>7</v>
      </c>
      <c r="X12" s="220">
        <f>IF(ISNUMBER(MATCH(X60,$AZ$28:$AZ$37,0)),$AZ$27,IF(ISNUMBER(MATCH(X60,$AZ$25:$AZ$26,0)),$AZ$24,IF(ISNUMBER(MATCH(X60,$V$5:$V$40,0)),$V$4,$P$4)))</f>
        <v>0</v>
      </c>
      <c r="Y12" s="220">
        <f>IF(ISNUMBER(MATCH(Y60,$AZ$28:$AZ$37,0)),$AZ$27,IF(ISNUMBER(MATCH(Y60,$AZ$25:$AZ$26,0)),$AZ$24,IF(ISNUMBER(MATCH(Y60,$V$5:$V$40,0)),$V$4,$P$4)))</f>
        <v>0</v>
      </c>
      <c r="Z12" s="220">
        <f>IF(ISNUMBER(MATCH(Z60,$AZ$28:$AZ$37,0)),$AZ$27,IF(ISNUMBER(MATCH(Z60,$AZ$25:$AZ$26,0)),$AZ$24,IF(ISNUMBER(MATCH(Z60,$V$5:$V$40,0)),$V$4,$P$4)))</f>
        <v>0</v>
      </c>
      <c r="AA12" s="220" t="str">
        <f>IF(ISNUMBER(MATCH(AA60,$AZ$28:$AZ$37,0)),$AZ$27,IF(ISNUMBER(MATCH(AA60,$AZ$25:$AZ$26,0)),$AZ$24,IF(ISNUMBER(MATCH(AA60,$V$5:$V$40,0)),$V$4,$P$4)))</f>
        <v>W</v>
      </c>
      <c r="AB12" s="220" t="str">
        <f>IF(ISNUMBER(MATCH(AB60,$AZ$28:$AZ$37,0)),$AZ$27,IF(ISNUMBER(MATCH(AB60,$AZ$25:$AZ$26,0)),$AZ$24,IF(ISNUMBER(MATCH(AB60,$V$5:$V$40,0)),$V$4,$P$4)))</f>
        <v>W</v>
      </c>
      <c r="AC12" s="220">
        <f>IF(ISNUMBER(MATCH(AC60,$AZ$28:$AZ$37,0)),$AZ$27,IF(ISNUMBER(MATCH(AC60,$AZ$25:$AZ$26,0)),$AZ$24,IF(ISNUMBER(MATCH(AC60,$V$5:$V$40,0)),$V$4,$P$4)))</f>
        <v>1</v>
      </c>
      <c r="AD12" s="220">
        <f>IF(ISNUMBER(MATCH(AD60,$AZ$28:$AZ$37,0)),$AZ$27,IF(ISNUMBER(MATCH(AD60,$AZ$25:$AZ$26,0)),$AZ$24,IF(ISNUMBER(MATCH(AD60,$V$5:$V$40,0)),$V$4,$P$4)))</f>
        <v>1</v>
      </c>
      <c r="AE12" s="220">
        <f>IF(ISNUMBER(MATCH(AE60,$AZ$28:$AZ$37,0)),$AZ$27,IF(ISNUMBER(MATCH(AE60,$AZ$25:$AZ$26,0)),$AZ$24,IF(ISNUMBER(MATCH(AE60,$V$5:$V$40,0)),$V$4,$P$4)))</f>
        <v>0</v>
      </c>
      <c r="AF12" s="220">
        <f>IF(ISNUMBER(MATCH(AF60,$AZ$28:$AZ$37,0)),$AZ$27,IF(ISNUMBER(MATCH(AF60,$AZ$25:$AZ$26,0)),$AZ$24,IF(ISNUMBER(MATCH(AF60,$V$5:$V$40,0)),$V$4,$P$4)))</f>
        <v>0</v>
      </c>
      <c r="AG12" s="220">
        <f>IF(ISNUMBER(MATCH(AG60,$AZ$28:$AZ$37,0)),$AZ$27,IF(ISNUMBER(MATCH(AG60,$AZ$25:$AZ$26,0)),$AZ$24,IF(ISNUMBER(MATCH(AG60,$V$5:$V$40,0)),$V$4,$P$4)))</f>
        <v>0</v>
      </c>
      <c r="AH12" s="11"/>
      <c r="AI12" s="11"/>
      <c r="AJ12" s="252">
        <f>IF(OR(N12-N11&lt;0,O12=0),MAX(AJ$4:AJ11)+1,0)</f>
        <v>0</v>
      </c>
      <c r="AK12" s="249">
        <f t="shared" si="5"/>
        <v>2</v>
      </c>
      <c r="AL12" s="255" t="str">
        <f>IF(AK12=AL$3,B12,$AL$4)</f>
        <v/>
      </c>
      <c r="AM12" s="255">
        <f>IF($AK12=AM$3,$B12,$AL$4)</f>
        <v>8</v>
      </c>
      <c r="AN12" s="255" t="str">
        <f>IF($AK12=AN$3,$B12,$AL$4)</f>
        <v/>
      </c>
      <c r="AO12" s="255" t="str">
        <f>IF($AK12=AO$3,$B12,$AL$4)</f>
        <v/>
      </c>
      <c r="AP12" s="255" t="str">
        <f>IF($AK12=AP$3,$B12,$AL$4)</f>
        <v/>
      </c>
      <c r="AQ12" s="255" t="str">
        <f>IF($AK12=AQ$3,$B12,$AL$4)</f>
        <v/>
      </c>
      <c r="AR12" s="255" t="str">
        <f>IF($AK12=AR$3,$B12,$AL$4)</f>
        <v/>
      </c>
      <c r="AS12" s="255" t="str">
        <f>IF($AK12=AS$3,$B12,$AL$4)</f>
        <v/>
      </c>
      <c r="AT12" s="233"/>
      <c r="AU12" s="277">
        <v>4</v>
      </c>
      <c r="AV12" s="214">
        <v>9</v>
      </c>
      <c r="AW12" s="242" t="s">
        <v>211</v>
      </c>
      <c r="AX12" s="242" t="s">
        <v>212</v>
      </c>
      <c r="AY12" s="214"/>
      <c r="AZ12" s="214"/>
      <c r="BA12" s="233"/>
      <c r="BB12" s="223">
        <v>0</v>
      </c>
      <c r="BC12" s="223">
        <v>2</v>
      </c>
      <c r="BD12" s="223">
        <v>2</v>
      </c>
      <c r="BE12" s="223">
        <v>1</v>
      </c>
      <c r="BF12" s="223">
        <v>1</v>
      </c>
      <c r="BG12" s="223">
        <v>1</v>
      </c>
      <c r="BH12" s="223">
        <v>1</v>
      </c>
      <c r="BI12" s="223">
        <v>2</v>
      </c>
      <c r="BJ12" s="223">
        <v>2</v>
      </c>
      <c r="BK12" s="223">
        <v>2</v>
      </c>
      <c r="BL12" s="233"/>
      <c r="BM12" s="239">
        <f>BB28-BM28</f>
        <v>0</v>
      </c>
      <c r="BN12" s="239">
        <f>BC28-BN28</f>
        <v>10</v>
      </c>
      <c r="BO12" s="239">
        <f>BD28-BO28</f>
        <v>14</v>
      </c>
      <c r="BP12" s="239">
        <f>BE28-BP28</f>
        <v>9</v>
      </c>
      <c r="BQ12" s="239">
        <f>BF28-BQ28</f>
        <v>0</v>
      </c>
      <c r="BR12" s="239">
        <f>BG28-BR28</f>
        <v>0</v>
      </c>
      <c r="BS12" s="239">
        <f>BH28-BS28</f>
        <v>0</v>
      </c>
      <c r="BT12" s="239">
        <f>BI28-BT28</f>
        <v>0</v>
      </c>
      <c r="BU12" s="239">
        <f>BJ28-BU28</f>
        <v>0</v>
      </c>
      <c r="BV12" s="239">
        <f>BK28-BV28</f>
        <v>0</v>
      </c>
      <c r="BW12" s="233"/>
      <c r="BX12" s="224">
        <v>0</v>
      </c>
      <c r="BY12" s="224">
        <v>1.0000000000000001E-9</v>
      </c>
      <c r="BZ12" s="224">
        <v>2.5000000000000002E-10</v>
      </c>
      <c r="CA12" s="224">
        <v>2.5000000000000002E-10</v>
      </c>
      <c r="CB12" s="224">
        <v>2.5000000000000002E-10</v>
      </c>
      <c r="CC12" s="224">
        <v>2.5000000000000002E-10</v>
      </c>
      <c r="CD12" s="224">
        <v>2.5000000000000002E-10</v>
      </c>
      <c r="CE12" s="224">
        <v>2.5000000000000002E-10</v>
      </c>
      <c r="CF12" s="224">
        <v>2.5000000000000002E-10</v>
      </c>
      <c r="CG12" s="224">
        <v>4.0000000000000002E-9</v>
      </c>
      <c r="CH12" s="233"/>
      <c r="CI12" s="233"/>
      <c r="CJ12" s="264">
        <f t="shared" si="3"/>
        <v>0.49127091249271171</v>
      </c>
      <c r="CK12" s="257">
        <v>15503330.94808</v>
      </c>
      <c r="CL12" s="258">
        <v>1078.4157949999999</v>
      </c>
      <c r="CM12" s="258">
        <v>1061.5809999999999</v>
      </c>
      <c r="CN12" s="258">
        <v>1025.9852880000001</v>
      </c>
      <c r="CO12" s="258">
        <v>993.27223579999998</v>
      </c>
      <c r="CP12" s="259">
        <v>-16.401311159999999</v>
      </c>
      <c r="CQ12" s="259">
        <v>-2.21281287</v>
      </c>
      <c r="CR12" s="259">
        <v>-0.49182704820000001</v>
      </c>
      <c r="CS12" s="259">
        <v>-146.71750940000001</v>
      </c>
      <c r="CT12" s="259">
        <f t="shared" si="4"/>
        <v>3.0535800000002666E-2</v>
      </c>
      <c r="CU12" s="233"/>
      <c r="CV12" s="233"/>
      <c r="CW12" s="233"/>
      <c r="CX12" s="233"/>
      <c r="CY12" s="233"/>
      <c r="CZ12" s="233"/>
      <c r="DA12" s="233"/>
      <c r="DB12" s="233"/>
      <c r="DC12" s="233"/>
      <c r="DD12" s="233"/>
      <c r="DE12" s="233"/>
      <c r="DF12" s="233"/>
      <c r="DG12" s="233"/>
      <c r="DH12" s="233"/>
    </row>
    <row r="13" spans="1:112" ht="14.1" customHeight="1" x14ac:dyDescent="0.25">
      <c r="A13" s="241">
        <f t="shared" si="7"/>
        <v>8</v>
      </c>
      <c r="B13" s="241">
        <f t="shared" si="6"/>
        <v>9</v>
      </c>
      <c r="C13" s="212">
        <v>8</v>
      </c>
      <c r="D13" s="212">
        <v>0</v>
      </c>
      <c r="E13" s="244">
        <v>7</v>
      </c>
      <c r="F13" s="244">
        <v>5</v>
      </c>
      <c r="G13" s="182">
        <v>5000</v>
      </c>
      <c r="H13" s="182">
        <v>12</v>
      </c>
      <c r="I13" s="182">
        <v>9.4339624000000001E-4</v>
      </c>
      <c r="J13" s="267">
        <v>1052.3589999999899</v>
      </c>
      <c r="K13" s="245">
        <v>3</v>
      </c>
      <c r="L13" s="40">
        <v>3.0000000000000001E-5</v>
      </c>
      <c r="M13" s="40">
        <v>2.9999999999999898E-2</v>
      </c>
      <c r="N13" s="244">
        <v>2</v>
      </c>
      <c r="O13" s="244">
        <v>1</v>
      </c>
      <c r="P13" s="244">
        <v>0</v>
      </c>
      <c r="Q13" s="279">
        <v>8</v>
      </c>
      <c r="R13" s="279">
        <v>8</v>
      </c>
      <c r="S13" s="213">
        <v>7</v>
      </c>
      <c r="T13" s="279">
        <v>-22</v>
      </c>
      <c r="U13" s="279"/>
      <c r="V13" s="50" t="str">
        <f>_xlfn.CONCAT(F13+1,",",E13+1)</f>
        <v>6,8</v>
      </c>
      <c r="W13" s="266">
        <f t="shared" si="8"/>
        <v>8</v>
      </c>
      <c r="X13" s="220">
        <f>IF(ISNUMBER(MATCH(X61,$AZ$28:$AZ$37,0)),$AZ$27,IF(ISNUMBER(MATCH(X61,$AZ$25:$AZ$26,0)),$AZ$24,IF(ISNUMBER(MATCH(X61,$V$5:$V$40,0)),$V$4,$P$4)))</f>
        <v>0</v>
      </c>
      <c r="Y13" s="220">
        <f>IF(ISNUMBER(MATCH(Y61,$AZ$28:$AZ$37,0)),$AZ$27,IF(ISNUMBER(MATCH(Y61,$AZ$25:$AZ$26,0)),$AZ$24,IF(ISNUMBER(MATCH(Y61,$V$5:$V$40,0)),$V$4,$P$4)))</f>
        <v>0</v>
      </c>
      <c r="Z13" s="220">
        <f>IF(ISNUMBER(MATCH(Z61,$AZ$28:$AZ$37,0)),$AZ$27,IF(ISNUMBER(MATCH(Z61,$AZ$25:$AZ$26,0)),$AZ$24,IF(ISNUMBER(MATCH(Z61,$V$5:$V$40,0)),$V$4,$P$4)))</f>
        <v>0</v>
      </c>
      <c r="AA13" s="220" t="str">
        <f>IF(ISNUMBER(MATCH(AA61,$AZ$28:$AZ$37,0)),$AZ$27,IF(ISNUMBER(MATCH(AA61,$AZ$25:$AZ$26,0)),$AZ$24,IF(ISNUMBER(MATCH(AA61,$V$5:$V$40,0)),$V$4,$P$4)))</f>
        <v>W</v>
      </c>
      <c r="AB13" s="220" t="str">
        <f>IF(ISNUMBER(MATCH(AB61,$AZ$28:$AZ$37,0)),$AZ$27,IF(ISNUMBER(MATCH(AB61,$AZ$25:$AZ$26,0)),$AZ$24,IF(ISNUMBER(MATCH(AB61,$V$5:$V$40,0)),$V$4,$P$4)))</f>
        <v>W</v>
      </c>
      <c r="AC13" s="220">
        <f>IF(ISNUMBER(MATCH(AC61,$AZ$28:$AZ$37,0)),$AZ$27,IF(ISNUMBER(MATCH(AC61,$AZ$25:$AZ$26,0)),$AZ$24,IF(ISNUMBER(MATCH(AC61,$V$5:$V$40,0)),$V$4,$P$4)))</f>
        <v>1</v>
      </c>
      <c r="AD13" s="220">
        <f>IF(ISNUMBER(MATCH(AD61,$AZ$28:$AZ$37,0)),$AZ$27,IF(ISNUMBER(MATCH(AD61,$AZ$25:$AZ$26,0)),$AZ$24,IF(ISNUMBER(MATCH(AD61,$V$5:$V$40,0)),$V$4,$P$4)))</f>
        <v>1</v>
      </c>
      <c r="AE13" s="220">
        <f>IF(ISNUMBER(MATCH(AE61,$AZ$28:$AZ$37,0)),$AZ$27,IF(ISNUMBER(MATCH(AE61,$AZ$25:$AZ$26,0)),$AZ$24,IF(ISNUMBER(MATCH(AE61,$V$5:$V$40,0)),$V$4,$P$4)))</f>
        <v>0</v>
      </c>
      <c r="AF13" s="220">
        <f>IF(ISNUMBER(MATCH(AF61,$AZ$28:$AZ$37,0)),$AZ$27,IF(ISNUMBER(MATCH(AF61,$AZ$25:$AZ$26,0)),$AZ$24,IF(ISNUMBER(MATCH(AF61,$V$5:$V$40,0)),$V$4,$P$4)))</f>
        <v>0</v>
      </c>
      <c r="AG13" s="220">
        <f>IF(ISNUMBER(MATCH(AG61,$AZ$28:$AZ$37,0)),$AZ$27,IF(ISNUMBER(MATCH(AG61,$AZ$25:$AZ$26,0)),$AZ$24,IF(ISNUMBER(MATCH(AG61,$V$5:$V$40,0)),$V$4,$P$4)))</f>
        <v>0</v>
      </c>
      <c r="AH13" s="11"/>
      <c r="AI13" s="11"/>
      <c r="AJ13" s="252">
        <f>IF(OR(N13-N12&lt;0,O13=0),MAX(AJ$4:AJ12)+1,0)</f>
        <v>0</v>
      </c>
      <c r="AK13" s="249">
        <f t="shared" si="5"/>
        <v>2</v>
      </c>
      <c r="AL13" s="255" t="str">
        <f>IF(AK13=AL$3,B13,$AL$4)</f>
        <v/>
      </c>
      <c r="AM13" s="255">
        <f>IF($AK13=AM$3,$B13,$AL$4)</f>
        <v>9</v>
      </c>
      <c r="AN13" s="255" t="str">
        <f>IF($AK13=AN$3,$B13,$AL$4)</f>
        <v/>
      </c>
      <c r="AO13" s="255" t="str">
        <f>IF($AK13=AO$3,$B13,$AL$4)</f>
        <v/>
      </c>
      <c r="AP13" s="255" t="str">
        <f>IF($AK13=AP$3,$B13,$AL$4)</f>
        <v/>
      </c>
      <c r="AQ13" s="255" t="str">
        <f>IF($AK13=AQ$3,$B13,$AL$4)</f>
        <v/>
      </c>
      <c r="AR13" s="255" t="str">
        <f>IF($AK13=AR$3,$B13,$AL$4)</f>
        <v/>
      </c>
      <c r="AS13" s="255" t="str">
        <f>IF($AK13=AS$3,$B13,$AL$4)</f>
        <v/>
      </c>
      <c r="AT13" s="233"/>
      <c r="AU13" s="277">
        <v>5</v>
      </c>
      <c r="AV13" s="214">
        <v>10</v>
      </c>
      <c r="AW13" s="242" t="s">
        <v>211</v>
      </c>
      <c r="AX13" s="242" t="s">
        <v>212</v>
      </c>
      <c r="AY13" s="214"/>
      <c r="AZ13" s="214"/>
      <c r="BA13" s="233"/>
      <c r="BB13" s="223">
        <v>0</v>
      </c>
      <c r="BC13" s="223">
        <v>2</v>
      </c>
      <c r="BD13" s="223">
        <v>2</v>
      </c>
      <c r="BE13" s="223">
        <v>1</v>
      </c>
      <c r="BF13" s="223">
        <v>1</v>
      </c>
      <c r="BG13" s="223">
        <v>1</v>
      </c>
      <c r="BH13" s="223">
        <v>1</v>
      </c>
      <c r="BI13" s="223">
        <v>2</v>
      </c>
      <c r="BJ13" s="223">
        <v>2</v>
      </c>
      <c r="BK13" s="223">
        <v>0</v>
      </c>
      <c r="BL13" s="233"/>
      <c r="BM13" s="239">
        <f>BB29-BM29</f>
        <v>0</v>
      </c>
      <c r="BN13" s="239">
        <f>BC29-BN29</f>
        <v>10</v>
      </c>
      <c r="BO13" s="239">
        <f>BD29-BO29</f>
        <v>11</v>
      </c>
      <c r="BP13" s="239">
        <f>BE29-BP29</f>
        <v>5</v>
      </c>
      <c r="BQ13" s="239">
        <f>BF29-BQ29</f>
        <v>0</v>
      </c>
      <c r="BR13" s="239">
        <f>BG29-BR29</f>
        <v>0</v>
      </c>
      <c r="BS13" s="239">
        <f>BH29-BS29</f>
        <v>0</v>
      </c>
      <c r="BT13" s="239">
        <f>BI29-BT29</f>
        <v>0</v>
      </c>
      <c r="BU13" s="239">
        <f>BJ29-BU29</f>
        <v>0</v>
      </c>
      <c r="BV13" s="239">
        <f>BK29-BV29</f>
        <v>0</v>
      </c>
      <c r="BW13" s="233"/>
      <c r="BX13" s="224">
        <v>0</v>
      </c>
      <c r="BY13" s="224">
        <v>1.0000000000000001E-9</v>
      </c>
      <c r="BZ13" s="224">
        <v>2.5000000000000002E-10</v>
      </c>
      <c r="CA13" s="224">
        <v>2.5000000000000002E-10</v>
      </c>
      <c r="CB13" s="224">
        <v>2.5000000000000002E-10</v>
      </c>
      <c r="CC13" s="224">
        <v>2.5000000000000002E-10</v>
      </c>
      <c r="CD13" s="224">
        <v>2.5000000000000002E-10</v>
      </c>
      <c r="CE13" s="224">
        <v>2.5000000000000002E-10</v>
      </c>
      <c r="CF13" s="224">
        <v>1.0000000000000001E-9</v>
      </c>
      <c r="CG13" s="224">
        <v>0</v>
      </c>
      <c r="CH13" s="233"/>
      <c r="CI13" s="233"/>
      <c r="CJ13" s="264">
        <f t="shared" si="3"/>
        <v>0.5833567060479885</v>
      </c>
      <c r="CK13" s="257">
        <v>18409337.58678</v>
      </c>
      <c r="CL13" s="258">
        <v>1078.4150609999999</v>
      </c>
      <c r="CM13" s="258">
        <v>1061.5809999999999</v>
      </c>
      <c r="CN13" s="258">
        <v>1025.984612</v>
      </c>
      <c r="CO13" s="258">
        <v>993.26609689999998</v>
      </c>
      <c r="CP13" s="259">
        <v>-16.380027049999999</v>
      </c>
      <c r="CQ13" s="259">
        <v>-1.7979557049999999</v>
      </c>
      <c r="CR13" s="259">
        <v>-0.48459115619999998</v>
      </c>
      <c r="CS13" s="259">
        <v>-145.64390059999999</v>
      </c>
      <c r="CT13" s="259">
        <f t="shared" si="4"/>
        <v>5.1819910000002523E-2</v>
      </c>
      <c r="CU13" s="233"/>
      <c r="CV13" s="233"/>
      <c r="CW13" s="233"/>
      <c r="CX13" s="233"/>
      <c r="CY13" s="233"/>
      <c r="CZ13" s="233"/>
      <c r="DA13" s="233"/>
      <c r="DB13" s="233"/>
      <c r="DC13" s="233"/>
      <c r="DD13" s="233"/>
      <c r="DE13" s="233"/>
      <c r="DF13" s="233"/>
      <c r="DG13" s="233"/>
      <c r="DH13" s="233"/>
    </row>
    <row r="14" spans="1:112" ht="14.1" customHeight="1" x14ac:dyDescent="0.25">
      <c r="A14" s="241">
        <f t="shared" si="7"/>
        <v>9</v>
      </c>
      <c r="B14" s="241">
        <f t="shared" si="6"/>
        <v>10</v>
      </c>
      <c r="C14" s="212">
        <v>9</v>
      </c>
      <c r="D14" s="212">
        <v>0</v>
      </c>
      <c r="E14" s="244">
        <v>2</v>
      </c>
      <c r="F14" s="244">
        <v>4</v>
      </c>
      <c r="G14" s="182">
        <v>5000</v>
      </c>
      <c r="H14" s="182">
        <v>10</v>
      </c>
      <c r="I14" s="182">
        <v>5.4545456000000005E-4</v>
      </c>
      <c r="J14" s="267">
        <v>1073.63599999999</v>
      </c>
      <c r="K14" s="245">
        <v>2</v>
      </c>
      <c r="L14" s="40">
        <v>3.0000000000000001E-5</v>
      </c>
      <c r="M14" s="40">
        <v>2.9999999999999898E-2</v>
      </c>
      <c r="N14" s="244">
        <v>2</v>
      </c>
      <c r="O14" s="244">
        <v>0</v>
      </c>
      <c r="P14" s="244">
        <v>0</v>
      </c>
      <c r="Q14" s="279">
        <v>9</v>
      </c>
      <c r="R14" s="279">
        <v>9</v>
      </c>
      <c r="S14" s="213">
        <v>3</v>
      </c>
      <c r="T14" s="279">
        <v>-10</v>
      </c>
      <c r="U14" s="279"/>
      <c r="V14" s="50" t="str">
        <f>_xlfn.CONCAT(F14+1,",",E14+1)</f>
        <v>5,3</v>
      </c>
      <c r="W14" s="266">
        <f t="shared" si="8"/>
        <v>9</v>
      </c>
      <c r="X14" s="220">
        <f>IF(ISNUMBER(MATCH(X62,$AZ$28:$AZ$37,0)),$AZ$27,IF(ISNUMBER(MATCH(X62,$AZ$25:$AZ$26,0)),$AZ$24,IF(ISNUMBER(MATCH(X62,$V$5:$V$40,0)),$V$4,$P$4)))</f>
        <v>0</v>
      </c>
      <c r="Y14" s="220">
        <f>IF(ISNUMBER(MATCH(Y62,$AZ$28:$AZ$37,0)),$AZ$27,IF(ISNUMBER(MATCH(Y62,$AZ$25:$AZ$26,0)),$AZ$24,IF(ISNUMBER(MATCH(Y62,$V$5:$V$40,0)),$V$4,$P$4)))</f>
        <v>0</v>
      </c>
      <c r="Z14" s="220">
        <f>IF(ISNUMBER(MATCH(Z62,$AZ$28:$AZ$37,0)),$AZ$27,IF(ISNUMBER(MATCH(Z62,$AZ$25:$AZ$26,0)),$AZ$24,IF(ISNUMBER(MATCH(Z62,$V$5:$V$40,0)),$V$4,$P$4)))</f>
        <v>0</v>
      </c>
      <c r="AA14" s="220" t="str">
        <f>IF(ISNUMBER(MATCH(AA62,$AZ$28:$AZ$37,0)),$AZ$27,IF(ISNUMBER(MATCH(AA62,$AZ$25:$AZ$26,0)),$AZ$24,IF(ISNUMBER(MATCH(AA62,$V$5:$V$40,0)),$V$4,$P$4)))</f>
        <v>W</v>
      </c>
      <c r="AB14" s="220" t="str">
        <f>IF(ISNUMBER(MATCH(AB62,$AZ$28:$AZ$37,0)),$AZ$27,IF(ISNUMBER(MATCH(AB62,$AZ$25:$AZ$26,0)),$AZ$24,IF(ISNUMBER(MATCH(AB62,$V$5:$V$40,0)),$V$4,$P$4)))</f>
        <v>W</v>
      </c>
      <c r="AC14" s="220">
        <f>IF(ISNUMBER(MATCH(AC62,$AZ$28:$AZ$37,0)),$AZ$27,IF(ISNUMBER(MATCH(AC62,$AZ$25:$AZ$26,0)),$AZ$24,IF(ISNUMBER(MATCH(AC62,$V$5:$V$40,0)),$V$4,$P$4)))</f>
        <v>1</v>
      </c>
      <c r="AD14" s="220">
        <f>IF(ISNUMBER(MATCH(AD62,$AZ$28:$AZ$37,0)),$AZ$27,IF(ISNUMBER(MATCH(AD62,$AZ$25:$AZ$26,0)),$AZ$24,IF(ISNUMBER(MATCH(AD62,$V$5:$V$40,0)),$V$4,$P$4)))</f>
        <v>0</v>
      </c>
      <c r="AE14" s="220">
        <f>IF(ISNUMBER(MATCH(AE62,$AZ$28:$AZ$37,0)),$AZ$27,IF(ISNUMBER(MATCH(AE62,$AZ$25:$AZ$26,0)),$AZ$24,IF(ISNUMBER(MATCH(AE62,$V$5:$V$40,0)),$V$4,$P$4)))</f>
        <v>0</v>
      </c>
      <c r="AF14" s="220">
        <f>IF(ISNUMBER(MATCH(AF62,$AZ$28:$AZ$37,0)),$AZ$27,IF(ISNUMBER(MATCH(AF62,$AZ$25:$AZ$26,0)),$AZ$24,IF(ISNUMBER(MATCH(AF62,$V$5:$V$40,0)),$V$4,$P$4)))</f>
        <v>0</v>
      </c>
      <c r="AG14" s="220">
        <f>IF(ISNUMBER(MATCH(AG62,$AZ$28:$AZ$37,0)),$AZ$27,IF(ISNUMBER(MATCH(AG62,$AZ$25:$AZ$26,0)),$AZ$24,IF(ISNUMBER(MATCH(AG62,$V$5:$V$40,0)),$V$4,$P$4)))</f>
        <v>0</v>
      </c>
      <c r="AH14" s="11"/>
      <c r="AI14" s="11"/>
      <c r="AJ14" s="252">
        <f>IF(OR(N14-N13&lt;0,O14=0),MAX(AJ$4:AJ13)+1,0)</f>
        <v>3</v>
      </c>
      <c r="AK14" s="249">
        <f t="shared" si="5"/>
        <v>3</v>
      </c>
      <c r="AL14" s="255" t="str">
        <f>IF(AK14=AL$3,B14,$AL$4)</f>
        <v/>
      </c>
      <c r="AM14" s="255" t="str">
        <f>IF($AK14=AM$3,$B14,$AL$4)</f>
        <v/>
      </c>
      <c r="AN14" s="255">
        <f>IF($AK14=AN$3,$B14,$AL$4)</f>
        <v>10</v>
      </c>
      <c r="AO14" s="255" t="str">
        <f>IF($AK14=AO$3,$B14,$AL$4)</f>
        <v/>
      </c>
      <c r="AP14" s="255" t="str">
        <f>IF($AK14=AP$3,$B14,$AL$4)</f>
        <v/>
      </c>
      <c r="AQ14" s="255" t="str">
        <f>IF($AK14=AQ$3,$B14,$AL$4)</f>
        <v/>
      </c>
      <c r="AR14" s="255" t="str">
        <f>IF($AK14=AR$3,$B14,$AL$4)</f>
        <v/>
      </c>
      <c r="AS14" s="255" t="str">
        <f>IF($AK14=AS$3,$B14,$AL$4)</f>
        <v/>
      </c>
      <c r="AT14" s="233"/>
      <c r="AU14" s="277">
        <v>6</v>
      </c>
      <c r="AV14" s="214">
        <v>11</v>
      </c>
      <c r="AW14" s="242" t="s">
        <v>211</v>
      </c>
      <c r="AX14" s="242" t="s">
        <v>212</v>
      </c>
      <c r="AY14" s="214"/>
      <c r="AZ14" s="214"/>
      <c r="BA14" s="233"/>
      <c r="BB14" s="223">
        <v>2</v>
      </c>
      <c r="BC14" s="223">
        <v>2</v>
      </c>
      <c r="BD14" s="223">
        <v>1</v>
      </c>
      <c r="BE14" s="223">
        <v>1</v>
      </c>
      <c r="BF14" s="223">
        <v>1</v>
      </c>
      <c r="BG14" s="223">
        <v>1</v>
      </c>
      <c r="BH14" s="223">
        <v>1</v>
      </c>
      <c r="BI14" s="223">
        <v>2</v>
      </c>
      <c r="BJ14" s="223">
        <v>2</v>
      </c>
      <c r="BK14" s="223">
        <v>0</v>
      </c>
      <c r="BL14" s="233"/>
      <c r="BM14" s="239">
        <f>BB30-BM30</f>
        <v>0</v>
      </c>
      <c r="BN14" s="239">
        <f>BC30-BN30</f>
        <v>0</v>
      </c>
      <c r="BO14" s="239">
        <f>BD30-BO30</f>
        <v>0</v>
      </c>
      <c r="BP14" s="239">
        <f>BE30-BP30</f>
        <v>0</v>
      </c>
      <c r="BQ14" s="239">
        <f>BF30-BQ30</f>
        <v>0</v>
      </c>
      <c r="BR14" s="239">
        <f>BG30-BR30</f>
        <v>0</v>
      </c>
      <c r="BS14" s="239">
        <f>BH30-BS30</f>
        <v>0</v>
      </c>
      <c r="BT14" s="239">
        <f>BI30-BT30</f>
        <v>0</v>
      </c>
      <c r="BU14" s="239">
        <f>BJ30-BU30</f>
        <v>0</v>
      </c>
      <c r="BV14" s="239">
        <f>BK30-BV30</f>
        <v>0</v>
      </c>
      <c r="BW14" s="233"/>
      <c r="BX14" s="224">
        <v>1.0000000000000001E-9</v>
      </c>
      <c r="BY14" s="224">
        <v>2.5000000000000002E-10</v>
      </c>
      <c r="BZ14" s="224">
        <v>2.5000000000000002E-10</v>
      </c>
      <c r="CA14" s="224">
        <v>2.5000000000000002E-10</v>
      </c>
      <c r="CB14" s="224">
        <v>2.5000000000000002E-10</v>
      </c>
      <c r="CC14" s="224">
        <v>2.5000000000000002E-10</v>
      </c>
      <c r="CD14" s="224">
        <v>2.5000000000000002E-10</v>
      </c>
      <c r="CE14" s="224">
        <v>2.5000000000000002E-10</v>
      </c>
      <c r="CF14" s="224">
        <v>1.0000000000000001E-9</v>
      </c>
      <c r="CG14" s="224">
        <v>0</v>
      </c>
      <c r="CH14" s="233"/>
      <c r="CI14" s="233"/>
      <c r="CJ14" s="264">
        <f t="shared" si="3"/>
        <v>0.68465107895879285</v>
      </c>
      <c r="CK14" s="257">
        <v>21605944.889350001</v>
      </c>
      <c r="CL14" s="258">
        <v>1078.4139889999999</v>
      </c>
      <c r="CM14" s="258">
        <v>1061.5809999999999</v>
      </c>
      <c r="CN14" s="258">
        <v>1025.983874</v>
      </c>
      <c r="CO14" s="258">
        <v>993.25933020000002</v>
      </c>
      <c r="CP14" s="259">
        <v>-16.348992039999999</v>
      </c>
      <c r="CQ14" s="259">
        <v>-1.305696647</v>
      </c>
      <c r="CR14" s="259">
        <v>-0.47672751679999997</v>
      </c>
      <c r="CS14" s="259">
        <v>-144.46386390000001</v>
      </c>
      <c r="CT14" s="259">
        <f t="shared" si="4"/>
        <v>8.2854920000002608E-2</v>
      </c>
      <c r="CU14" s="233"/>
      <c r="CV14" s="233"/>
      <c r="CW14" s="233"/>
      <c r="CX14" s="233"/>
      <c r="CY14" s="233"/>
      <c r="CZ14" s="233"/>
      <c r="DA14" s="233"/>
      <c r="DB14" s="233"/>
      <c r="DC14" s="233"/>
      <c r="DD14" s="233"/>
      <c r="DE14" s="233"/>
      <c r="DF14" s="233"/>
      <c r="DG14" s="233"/>
      <c r="DH14" s="233"/>
    </row>
    <row r="15" spans="1:112" ht="14.1" customHeight="1" x14ac:dyDescent="0.25">
      <c r="A15" s="241">
        <f t="shared" si="7"/>
        <v>10</v>
      </c>
      <c r="B15" s="241">
        <f t="shared" si="6"/>
        <v>11</v>
      </c>
      <c r="C15" s="212">
        <v>10</v>
      </c>
      <c r="D15" s="212">
        <v>0</v>
      </c>
      <c r="E15" s="244">
        <v>2</v>
      </c>
      <c r="F15" s="244">
        <v>5</v>
      </c>
      <c r="G15" s="182">
        <v>5000</v>
      </c>
      <c r="H15" s="182">
        <v>10</v>
      </c>
      <c r="I15" s="182">
        <v>5.4545456000000005E-4</v>
      </c>
      <c r="J15" s="267">
        <v>1070.9090000000001</v>
      </c>
      <c r="K15" s="245">
        <v>2</v>
      </c>
      <c r="L15" s="40">
        <v>3.0000000000000001E-5</v>
      </c>
      <c r="M15" s="40">
        <v>2.9999999999999898E-2</v>
      </c>
      <c r="N15" s="244">
        <v>2</v>
      </c>
      <c r="O15" s="244">
        <v>1</v>
      </c>
      <c r="P15" s="244">
        <v>0</v>
      </c>
      <c r="Q15" s="279">
        <v>10</v>
      </c>
      <c r="R15" s="279">
        <v>10</v>
      </c>
      <c r="S15" s="213">
        <v>9</v>
      </c>
      <c r="T15" s="279">
        <v>-11</v>
      </c>
      <c r="U15" s="279"/>
      <c r="V15" s="50" t="str">
        <f>_xlfn.CONCAT(F15+1,",",E15+1)</f>
        <v>6,3</v>
      </c>
      <c r="W15" s="266">
        <f t="shared" si="8"/>
        <v>10</v>
      </c>
      <c r="X15" s="220">
        <f>IF(ISNUMBER(MATCH(X63,$AZ$28:$AZ$37,0)),$AZ$27,IF(ISNUMBER(MATCH(X63,$AZ$25:$AZ$26,0)),$AZ$24,IF(ISNUMBER(MATCH(X63,$V$5:$V$40,0)),$V$4,$P$4)))</f>
        <v>0</v>
      </c>
      <c r="Y15" s="220">
        <f>IF(ISNUMBER(MATCH(Y63,$AZ$28:$AZ$37,0)),$AZ$27,IF(ISNUMBER(MATCH(Y63,$AZ$25:$AZ$26,0)),$AZ$24,IF(ISNUMBER(MATCH(Y63,$V$5:$V$40,0)),$V$4,$P$4)))</f>
        <v>0</v>
      </c>
      <c r="Z15" s="220">
        <f>IF(ISNUMBER(MATCH(Z63,$AZ$28:$AZ$37,0)),$AZ$27,IF(ISNUMBER(MATCH(Z63,$AZ$25:$AZ$26,0)),$AZ$24,IF(ISNUMBER(MATCH(Z63,$V$5:$V$40,0)),$V$4,$P$4)))</f>
        <v>0</v>
      </c>
      <c r="AA15" s="220" t="str">
        <f>IF(ISNUMBER(MATCH(AA63,$AZ$28:$AZ$37,0)),$AZ$27,IF(ISNUMBER(MATCH(AA63,$AZ$25:$AZ$26,0)),$AZ$24,IF(ISNUMBER(MATCH(AA63,$V$5:$V$40,0)),$V$4,$P$4)))</f>
        <v>W</v>
      </c>
      <c r="AB15" s="220" t="str">
        <f>IF(ISNUMBER(MATCH(AB63,$AZ$28:$AZ$37,0)),$AZ$27,IF(ISNUMBER(MATCH(AB63,$AZ$25:$AZ$26,0)),$AZ$24,IF(ISNUMBER(MATCH(AB63,$V$5:$V$40,0)),$V$4,$P$4)))</f>
        <v>W</v>
      </c>
      <c r="AC15" s="220">
        <f>IF(ISNUMBER(MATCH(AC63,$AZ$28:$AZ$37,0)),$AZ$27,IF(ISNUMBER(MATCH(AC63,$AZ$25:$AZ$26,0)),$AZ$24,IF(ISNUMBER(MATCH(AC63,$V$5:$V$40,0)),$V$4,$P$4)))</f>
        <v>0</v>
      </c>
      <c r="AD15" s="220">
        <f>IF(ISNUMBER(MATCH(AD63,$AZ$28:$AZ$37,0)),$AZ$27,IF(ISNUMBER(MATCH(AD63,$AZ$25:$AZ$26,0)),$AZ$24,IF(ISNUMBER(MATCH(AD63,$V$5:$V$40,0)),$V$4,$P$4)))</f>
        <v>1</v>
      </c>
      <c r="AE15" s="220">
        <f>IF(ISNUMBER(MATCH(AE63,$AZ$28:$AZ$37,0)),$AZ$27,IF(ISNUMBER(MATCH(AE63,$AZ$25:$AZ$26,0)),$AZ$24,IF(ISNUMBER(MATCH(AE63,$V$5:$V$40,0)),$V$4,$P$4)))</f>
        <v>0</v>
      </c>
      <c r="AF15" s="220">
        <f>IF(ISNUMBER(MATCH(AF63,$AZ$28:$AZ$37,0)),$AZ$27,IF(ISNUMBER(MATCH(AF63,$AZ$25:$AZ$26,0)),$AZ$24,IF(ISNUMBER(MATCH(AF63,$V$5:$V$40,0)),$V$4,$P$4)))</f>
        <v>0</v>
      </c>
      <c r="AG15" s="220">
        <f>IF(ISNUMBER(MATCH(AG63,$AZ$28:$AZ$37,0)),$AZ$27,IF(ISNUMBER(MATCH(AG63,$AZ$25:$AZ$26,0)),$AZ$24,IF(ISNUMBER(MATCH(AG63,$V$5:$V$40,0)),$V$4,$P$4)))</f>
        <v>0</v>
      </c>
      <c r="AH15" s="11"/>
      <c r="AI15" s="11"/>
      <c r="AJ15" s="252">
        <f>IF(OR(N15-N14&lt;0,O15=0),MAX(AJ$4:AJ14)+1,0)</f>
        <v>0</v>
      </c>
      <c r="AK15" s="249">
        <f t="shared" si="5"/>
        <v>3</v>
      </c>
      <c r="AL15" s="255" t="str">
        <f>IF(AK15=AL$3,B15,$AL$4)</f>
        <v/>
      </c>
      <c r="AM15" s="255" t="str">
        <f>IF($AK15=AM$3,$B15,$AL$4)</f>
        <v/>
      </c>
      <c r="AN15" s="255">
        <f>IF($AK15=AN$3,$B15,$AL$4)</f>
        <v>11</v>
      </c>
      <c r="AO15" s="255" t="str">
        <f>IF($AK15=AO$3,$B15,$AL$4)</f>
        <v/>
      </c>
      <c r="AP15" s="255" t="str">
        <f>IF($AK15=AP$3,$B15,$AL$4)</f>
        <v/>
      </c>
      <c r="AQ15" s="255" t="str">
        <f>IF($AK15=AQ$3,$B15,$AL$4)</f>
        <v/>
      </c>
      <c r="AR15" s="255" t="str">
        <f>IF($AK15=AR$3,$B15,$AL$4)</f>
        <v/>
      </c>
      <c r="AS15" s="255" t="str">
        <f>IF($AK15=AS$3,$B15,$AL$4)</f>
        <v/>
      </c>
      <c r="AT15" s="233"/>
      <c r="AU15" s="277">
        <v>7</v>
      </c>
      <c r="AV15" s="214">
        <v>12</v>
      </c>
      <c r="AW15" s="242" t="s">
        <v>211</v>
      </c>
      <c r="AX15" s="242" t="s">
        <v>212</v>
      </c>
      <c r="AY15" s="214"/>
      <c r="AZ15" s="214"/>
      <c r="BA15" s="233"/>
      <c r="BB15" s="223">
        <v>1</v>
      </c>
      <c r="BC15" s="223">
        <v>1</v>
      </c>
      <c r="BD15" s="223">
        <v>1</v>
      </c>
      <c r="BE15" s="223">
        <v>1</v>
      </c>
      <c r="BF15" s="223">
        <v>1</v>
      </c>
      <c r="BG15" s="223">
        <v>1</v>
      </c>
      <c r="BH15" s="223">
        <v>1</v>
      </c>
      <c r="BI15" s="223">
        <v>1</v>
      </c>
      <c r="BJ15" s="223">
        <v>1</v>
      </c>
      <c r="BK15" s="223">
        <v>0</v>
      </c>
      <c r="BL15" s="233"/>
      <c r="BM15" s="239">
        <f>BB31-BM31</f>
        <v>0</v>
      </c>
      <c r="BN15" s="239">
        <f>BC31-BN31</f>
        <v>0</v>
      </c>
      <c r="BO15" s="239">
        <f>BD31-BO31</f>
        <v>0</v>
      </c>
      <c r="BP15" s="239">
        <f>BE31-BP31</f>
        <v>0</v>
      </c>
      <c r="BQ15" s="239">
        <f>BF31-BQ31</f>
        <v>0</v>
      </c>
      <c r="BR15" s="239">
        <f>BG31-BR31</f>
        <v>0</v>
      </c>
      <c r="BS15" s="239">
        <f>BH31-BS31</f>
        <v>0</v>
      </c>
      <c r="BT15" s="239">
        <f>BI31-BT31</f>
        <v>0</v>
      </c>
      <c r="BU15" s="239">
        <f>BJ31-BU31</f>
        <v>0</v>
      </c>
      <c r="BV15" s="239">
        <f>BK31-BV31</f>
        <v>0</v>
      </c>
      <c r="BW15" s="233"/>
      <c r="BX15" s="224">
        <v>2.5000000000000002E-10</v>
      </c>
      <c r="BY15" s="224">
        <v>2.5000000000000002E-10</v>
      </c>
      <c r="BZ15" s="224">
        <v>2.5000000000000002E-10</v>
      </c>
      <c r="CA15" s="224">
        <v>2.5000000000000002E-10</v>
      </c>
      <c r="CB15" s="224">
        <v>2.5000000000000002E-10</v>
      </c>
      <c r="CC15" s="224">
        <v>2.5000000000000002E-10</v>
      </c>
      <c r="CD15" s="224">
        <v>2.5000000000000002E-10</v>
      </c>
      <c r="CE15" s="224">
        <v>2.5000000000000002E-10</v>
      </c>
      <c r="CF15" s="224">
        <v>1.0000000000000001E-9</v>
      </c>
      <c r="CG15" s="224">
        <v>0</v>
      </c>
      <c r="CH15" s="233"/>
      <c r="CI15" s="233"/>
      <c r="CJ15" s="264">
        <f t="shared" si="3"/>
        <v>0.79607488916045577</v>
      </c>
      <c r="CK15" s="257">
        <v>25122212.922169998</v>
      </c>
      <c r="CL15" s="258">
        <v>1078.4124999999999</v>
      </c>
      <c r="CM15" s="258">
        <v>1061.5809999999999</v>
      </c>
      <c r="CN15" s="258">
        <v>1025.983078</v>
      </c>
      <c r="CO15" s="258">
        <v>993.25201630000004</v>
      </c>
      <c r="CP15" s="259">
        <v>-16.305868669999999</v>
      </c>
      <c r="CQ15" s="259">
        <v>-0.87097067719999999</v>
      </c>
      <c r="CR15" s="259">
        <v>-0.4683093626</v>
      </c>
      <c r="CS15" s="259">
        <v>-143.1923256</v>
      </c>
      <c r="CT15" s="259">
        <f t="shared" si="4"/>
        <v>0.1259782900000026</v>
      </c>
      <c r="CU15" s="233"/>
      <c r="CV15" s="233"/>
      <c r="CW15" s="233"/>
      <c r="CX15" s="233"/>
      <c r="CY15" s="233"/>
      <c r="CZ15" s="233"/>
      <c r="DA15" s="233"/>
      <c r="DB15" s="233"/>
      <c r="DC15" s="233"/>
      <c r="DD15" s="233"/>
      <c r="DE15" s="233"/>
      <c r="DF15" s="233"/>
      <c r="DG15" s="233"/>
      <c r="DH15" s="233"/>
    </row>
    <row r="16" spans="1:112" ht="14.1" customHeight="1" x14ac:dyDescent="0.25">
      <c r="A16" s="241">
        <f t="shared" si="7"/>
        <v>11</v>
      </c>
      <c r="B16" s="241">
        <f t="shared" si="6"/>
        <v>12</v>
      </c>
      <c r="C16" s="212">
        <v>11</v>
      </c>
      <c r="D16" s="212">
        <v>0</v>
      </c>
      <c r="E16" s="244">
        <v>2</v>
      </c>
      <c r="F16" s="244">
        <v>6</v>
      </c>
      <c r="G16" s="182">
        <v>4500</v>
      </c>
      <c r="H16" s="182">
        <v>10</v>
      </c>
      <c r="I16" s="182">
        <v>5.4545456000000005E-4</v>
      </c>
      <c r="J16" s="267">
        <v>1068.31799999999</v>
      </c>
      <c r="K16" s="245">
        <v>2</v>
      </c>
      <c r="L16" s="40">
        <v>3.0000000000000001E-5</v>
      </c>
      <c r="M16" s="40">
        <v>2.9999999999999898E-2</v>
      </c>
      <c r="N16" s="244">
        <v>2</v>
      </c>
      <c r="O16" s="244">
        <v>1</v>
      </c>
      <c r="P16" s="244">
        <v>0</v>
      </c>
      <c r="Q16" s="279">
        <v>11</v>
      </c>
      <c r="R16" s="279">
        <v>11</v>
      </c>
      <c r="S16" s="213">
        <v>10</v>
      </c>
      <c r="T16" s="279">
        <v>-12</v>
      </c>
      <c r="U16" s="279"/>
      <c r="V16" s="50" t="str">
        <f>_xlfn.CONCAT(F16+1,",",E16+1)</f>
        <v>7,3</v>
      </c>
      <c r="W16" s="266">
        <f t="shared" si="8"/>
        <v>11</v>
      </c>
      <c r="X16" s="220">
        <f>IF(ISNUMBER(MATCH(X64,$AZ$28:$AZ$37,0)),$AZ$27,IF(ISNUMBER(MATCH(X64,$AZ$25:$AZ$26,0)),$AZ$24,IF(ISNUMBER(MATCH(X64,$V$5:$V$40,0)),$V$4,$P$4)))</f>
        <v>0</v>
      </c>
      <c r="Y16" s="220">
        <f>IF(ISNUMBER(MATCH(Y64,$AZ$28:$AZ$37,0)),$AZ$27,IF(ISNUMBER(MATCH(Y64,$AZ$25:$AZ$26,0)),$AZ$24,IF(ISNUMBER(MATCH(Y64,$V$5:$V$40,0)),$V$4,$P$4)))</f>
        <v>0</v>
      </c>
      <c r="Z16" s="220">
        <f>IF(ISNUMBER(MATCH(Z64,$AZ$28:$AZ$37,0)),$AZ$27,IF(ISNUMBER(MATCH(Z64,$AZ$25:$AZ$26,0)),$AZ$24,IF(ISNUMBER(MATCH(Z64,$V$5:$V$40,0)),$V$4,$P$4)))</f>
        <v>0</v>
      </c>
      <c r="AA16" s="220">
        <f>IF(ISNUMBER(MATCH(AA64,$AZ$28:$AZ$37,0)),$AZ$27,IF(ISNUMBER(MATCH(AA64,$AZ$25:$AZ$26,0)),$AZ$24,IF(ISNUMBER(MATCH(AA64,$V$5:$V$40,0)),$V$4,$P$4)))</f>
        <v>0</v>
      </c>
      <c r="AB16" s="220">
        <f>IF(ISNUMBER(MATCH(AB64,$AZ$28:$AZ$37,0)),$AZ$27,IF(ISNUMBER(MATCH(AB64,$AZ$25:$AZ$26,0)),$AZ$24,IF(ISNUMBER(MATCH(AB64,$V$5:$V$40,0)),$V$4,$P$4)))</f>
        <v>0</v>
      </c>
      <c r="AC16" s="220">
        <f>IF(ISNUMBER(MATCH(AC64,$AZ$28:$AZ$37,0)),$AZ$27,IF(ISNUMBER(MATCH(AC64,$AZ$25:$AZ$26,0)),$AZ$24,IF(ISNUMBER(MATCH(AC64,$V$5:$V$40,0)),$V$4,$P$4)))</f>
        <v>0</v>
      </c>
      <c r="AD16" s="220">
        <f>IF(ISNUMBER(MATCH(AD64,$AZ$28:$AZ$37,0)),$AZ$27,IF(ISNUMBER(MATCH(AD64,$AZ$25:$AZ$26,0)),$AZ$24,IF(ISNUMBER(MATCH(AD64,$V$5:$V$40,0)),$V$4,$P$4)))</f>
        <v>1</v>
      </c>
      <c r="AE16" s="220">
        <f>IF(ISNUMBER(MATCH(AE64,$AZ$28:$AZ$37,0)),$AZ$27,IF(ISNUMBER(MATCH(AE64,$AZ$25:$AZ$26,0)),$AZ$24,IF(ISNUMBER(MATCH(AE64,$V$5:$V$40,0)),$V$4,$P$4)))</f>
        <v>0</v>
      </c>
      <c r="AF16" s="220">
        <f>IF(ISNUMBER(MATCH(AF64,$AZ$28:$AZ$37,0)),$AZ$27,IF(ISNUMBER(MATCH(AF64,$AZ$25:$AZ$26,0)),$AZ$24,IF(ISNUMBER(MATCH(AF64,$V$5:$V$40,0)),$V$4,$P$4)))</f>
        <v>0</v>
      </c>
      <c r="AG16" s="220">
        <f>IF(ISNUMBER(MATCH(AG64,$AZ$28:$AZ$37,0)),$AZ$27,IF(ISNUMBER(MATCH(AG64,$AZ$25:$AZ$26,0)),$AZ$24,IF(ISNUMBER(MATCH(AG64,$V$5:$V$40,0)),$V$4,$P$4)))</f>
        <v>0</v>
      </c>
      <c r="AH16" s="11"/>
      <c r="AI16" s="11"/>
      <c r="AJ16" s="252">
        <f>IF(OR(N16-N15&lt;0,O16=0),MAX(AJ$4:AJ15)+1,0)</f>
        <v>0</v>
      </c>
      <c r="AK16" s="249">
        <f t="shared" si="5"/>
        <v>3</v>
      </c>
      <c r="AL16" s="255" t="str">
        <f>IF(AK16=AL$3,B16,$AL$4)</f>
        <v/>
      </c>
      <c r="AM16" s="255" t="str">
        <f>IF($AK16=AM$3,$B16,$AL$4)</f>
        <v/>
      </c>
      <c r="AN16" s="255">
        <f>IF($AK16=AN$3,$B16,$AL$4)</f>
        <v>12</v>
      </c>
      <c r="AO16" s="255" t="str">
        <f>IF($AK16=AO$3,$B16,$AL$4)</f>
        <v/>
      </c>
      <c r="AP16" s="255" t="str">
        <f>IF($AK16=AP$3,$B16,$AL$4)</f>
        <v/>
      </c>
      <c r="AQ16" s="255" t="str">
        <f>IF($AK16=AQ$3,$B16,$AL$4)</f>
        <v/>
      </c>
      <c r="AR16" s="255" t="str">
        <f>IF($AK16=AR$3,$B16,$AL$4)</f>
        <v/>
      </c>
      <c r="AS16" s="255" t="str">
        <f>IF($AK16=AS$3,$B16,$AL$4)</f>
        <v/>
      </c>
      <c r="AT16" s="233"/>
      <c r="AU16" s="277">
        <v>8</v>
      </c>
      <c r="AV16" s="214">
        <v>13</v>
      </c>
      <c r="AW16" s="242" t="s">
        <v>211</v>
      </c>
      <c r="AX16" s="242" t="s">
        <v>212</v>
      </c>
      <c r="AY16" s="214"/>
      <c r="AZ16" s="214"/>
      <c r="BA16" s="233"/>
      <c r="BB16" s="223">
        <v>0</v>
      </c>
      <c r="BC16" s="223">
        <v>2</v>
      </c>
      <c r="BD16" s="223">
        <v>2</v>
      </c>
      <c r="BE16" s="223">
        <v>2</v>
      </c>
      <c r="BF16" s="223">
        <v>2</v>
      </c>
      <c r="BG16" s="223">
        <v>2</v>
      </c>
      <c r="BH16" s="223">
        <v>2</v>
      </c>
      <c r="BI16" s="223">
        <v>2</v>
      </c>
      <c r="BJ16" s="223">
        <v>1</v>
      </c>
      <c r="BK16" s="223">
        <v>0</v>
      </c>
      <c r="BL16" s="233"/>
      <c r="BM16" s="239">
        <f>BB32-BM32</f>
        <v>0</v>
      </c>
      <c r="BN16" s="239">
        <f>BC32-BN32</f>
        <v>0</v>
      </c>
      <c r="BO16" s="239">
        <f>BD32-BO32</f>
        <v>0</v>
      </c>
      <c r="BP16" s="239">
        <f>BE32-BP32</f>
        <v>0</v>
      </c>
      <c r="BQ16" s="239">
        <f>BF32-BQ32</f>
        <v>0</v>
      </c>
      <c r="BR16" s="239">
        <f>BG32-BR32</f>
        <v>0</v>
      </c>
      <c r="BS16" s="239">
        <f>BH32-BS32</f>
        <v>0</v>
      </c>
      <c r="BT16" s="239">
        <f>BI32-BT32</f>
        <v>0</v>
      </c>
      <c r="BU16" s="239">
        <f>BJ32-BU32</f>
        <v>0</v>
      </c>
      <c r="BV16" s="239">
        <f>BK32-BV32</f>
        <v>0</v>
      </c>
      <c r="BW16" s="233"/>
      <c r="BX16" s="224">
        <v>0</v>
      </c>
      <c r="BY16" s="224">
        <v>2.5000000000000002E-10</v>
      </c>
      <c r="BZ16" s="224">
        <v>2.5000000000000002E-10</v>
      </c>
      <c r="CA16" s="224">
        <v>2.5000000000000002E-10</v>
      </c>
      <c r="CB16" s="224">
        <v>2.5000000000000002E-10</v>
      </c>
      <c r="CC16" s="224">
        <v>2.5000000000000002E-10</v>
      </c>
      <c r="CD16" s="224">
        <v>1.0000000000000001E-9</v>
      </c>
      <c r="CE16" s="224">
        <v>1.0000000000000001E-9</v>
      </c>
      <c r="CF16" s="224">
        <v>2.5000000000000002E-10</v>
      </c>
      <c r="CG16" s="224">
        <v>0</v>
      </c>
      <c r="CH16" s="224">
        <f>MAX(BX3:CG17)</f>
        <v>4.0000000000000002E-9</v>
      </c>
      <c r="CI16" s="233"/>
      <c r="CJ16" s="264">
        <f t="shared" si="3"/>
        <v>0.91864108038253867</v>
      </c>
      <c r="CK16" s="257">
        <v>28990107.758280002</v>
      </c>
      <c r="CL16" s="258">
        <v>1078.4105099999999</v>
      </c>
      <c r="CM16" s="258">
        <v>1061.5809999999999</v>
      </c>
      <c r="CN16" s="258">
        <v>1025.9822300000001</v>
      </c>
      <c r="CO16" s="258">
        <v>993.24423230000002</v>
      </c>
      <c r="CP16" s="259">
        <v>-16.24831923</v>
      </c>
      <c r="CQ16" s="259">
        <v>-0.39441210409999999</v>
      </c>
      <c r="CR16" s="259">
        <v>-0.45941540250000001</v>
      </c>
      <c r="CS16" s="259">
        <v>-141.84350459999999</v>
      </c>
      <c r="CT16" s="259">
        <f t="shared" si="4"/>
        <v>0.18352773000000155</v>
      </c>
      <c r="CU16" s="233"/>
      <c r="CV16" s="233"/>
      <c r="CW16" s="233"/>
      <c r="CX16" s="233"/>
      <c r="CY16" s="233"/>
      <c r="CZ16" s="233"/>
      <c r="DA16" s="233"/>
      <c r="DB16" s="233"/>
      <c r="DC16" s="233"/>
      <c r="DD16" s="233"/>
      <c r="DE16" s="233"/>
      <c r="DF16" s="233"/>
      <c r="DG16" s="233"/>
      <c r="DH16" s="233"/>
    </row>
    <row r="17" spans="1:112" ht="14.1" customHeight="1" x14ac:dyDescent="0.25">
      <c r="A17" s="241">
        <f t="shared" si="7"/>
        <v>12</v>
      </c>
      <c r="B17" s="241">
        <f t="shared" si="6"/>
        <v>13</v>
      </c>
      <c r="C17" s="212">
        <v>12</v>
      </c>
      <c r="D17" s="212">
        <v>0</v>
      </c>
      <c r="E17" s="244">
        <v>3</v>
      </c>
      <c r="F17" s="244">
        <v>7</v>
      </c>
      <c r="G17" s="182">
        <v>6000</v>
      </c>
      <c r="H17" s="182">
        <v>10</v>
      </c>
      <c r="I17" s="182">
        <v>5.4545456000000005E-4</v>
      </c>
      <c r="J17" s="267">
        <v>1065.4549999999899</v>
      </c>
      <c r="K17" s="245">
        <v>2</v>
      </c>
      <c r="L17" s="40">
        <v>3.0000000000000001E-5</v>
      </c>
      <c r="M17" s="40">
        <v>2.9999999999999898E-2</v>
      </c>
      <c r="N17" s="244">
        <v>2</v>
      </c>
      <c r="O17" s="244">
        <v>1</v>
      </c>
      <c r="P17" s="244">
        <v>0</v>
      </c>
      <c r="Q17" s="279">
        <v>12</v>
      </c>
      <c r="R17" s="279">
        <v>12</v>
      </c>
      <c r="S17" s="213">
        <v>11</v>
      </c>
      <c r="T17" s="279">
        <v>-13</v>
      </c>
      <c r="U17" s="279"/>
      <c r="V17" s="50" t="str">
        <f>_xlfn.CONCAT(F17+1,",",E17+1)</f>
        <v>8,4</v>
      </c>
      <c r="W17" s="266">
        <f t="shared" si="8"/>
        <v>12</v>
      </c>
      <c r="X17" s="220">
        <f>IF(ISNUMBER(MATCH(X65,$AZ$28:$AZ$37,0)),$AZ$27,IF(ISNUMBER(MATCH(X65,$AZ$25:$AZ$26,0)),$AZ$24,IF(ISNUMBER(MATCH(X65,$V$5:$V$40,0)),$V$4,$P$4)))</f>
        <v>0</v>
      </c>
      <c r="Y17" s="220">
        <f>IF(ISNUMBER(MATCH(Y65,$AZ$28:$AZ$37,0)),$AZ$27,IF(ISNUMBER(MATCH(Y65,$AZ$25:$AZ$26,0)),$AZ$24,IF(ISNUMBER(MATCH(Y65,$V$5:$V$40,0)),$V$4,$P$4)))</f>
        <v>0</v>
      </c>
      <c r="Z17" s="220">
        <f>IF(ISNUMBER(MATCH(Z65,$AZ$28:$AZ$37,0)),$AZ$27,IF(ISNUMBER(MATCH(Z65,$AZ$25:$AZ$26,0)),$AZ$24,IF(ISNUMBER(MATCH(Z65,$V$5:$V$40,0)),$V$4,$P$4)))</f>
        <v>0</v>
      </c>
      <c r="AA17" s="220">
        <f>IF(ISNUMBER(MATCH(AA65,$AZ$28:$AZ$37,0)),$AZ$27,IF(ISNUMBER(MATCH(AA65,$AZ$25:$AZ$26,0)),$AZ$24,IF(ISNUMBER(MATCH(AA65,$V$5:$V$40,0)),$V$4,$P$4)))</f>
        <v>0</v>
      </c>
      <c r="AB17" s="220">
        <f>IF(ISNUMBER(MATCH(AB65,$AZ$28:$AZ$37,0)),$AZ$27,IF(ISNUMBER(MATCH(AB65,$AZ$25:$AZ$26,0)),$AZ$24,IF(ISNUMBER(MATCH(AB65,$V$5:$V$40,0)),$V$4,$P$4)))</f>
        <v>0</v>
      </c>
      <c r="AC17" s="220">
        <f>IF(ISNUMBER(MATCH(AC65,$AZ$28:$AZ$37,0)),$AZ$27,IF(ISNUMBER(MATCH(AC65,$AZ$25:$AZ$26,0)),$AZ$24,IF(ISNUMBER(MATCH(AC65,$V$5:$V$40,0)),$V$4,$P$4)))</f>
        <v>0</v>
      </c>
      <c r="AD17" s="220">
        <f>IF(ISNUMBER(MATCH(AD65,$AZ$28:$AZ$37,0)),$AZ$27,IF(ISNUMBER(MATCH(AD65,$AZ$25:$AZ$26,0)),$AZ$24,IF(ISNUMBER(MATCH(AD65,$V$5:$V$40,0)),$V$4,$P$4)))</f>
        <v>1</v>
      </c>
      <c r="AE17" s="220">
        <f>IF(ISNUMBER(MATCH(AE65,$AZ$28:$AZ$37,0)),$AZ$27,IF(ISNUMBER(MATCH(AE65,$AZ$25:$AZ$26,0)),$AZ$24,IF(ISNUMBER(MATCH(AE65,$V$5:$V$40,0)),$V$4,$P$4)))</f>
        <v>0</v>
      </c>
      <c r="AF17" s="220">
        <f>IF(ISNUMBER(MATCH(AF65,$AZ$28:$AZ$37,0)),$AZ$27,IF(ISNUMBER(MATCH(AF65,$AZ$25:$AZ$26,0)),$AZ$24,IF(ISNUMBER(MATCH(AF65,$V$5:$V$40,0)),$V$4,$P$4)))</f>
        <v>0</v>
      </c>
      <c r="AG17" s="220">
        <f>IF(ISNUMBER(MATCH(AG65,$AZ$28:$AZ$37,0)),$AZ$27,IF(ISNUMBER(MATCH(AG65,$AZ$25:$AZ$26,0)),$AZ$24,IF(ISNUMBER(MATCH(AG65,$V$5:$V$40,0)),$V$4,$P$4)))</f>
        <v>0</v>
      </c>
      <c r="AH17" s="11"/>
      <c r="AI17" s="11"/>
      <c r="AJ17" s="252">
        <f>IF(OR(N17-N16&lt;0,O17=0),MAX(AJ$4:AJ16)+1,0)</f>
        <v>0</v>
      </c>
      <c r="AK17" s="249">
        <f t="shared" si="5"/>
        <v>3</v>
      </c>
      <c r="AL17" s="255" t="str">
        <f>IF(AK17=AL$3,B17,$AL$4)</f>
        <v/>
      </c>
      <c r="AM17" s="255" t="str">
        <f>IF($AK17=AM$3,$B17,$AL$4)</f>
        <v/>
      </c>
      <c r="AN17" s="255">
        <f>IF($AK17=AN$3,$B17,$AL$4)</f>
        <v>13</v>
      </c>
      <c r="AO17" s="255" t="str">
        <f>IF($AK17=AO$3,$B17,$AL$4)</f>
        <v/>
      </c>
      <c r="AP17" s="255" t="str">
        <f>IF($AK17=AP$3,$B17,$AL$4)</f>
        <v/>
      </c>
      <c r="AQ17" s="255" t="str">
        <f>IF($AK17=AQ$3,$B17,$AL$4)</f>
        <v/>
      </c>
      <c r="AR17" s="255" t="str">
        <f>IF($AK17=AR$3,$B17,$AL$4)</f>
        <v/>
      </c>
      <c r="AS17" s="255" t="str">
        <f>IF($AK17=AS$3,$B17,$AL$4)</f>
        <v/>
      </c>
      <c r="AT17" s="233"/>
      <c r="AU17" s="277">
        <v>9</v>
      </c>
      <c r="AV17" s="214">
        <v>14</v>
      </c>
      <c r="AW17" s="242" t="s">
        <v>211</v>
      </c>
      <c r="AX17" s="242" t="s">
        <v>212</v>
      </c>
      <c r="AY17" s="214"/>
      <c r="AZ17" s="214"/>
      <c r="BA17" s="233"/>
      <c r="BB17" s="223">
        <v>0</v>
      </c>
      <c r="BC17" s="223">
        <v>0</v>
      </c>
      <c r="BD17" s="223">
        <v>2</v>
      </c>
      <c r="BE17" s="223">
        <v>2</v>
      </c>
      <c r="BF17" s="223">
        <v>2</v>
      </c>
      <c r="BG17" s="223">
        <v>2</v>
      </c>
      <c r="BH17" s="223">
        <v>0</v>
      </c>
      <c r="BI17" s="223">
        <v>0</v>
      </c>
      <c r="BJ17" s="223">
        <v>0</v>
      </c>
      <c r="BK17" s="223">
        <v>0</v>
      </c>
      <c r="BL17" s="233"/>
      <c r="BM17" s="239">
        <f>BB33-BM33</f>
        <v>0</v>
      </c>
      <c r="BN17" s="239">
        <f>BC33-BN33</f>
        <v>0</v>
      </c>
      <c r="BO17" s="239">
        <f>BD33-BO33</f>
        <v>0</v>
      </c>
      <c r="BP17" s="239">
        <f>BE33-BP33</f>
        <v>0</v>
      </c>
      <c r="BQ17" s="239">
        <f>BF33-BQ33</f>
        <v>0</v>
      </c>
      <c r="BR17" s="239">
        <f>BG33-BR33</f>
        <v>0</v>
      </c>
      <c r="BS17" s="239">
        <f>BH33-BS33</f>
        <v>0</v>
      </c>
      <c r="BT17" s="239">
        <f>BI33-BT33</f>
        <v>0</v>
      </c>
      <c r="BU17" s="239">
        <f>BJ33-BU33</f>
        <v>0</v>
      </c>
      <c r="BV17" s="239">
        <f>BK33-BV33</f>
        <v>0</v>
      </c>
      <c r="BW17" s="233"/>
      <c r="BX17" s="224">
        <v>0</v>
      </c>
      <c r="BY17" s="224">
        <v>0</v>
      </c>
      <c r="BZ17" s="224">
        <v>1.0000000000000001E-9</v>
      </c>
      <c r="CA17" s="224">
        <v>1.0000000000000001E-9</v>
      </c>
      <c r="CB17" s="224">
        <v>1.0000000000000001E-9</v>
      </c>
      <c r="CC17" s="224">
        <v>1.0000000000000001E-9</v>
      </c>
      <c r="CD17" s="224">
        <v>0</v>
      </c>
      <c r="CE17" s="224">
        <v>0</v>
      </c>
      <c r="CF17" s="224">
        <v>0</v>
      </c>
      <c r="CG17" s="224">
        <v>0</v>
      </c>
      <c r="CH17" s="224">
        <f>MIN(BX3:CG17)</f>
        <v>0</v>
      </c>
      <c r="CI17" s="233"/>
      <c r="CJ17" s="264">
        <f t="shared" si="3"/>
        <v>1.0534638907267981</v>
      </c>
      <c r="CK17" s="257">
        <v>33244792.078000002</v>
      </c>
      <c r="CL17" s="258">
        <v>1078.4079389999999</v>
      </c>
      <c r="CM17" s="258">
        <v>1060.5450000000001</v>
      </c>
      <c r="CN17" s="258">
        <v>1025.9813349999999</v>
      </c>
      <c r="CO17" s="258">
        <v>993.23604439999997</v>
      </c>
      <c r="CP17" s="259">
        <v>-16.174118310000001</v>
      </c>
      <c r="CQ17" s="259">
        <v>0</v>
      </c>
      <c r="CR17" s="259">
        <v>-0.45008878149999998</v>
      </c>
      <c r="CS17" s="259">
        <v>-140.4296631</v>
      </c>
      <c r="CT17" s="259">
        <f t="shared" si="4"/>
        <v>0.25772865000000067</v>
      </c>
      <c r="CU17" s="233"/>
      <c r="CV17" s="233"/>
      <c r="CW17" s="233"/>
      <c r="CX17" s="233"/>
      <c r="CY17" s="233"/>
      <c r="CZ17" s="233"/>
      <c r="DA17" s="233"/>
      <c r="DB17" s="233"/>
      <c r="DC17" s="233"/>
      <c r="DD17" s="233"/>
      <c r="DE17" s="233"/>
      <c r="DF17" s="233"/>
      <c r="DG17" s="233"/>
      <c r="DH17" s="233"/>
    </row>
    <row r="18" spans="1:112" ht="14.1" customHeight="1" x14ac:dyDescent="0.25">
      <c r="A18" s="241">
        <f t="shared" si="7"/>
        <v>13</v>
      </c>
      <c r="B18" s="241">
        <f t="shared" si="6"/>
        <v>14</v>
      </c>
      <c r="C18" s="212">
        <v>13</v>
      </c>
      <c r="D18" s="212">
        <v>0</v>
      </c>
      <c r="E18" s="244">
        <v>4</v>
      </c>
      <c r="F18" s="244">
        <v>7</v>
      </c>
      <c r="G18" s="182">
        <v>5000</v>
      </c>
      <c r="H18" s="182">
        <v>10</v>
      </c>
      <c r="I18" s="182">
        <v>5.4545456000000005E-4</v>
      </c>
      <c r="J18" s="267">
        <v>1062.4549999999899</v>
      </c>
      <c r="K18" s="245">
        <v>2</v>
      </c>
      <c r="L18" s="40">
        <v>3.0000000000000001E-5</v>
      </c>
      <c r="M18" s="40">
        <v>2.9999999999999898E-2</v>
      </c>
      <c r="N18" s="244">
        <v>2</v>
      </c>
      <c r="O18" s="244">
        <v>1</v>
      </c>
      <c r="P18" s="244">
        <v>0</v>
      </c>
      <c r="Q18" s="279">
        <v>13</v>
      </c>
      <c r="R18" s="279">
        <v>13</v>
      </c>
      <c r="S18" s="213">
        <v>12</v>
      </c>
      <c r="T18" s="279">
        <v>-14</v>
      </c>
      <c r="U18" s="279"/>
      <c r="V18" s="50" t="str">
        <f>_xlfn.CONCAT(F18+1,",",E18+1)</f>
        <v>8,5</v>
      </c>
      <c r="W18" s="266">
        <f t="shared" si="8"/>
        <v>13</v>
      </c>
      <c r="X18" s="220">
        <f>IF(ISNUMBER(MATCH(X66,$AZ$28:$AZ$37,0)),$AZ$27,IF(ISNUMBER(MATCH(X66,$AZ$25:$AZ$26,0)),$AZ$24,IF(ISNUMBER(MATCH(X66,$V$5:$V$40,0)),$V$4,$P$4)))</f>
        <v>-1</v>
      </c>
      <c r="Y18" s="220">
        <f>IF(ISNUMBER(MATCH(Y66,$AZ$28:$AZ$37,0)),$AZ$27,IF(ISNUMBER(MATCH(Y66,$AZ$25:$AZ$26,0)),$AZ$24,IF(ISNUMBER(MATCH(Y66,$V$5:$V$40,0)),$V$4,$P$4)))</f>
        <v>1</v>
      </c>
      <c r="Z18" s="220">
        <f>IF(ISNUMBER(MATCH(Z66,$AZ$28:$AZ$37,0)),$AZ$27,IF(ISNUMBER(MATCH(Z66,$AZ$25:$AZ$26,0)),$AZ$24,IF(ISNUMBER(MATCH(Z66,$V$5:$V$40,0)),$V$4,$P$4)))</f>
        <v>1</v>
      </c>
      <c r="AA18" s="220">
        <f>IF(ISNUMBER(MATCH(AA66,$AZ$28:$AZ$37,0)),$AZ$27,IF(ISNUMBER(MATCH(AA66,$AZ$25:$AZ$26,0)),$AZ$24,IF(ISNUMBER(MATCH(AA66,$V$5:$V$40,0)),$V$4,$P$4)))</f>
        <v>1</v>
      </c>
      <c r="AB18" s="220">
        <f>IF(ISNUMBER(MATCH(AB66,$AZ$28:$AZ$37,0)),$AZ$27,IF(ISNUMBER(MATCH(AB66,$AZ$25:$AZ$26,0)),$AZ$24,IF(ISNUMBER(MATCH(AB66,$V$5:$V$40,0)),$V$4,$P$4)))</f>
        <v>1</v>
      </c>
      <c r="AC18" s="220">
        <f>IF(ISNUMBER(MATCH(AC66,$AZ$28:$AZ$37,0)),$AZ$27,IF(ISNUMBER(MATCH(AC66,$AZ$25:$AZ$26,0)),$AZ$24,IF(ISNUMBER(MATCH(AC66,$V$5:$V$40,0)),$V$4,$P$4)))</f>
        <v>1</v>
      </c>
      <c r="AD18" s="220">
        <f>IF(ISNUMBER(MATCH(AD66,$AZ$28:$AZ$37,0)),$AZ$27,IF(ISNUMBER(MATCH(AD66,$AZ$25:$AZ$26,0)),$AZ$24,IF(ISNUMBER(MATCH(AD66,$V$5:$V$40,0)),$V$4,$P$4)))</f>
        <v>1</v>
      </c>
      <c r="AE18" s="220">
        <f>IF(ISNUMBER(MATCH(AE66,$AZ$28:$AZ$37,0)),$AZ$27,IF(ISNUMBER(MATCH(AE66,$AZ$25:$AZ$26,0)),$AZ$24,IF(ISNUMBER(MATCH(AE66,$V$5:$V$40,0)),$V$4,$P$4)))</f>
        <v>1</v>
      </c>
      <c r="AF18" s="220">
        <f>IF(ISNUMBER(MATCH(AF66,$AZ$28:$AZ$37,0)),$AZ$27,IF(ISNUMBER(MATCH(AF66,$AZ$25:$AZ$26,0)),$AZ$24,IF(ISNUMBER(MATCH(AF66,$V$5:$V$40,0)),$V$4,$P$4)))</f>
        <v>0</v>
      </c>
      <c r="AG18" s="220">
        <f>IF(ISNUMBER(MATCH(AG66,$AZ$28:$AZ$37,0)),$AZ$27,IF(ISNUMBER(MATCH(AG66,$AZ$25:$AZ$26,0)),$AZ$24,IF(ISNUMBER(MATCH(AG66,$V$5:$V$40,0)),$V$4,$P$4)))</f>
        <v>0</v>
      </c>
      <c r="AH18" s="11"/>
      <c r="AI18" s="11"/>
      <c r="AJ18" s="252">
        <f>IF(OR(N18-N17&lt;0,O18=0),MAX(AJ$4:AJ17)+1,0)</f>
        <v>0</v>
      </c>
      <c r="AK18" s="249">
        <f t="shared" si="5"/>
        <v>3</v>
      </c>
      <c r="AL18" s="255" t="str">
        <f>IF(AK18=AL$3,B18,$AL$4)</f>
        <v/>
      </c>
      <c r="AM18" s="255" t="str">
        <f>IF($AK18=AM$3,$B18,$AL$4)</f>
        <v/>
      </c>
      <c r="AN18" s="255">
        <f>IF($AK18=AN$3,$B18,$AL$4)</f>
        <v>14</v>
      </c>
      <c r="AO18" s="255" t="str">
        <f>IF($AK18=AO$3,$B18,$AL$4)</f>
        <v/>
      </c>
      <c r="AP18" s="255" t="str">
        <f>IF($AK18=AP$3,$B18,$AL$4)</f>
        <v/>
      </c>
      <c r="AQ18" s="255" t="str">
        <f>IF($AK18=AQ$3,$B18,$AL$4)</f>
        <v/>
      </c>
      <c r="AR18" s="255" t="str">
        <f>IF($AK18=AR$3,$B18,$AL$4)</f>
        <v/>
      </c>
      <c r="AS18" s="255" t="str">
        <f>IF($AK18=AS$3,$B18,$AL$4)</f>
        <v/>
      </c>
      <c r="AT18" s="233"/>
      <c r="AU18" s="277">
        <v>10</v>
      </c>
      <c r="AV18" s="214">
        <v>9</v>
      </c>
      <c r="AW18" s="242" t="s">
        <v>61</v>
      </c>
      <c r="AX18" s="243">
        <v>1075.5450000000001</v>
      </c>
      <c r="AY18" s="214"/>
      <c r="AZ18" s="214"/>
      <c r="BA18" s="233"/>
      <c r="BB18" s="238">
        <f>_xlfn.MINIFS(BB19:BK33,BB19:BK33,"&lt;&gt;0")</f>
        <v>997</v>
      </c>
      <c r="BC18" s="235"/>
      <c r="BD18" s="235"/>
      <c r="BE18" s="235"/>
      <c r="BF18" s="235"/>
      <c r="BG18" s="235"/>
      <c r="BH18" s="235"/>
      <c r="BI18" s="235"/>
      <c r="BJ18" s="235"/>
      <c r="BK18" s="235" t="s">
        <v>216</v>
      </c>
      <c r="BL18" s="233"/>
      <c r="BM18" s="238">
        <f>_xlfn.MINIFS(BM19:BV33,BM19:BV33,"&lt;&gt;0")</f>
        <v>997</v>
      </c>
      <c r="BN18" s="233"/>
      <c r="BO18" s="233"/>
      <c r="BP18" s="233"/>
      <c r="BQ18" s="233"/>
      <c r="BR18" s="233"/>
      <c r="BS18" s="233"/>
      <c r="BT18" s="233"/>
      <c r="BU18" s="235"/>
      <c r="BV18" s="235" t="s">
        <v>217</v>
      </c>
      <c r="BW18" s="233"/>
      <c r="BX18" s="238">
        <f>_xlfn.MINIFS(BX19:CG33,BX19:CG33,"&lt;&gt;0")</f>
        <v>530</v>
      </c>
      <c r="BY18" s="233"/>
      <c r="BZ18" s="233"/>
      <c r="CA18" s="233"/>
      <c r="CB18" s="233"/>
      <c r="CC18" s="233"/>
      <c r="CD18" s="233"/>
      <c r="CE18" s="233"/>
      <c r="CF18" s="233"/>
      <c r="CG18" s="235" t="s">
        <v>218</v>
      </c>
      <c r="CH18" s="233"/>
      <c r="CI18" s="233"/>
      <c r="CJ18" s="264">
        <f t="shared" si="3"/>
        <v>1.20176898210542</v>
      </c>
      <c r="CK18" s="257">
        <v>37924944.829690002</v>
      </c>
      <c r="CL18" s="258">
        <v>1078.404716</v>
      </c>
      <c r="CM18" s="258">
        <v>1060.5450000000001</v>
      </c>
      <c r="CN18" s="258">
        <v>1025.980395</v>
      </c>
      <c r="CO18" s="258">
        <v>993.22752290000005</v>
      </c>
      <c r="CP18" s="259">
        <v>-16.0812375</v>
      </c>
      <c r="CQ18" s="259">
        <v>0</v>
      </c>
      <c r="CR18" s="259">
        <v>-0.44038516389999999</v>
      </c>
      <c r="CS18" s="259">
        <v>-138.9636299</v>
      </c>
      <c r="CT18" s="259">
        <f t="shared" si="4"/>
        <v>0.35060946000000115</v>
      </c>
      <c r="CU18" s="233"/>
      <c r="CV18" s="233"/>
      <c r="CW18" s="233"/>
      <c r="CX18" s="233"/>
      <c r="CY18" s="233"/>
      <c r="CZ18" s="233"/>
      <c r="DA18" s="233"/>
      <c r="DB18" s="233"/>
      <c r="DC18" s="233"/>
      <c r="DD18" s="233"/>
      <c r="DE18" s="233"/>
      <c r="DF18" s="233"/>
      <c r="DG18" s="233"/>
      <c r="DH18" s="233"/>
    </row>
    <row r="19" spans="1:112" ht="14.1" customHeight="1" x14ac:dyDescent="0.25">
      <c r="A19" s="241">
        <f t="shared" si="7"/>
        <v>14</v>
      </c>
      <c r="B19" s="241">
        <f t="shared" si="6"/>
        <v>15</v>
      </c>
      <c r="C19" s="212">
        <v>14</v>
      </c>
      <c r="D19" s="212">
        <v>0</v>
      </c>
      <c r="E19" s="244">
        <v>5</v>
      </c>
      <c r="F19" s="244">
        <v>7</v>
      </c>
      <c r="G19" s="182">
        <v>2000</v>
      </c>
      <c r="H19" s="182">
        <v>10</v>
      </c>
      <c r="I19" s="182">
        <v>5.4545456000000005E-4</v>
      </c>
      <c r="J19" s="267">
        <v>1060.5450000000001</v>
      </c>
      <c r="K19" s="245">
        <v>2</v>
      </c>
      <c r="L19" s="40">
        <v>3.0000000000000001E-5</v>
      </c>
      <c r="M19" s="40">
        <v>2.9999999999999898E-2</v>
      </c>
      <c r="N19" s="244">
        <v>2</v>
      </c>
      <c r="O19" s="244">
        <v>1</v>
      </c>
      <c r="P19" s="244">
        <v>0</v>
      </c>
      <c r="Q19" s="279">
        <v>14</v>
      </c>
      <c r="R19" s="279">
        <v>14</v>
      </c>
      <c r="S19" s="213">
        <v>13</v>
      </c>
      <c r="T19" s="279">
        <v>-18</v>
      </c>
      <c r="U19" s="279"/>
      <c r="V19" s="50" t="str">
        <f>_xlfn.CONCAT(F19+1,",",E19+1)</f>
        <v>8,6</v>
      </c>
      <c r="W19" s="266">
        <f t="shared" si="8"/>
        <v>14</v>
      </c>
      <c r="X19" s="220">
        <f>IF(ISNUMBER(MATCH(X67,$AZ$28:$AZ$37,0)),$AZ$27,IF(ISNUMBER(MATCH(X67,$AZ$25:$AZ$26,0)),$AZ$24,IF(ISNUMBER(MATCH(X67,$V$5:$V$40,0)),$V$4,$P$4)))</f>
        <v>0</v>
      </c>
      <c r="Y19" s="220">
        <f>IF(ISNUMBER(MATCH(Y67,$AZ$28:$AZ$37,0)),$AZ$27,IF(ISNUMBER(MATCH(Y67,$AZ$25:$AZ$26,0)),$AZ$24,IF(ISNUMBER(MATCH(Y67,$V$5:$V$40,0)),$V$4,$P$4)))</f>
        <v>0</v>
      </c>
      <c r="Z19" s="220">
        <f>IF(ISNUMBER(MATCH(Z67,$AZ$28:$AZ$37,0)),$AZ$27,IF(ISNUMBER(MATCH(Z67,$AZ$25:$AZ$26,0)),$AZ$24,IF(ISNUMBER(MATCH(Z67,$V$5:$V$40,0)),$V$4,$P$4)))</f>
        <v>0</v>
      </c>
      <c r="AA19" s="220">
        <f>IF(ISNUMBER(MATCH(AA67,$AZ$28:$AZ$37,0)),$AZ$27,IF(ISNUMBER(MATCH(AA67,$AZ$25:$AZ$26,0)),$AZ$24,IF(ISNUMBER(MATCH(AA67,$V$5:$V$40,0)),$V$4,$P$4)))</f>
        <v>0</v>
      </c>
      <c r="AB19" s="220">
        <f>IF(ISNUMBER(MATCH(AB67,$AZ$28:$AZ$37,0)),$AZ$27,IF(ISNUMBER(MATCH(AB67,$AZ$25:$AZ$26,0)),$AZ$24,IF(ISNUMBER(MATCH(AB67,$V$5:$V$40,0)),$V$4,$P$4)))</f>
        <v>0</v>
      </c>
      <c r="AC19" s="220">
        <f>IF(ISNUMBER(MATCH(AC67,$AZ$28:$AZ$37,0)),$AZ$27,IF(ISNUMBER(MATCH(AC67,$AZ$25:$AZ$26,0)),$AZ$24,IF(ISNUMBER(MATCH(AC67,$V$5:$V$40,0)),$V$4,$P$4)))</f>
        <v>0</v>
      </c>
      <c r="AD19" s="220">
        <f>IF(ISNUMBER(MATCH(AD67,$AZ$28:$AZ$37,0)),$AZ$27,IF(ISNUMBER(MATCH(AD67,$AZ$25:$AZ$26,0)),$AZ$24,IF(ISNUMBER(MATCH(AD67,$V$5:$V$40,0)),$V$4,$P$4)))</f>
        <v>0</v>
      </c>
      <c r="AE19" s="220">
        <f>IF(ISNUMBER(MATCH(AE67,$AZ$28:$AZ$37,0)),$AZ$27,IF(ISNUMBER(MATCH(AE67,$AZ$25:$AZ$26,0)),$AZ$24,IF(ISNUMBER(MATCH(AE67,$V$5:$V$40,0)),$V$4,$P$4)))</f>
        <v>0</v>
      </c>
      <c r="AF19" s="220">
        <f>IF(ISNUMBER(MATCH(AF67,$AZ$28:$AZ$37,0)),$AZ$27,IF(ISNUMBER(MATCH(AF67,$AZ$25:$AZ$26,0)),$AZ$24,IF(ISNUMBER(MATCH(AF67,$V$5:$V$40,0)),$V$4,$P$4)))</f>
        <v>-1</v>
      </c>
      <c r="AG19" s="220">
        <f>IF(ISNUMBER(MATCH(AG67,$AZ$28:$AZ$37,0)),$AZ$27,IF(ISNUMBER(MATCH(AG67,$AZ$25:$AZ$26,0)),$AZ$24,IF(ISNUMBER(MATCH(AG67,$V$5:$V$40,0)),$V$4,$P$4)))</f>
        <v>0</v>
      </c>
      <c r="AH19" s="11"/>
      <c r="AI19" s="11"/>
      <c r="AJ19" s="252">
        <f>IF(OR(N19-N18&lt;0,O19=0),MAX(AJ$4:AJ18)+1,0)</f>
        <v>0</v>
      </c>
      <c r="AK19" s="249">
        <f t="shared" si="5"/>
        <v>3</v>
      </c>
      <c r="AL19" s="255" t="str">
        <f>IF(AK19=AL$3,B19,$AL$4)</f>
        <v/>
      </c>
      <c r="AM19" s="255" t="str">
        <f>IF($AK19=AM$3,$B19,$AL$4)</f>
        <v/>
      </c>
      <c r="AN19" s="255">
        <f>IF($AK19=AN$3,$B19,$AL$4)</f>
        <v>15</v>
      </c>
      <c r="AO19" s="255" t="str">
        <f>IF($AK19=AO$3,$B19,$AL$4)</f>
        <v/>
      </c>
      <c r="AP19" s="255" t="str">
        <f>IF($AK19=AP$3,$B19,$AL$4)</f>
        <v/>
      </c>
      <c r="AQ19" s="255" t="str">
        <f>IF($AK19=AQ$3,$B19,$AL$4)</f>
        <v/>
      </c>
      <c r="AR19" s="255" t="str">
        <f>IF($AK19=AR$3,$B19,$AL$4)</f>
        <v/>
      </c>
      <c r="AS19" s="255" t="str">
        <f>IF($AK19=AS$3,$B19,$AL$4)</f>
        <v/>
      </c>
      <c r="AT19" s="233"/>
      <c r="AU19" s="277">
        <v>11</v>
      </c>
      <c r="AV19" s="214">
        <v>10</v>
      </c>
      <c r="AW19" s="242" t="s">
        <v>61</v>
      </c>
      <c r="AX19" s="243">
        <v>1072.636</v>
      </c>
      <c r="AY19" s="214"/>
      <c r="AZ19" s="214"/>
      <c r="BA19" s="233"/>
      <c r="BB19" s="71">
        <v>1105</v>
      </c>
      <c r="BC19" s="71">
        <v>1105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233"/>
      <c r="BM19" s="71">
        <v>1110</v>
      </c>
      <c r="BN19" s="71">
        <v>1110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233"/>
      <c r="BX19" s="71">
        <v>1000</v>
      </c>
      <c r="BY19" s="71">
        <v>1000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233"/>
      <c r="CI19" s="233"/>
      <c r="CJ19" s="264">
        <f t="shared" si="3"/>
        <v>1.3649045826219357</v>
      </c>
      <c r="CK19" s="257">
        <v>43073112.856550001</v>
      </c>
      <c r="CL19" s="258">
        <v>1078.40077</v>
      </c>
      <c r="CM19" s="258">
        <v>1060.5450000000001</v>
      </c>
      <c r="CN19" s="258">
        <v>1025.9793990000001</v>
      </c>
      <c r="CO19" s="258">
        <v>993.21866120000004</v>
      </c>
      <c r="CP19" s="259">
        <v>-15.96782441</v>
      </c>
      <c r="CQ19" s="259">
        <v>0</v>
      </c>
      <c r="CR19" s="259">
        <v>-0.43019646309999998</v>
      </c>
      <c r="CS19" s="259">
        <v>-137.4450239</v>
      </c>
      <c r="CT19" s="259">
        <f t="shared" si="4"/>
        <v>0.46402255000000103</v>
      </c>
      <c r="CU19" s="233"/>
      <c r="CV19" s="233"/>
      <c r="CW19" s="233"/>
      <c r="CX19" s="233"/>
      <c r="CY19" s="233"/>
      <c r="CZ19" s="233"/>
      <c r="DA19" s="233"/>
      <c r="DB19" s="233"/>
      <c r="DC19" s="233"/>
      <c r="DD19" s="233"/>
      <c r="DE19" s="233"/>
      <c r="DF19" s="233"/>
      <c r="DG19" s="233"/>
      <c r="DH19" s="233"/>
    </row>
    <row r="20" spans="1:112" ht="14.1" customHeight="1" x14ac:dyDescent="0.25">
      <c r="A20" s="241">
        <f t="shared" si="7"/>
        <v>15</v>
      </c>
      <c r="B20" s="241">
        <f t="shared" si="6"/>
        <v>16</v>
      </c>
      <c r="C20" s="212">
        <v>15</v>
      </c>
      <c r="D20" s="212">
        <v>0</v>
      </c>
      <c r="E20" s="244">
        <v>4</v>
      </c>
      <c r="F20" s="244">
        <v>9</v>
      </c>
      <c r="G20" s="182">
        <v>2500</v>
      </c>
      <c r="H20" s="182">
        <v>10</v>
      </c>
      <c r="I20" s="182">
        <v>1.81818179999999E-3</v>
      </c>
      <c r="J20" s="267">
        <v>1077.7270000000001</v>
      </c>
      <c r="K20" s="245">
        <v>3</v>
      </c>
      <c r="L20" s="40">
        <v>3.0000000000000001E-5</v>
      </c>
      <c r="M20" s="40">
        <v>2.9999999999999898E-2</v>
      </c>
      <c r="N20" s="244">
        <v>1</v>
      </c>
      <c r="O20" s="244">
        <v>1</v>
      </c>
      <c r="P20" s="244">
        <v>0</v>
      </c>
      <c r="Q20" s="279">
        <v>15</v>
      </c>
      <c r="R20" s="279">
        <v>15</v>
      </c>
      <c r="S20" s="213">
        <v>-16</v>
      </c>
      <c r="T20" s="279"/>
      <c r="U20" s="279"/>
      <c r="V20" s="50" t="str">
        <f>_xlfn.CONCAT(F20+1,",",E20+1)</f>
        <v>10,5</v>
      </c>
      <c r="W20" s="266">
        <f t="shared" si="8"/>
        <v>15</v>
      </c>
      <c r="X20" s="220">
        <f>IF(ISNUMBER(MATCH(X68,$AZ$28:$AZ$37,0)),$AZ$27,IF(ISNUMBER(MATCH(X68,$AZ$25:$AZ$26,0)),$AZ$24,IF(ISNUMBER(MATCH(X68,$V$5:$V$40,0)),$V$4,$P$4)))</f>
        <v>0</v>
      </c>
      <c r="Y20" s="220">
        <f>IF(ISNUMBER(MATCH(Y68,$AZ$28:$AZ$37,0)),$AZ$27,IF(ISNUMBER(MATCH(Y68,$AZ$25:$AZ$26,0)),$AZ$24,IF(ISNUMBER(MATCH(Y68,$V$5:$V$40,0)),$V$4,$P$4)))</f>
        <v>0</v>
      </c>
      <c r="Z20" s="220">
        <f>IF(ISNUMBER(MATCH(Z68,$AZ$28:$AZ$37,0)),$AZ$27,IF(ISNUMBER(MATCH(Z68,$AZ$25:$AZ$26,0)),$AZ$24,IF(ISNUMBER(MATCH(Z68,$V$5:$V$40,0)),$V$4,$P$4)))</f>
        <v>0</v>
      </c>
      <c r="AA20" s="220">
        <f>IF(ISNUMBER(MATCH(AA68,$AZ$28:$AZ$37,0)),$AZ$27,IF(ISNUMBER(MATCH(AA68,$AZ$25:$AZ$26,0)),$AZ$24,IF(ISNUMBER(MATCH(AA68,$V$5:$V$40,0)),$V$4,$P$4)))</f>
        <v>0</v>
      </c>
      <c r="AB20" s="220">
        <f>IF(ISNUMBER(MATCH(AB68,$AZ$28:$AZ$37,0)),$AZ$27,IF(ISNUMBER(MATCH(AB68,$AZ$25:$AZ$26,0)),$AZ$24,IF(ISNUMBER(MATCH(AB68,$V$5:$V$40,0)),$V$4,$P$4)))</f>
        <v>0</v>
      </c>
      <c r="AC20" s="220">
        <f>IF(ISNUMBER(MATCH(AC68,$AZ$28:$AZ$37,0)),$AZ$27,IF(ISNUMBER(MATCH(AC68,$AZ$25:$AZ$26,0)),$AZ$24,IF(ISNUMBER(MATCH(AC68,$V$5:$V$40,0)),$V$4,$P$4)))</f>
        <v>0</v>
      </c>
      <c r="AD20" s="220">
        <f>IF(ISNUMBER(MATCH(AD68,$AZ$28:$AZ$37,0)),$AZ$27,IF(ISNUMBER(MATCH(AD68,$AZ$25:$AZ$26,0)),$AZ$24,IF(ISNUMBER(MATCH(AD68,$V$5:$V$40,0)),$V$4,$P$4)))</f>
        <v>0</v>
      </c>
      <c r="AE20" s="220">
        <f>IF(ISNUMBER(MATCH(AE68,$AZ$28:$AZ$37,0)),$AZ$27,IF(ISNUMBER(MATCH(AE68,$AZ$25:$AZ$26,0)),$AZ$24,IF(ISNUMBER(MATCH(AE68,$V$5:$V$40,0)),$V$4,$P$4)))</f>
        <v>0</v>
      </c>
      <c r="AF20" s="220">
        <f>IF(ISNUMBER(MATCH(AF68,$AZ$28:$AZ$37,0)),$AZ$27,IF(ISNUMBER(MATCH(AF68,$AZ$25:$AZ$26,0)),$AZ$24,IF(ISNUMBER(MATCH(AF68,$V$5:$V$40,0)),$V$4,$P$4)))</f>
        <v>0</v>
      </c>
      <c r="AG20" s="220">
        <f>IF(ISNUMBER(MATCH(AG68,$AZ$28:$AZ$37,0)),$AZ$27,IF(ISNUMBER(MATCH(AG68,$AZ$25:$AZ$26,0)),$AZ$24,IF(ISNUMBER(MATCH(AG68,$V$5:$V$40,0)),$V$4,$P$4)))</f>
        <v>0</v>
      </c>
      <c r="AH20" s="11"/>
      <c r="AI20" s="11"/>
      <c r="AJ20" s="252">
        <f>IF(OR(N20-N19&lt;0,O20=0),MAX(AJ$4:AJ19)+1,0)</f>
        <v>4</v>
      </c>
      <c r="AK20" s="249">
        <f t="shared" si="5"/>
        <v>4</v>
      </c>
      <c r="AL20" s="255" t="str">
        <f>IF(AK20=AL$3,B20,$AL$4)</f>
        <v/>
      </c>
      <c r="AM20" s="255" t="str">
        <f>IF($AK20=AM$3,$B20,$AL$4)</f>
        <v/>
      </c>
      <c r="AN20" s="255" t="str">
        <f>IF($AK20=AN$3,$B20,$AL$4)</f>
        <v/>
      </c>
      <c r="AO20" s="255">
        <f>IF($AK20=AO$3,$B20,$AL$4)</f>
        <v>16</v>
      </c>
      <c r="AP20" s="255" t="str">
        <f>IF($AK20=AP$3,$B20,$AL$4)</f>
        <v/>
      </c>
      <c r="AQ20" s="255" t="str">
        <f>IF($AK20=AQ$3,$B20,$AL$4)</f>
        <v/>
      </c>
      <c r="AR20" s="255" t="str">
        <f>IF($AK20=AR$3,$B20,$AL$4)</f>
        <v/>
      </c>
      <c r="AS20" s="255" t="str">
        <f>IF($AK20=AS$3,$B20,$AL$4)</f>
        <v/>
      </c>
      <c r="AT20" s="233"/>
      <c r="AU20" s="277">
        <v>12</v>
      </c>
      <c r="AV20" s="214">
        <v>11</v>
      </c>
      <c r="AW20" s="242" t="s">
        <v>61</v>
      </c>
      <c r="AX20" s="243">
        <v>1069.873</v>
      </c>
      <c r="AY20" s="214"/>
      <c r="AZ20" s="214"/>
      <c r="BA20" s="233"/>
      <c r="BB20" s="71">
        <v>1105</v>
      </c>
      <c r="BC20" s="71">
        <v>1095</v>
      </c>
      <c r="BD20" s="71">
        <v>1105</v>
      </c>
      <c r="BE20" s="71">
        <v>0</v>
      </c>
      <c r="BF20" s="71">
        <v>0</v>
      </c>
      <c r="BG20" s="71">
        <v>1100</v>
      </c>
      <c r="BH20" s="71">
        <v>1100</v>
      </c>
      <c r="BI20" s="71">
        <v>1110</v>
      </c>
      <c r="BJ20" s="71">
        <v>0</v>
      </c>
      <c r="BK20" s="71">
        <v>0</v>
      </c>
      <c r="BL20" s="233"/>
      <c r="BM20" s="71">
        <v>1110</v>
      </c>
      <c r="BN20" s="71">
        <v>1105</v>
      </c>
      <c r="BO20" s="71">
        <v>1110</v>
      </c>
      <c r="BP20" s="71">
        <v>0</v>
      </c>
      <c r="BQ20" s="71">
        <v>0</v>
      </c>
      <c r="BR20" s="71">
        <v>1100</v>
      </c>
      <c r="BS20" s="71">
        <v>1100</v>
      </c>
      <c r="BT20" s="71">
        <v>1110</v>
      </c>
      <c r="BU20" s="71">
        <v>0</v>
      </c>
      <c r="BV20" s="71">
        <v>0</v>
      </c>
      <c r="BW20" s="233"/>
      <c r="BX20" s="71">
        <v>1000</v>
      </c>
      <c r="BY20" s="71">
        <v>900</v>
      </c>
      <c r="BZ20" s="71">
        <v>900</v>
      </c>
      <c r="CA20" s="71">
        <v>0</v>
      </c>
      <c r="CB20" s="71">
        <v>0</v>
      </c>
      <c r="CC20" s="71">
        <v>950</v>
      </c>
      <c r="CD20" s="71">
        <v>950</v>
      </c>
      <c r="CE20" s="71">
        <v>950</v>
      </c>
      <c r="CF20" s="71">
        <v>0</v>
      </c>
      <c r="CG20" s="71">
        <v>0</v>
      </c>
      <c r="CH20" s="233"/>
      <c r="CI20" s="233"/>
      <c r="CJ20" s="264">
        <f t="shared" si="3"/>
        <v>1.5443537431902299</v>
      </c>
      <c r="CK20" s="257">
        <v>48736097.686099999</v>
      </c>
      <c r="CL20" s="258">
        <v>1078.3960400000001</v>
      </c>
      <c r="CM20" s="258">
        <v>1060.5450000000001</v>
      </c>
      <c r="CN20" s="258">
        <v>1025.9783420000001</v>
      </c>
      <c r="CO20" s="258">
        <v>993.20937719999995</v>
      </c>
      <c r="CP20" s="259">
        <v>-15.832239230000001</v>
      </c>
      <c r="CQ20" s="259">
        <v>0</v>
      </c>
      <c r="CR20" s="259">
        <v>-0.4194881949</v>
      </c>
      <c r="CS20" s="259">
        <v>-135.86067489999999</v>
      </c>
      <c r="CT20" s="259">
        <f t="shared" si="4"/>
        <v>0.59960773000000067</v>
      </c>
      <c r="CU20" s="233"/>
      <c r="CV20" s="233"/>
      <c r="CW20" s="233"/>
      <c r="CX20" s="233"/>
      <c r="CY20" s="233"/>
      <c r="CZ20" s="233"/>
      <c r="DA20" s="233"/>
      <c r="DB20" s="233"/>
      <c r="DC20" s="233"/>
      <c r="DD20" s="233"/>
      <c r="DE20" s="233"/>
      <c r="DF20" s="233"/>
      <c r="DG20" s="233"/>
      <c r="DH20" s="233"/>
    </row>
    <row r="21" spans="1:112" ht="14.1" customHeight="1" x14ac:dyDescent="0.25">
      <c r="A21" s="241">
        <f t="shared" si="7"/>
        <v>16</v>
      </c>
      <c r="B21" s="241">
        <f t="shared" si="6"/>
        <v>17</v>
      </c>
      <c r="C21" s="212">
        <v>16</v>
      </c>
      <c r="D21" s="212">
        <v>0</v>
      </c>
      <c r="E21" s="244">
        <v>4</v>
      </c>
      <c r="F21" s="244">
        <v>8</v>
      </c>
      <c r="G21" s="182">
        <v>5000</v>
      </c>
      <c r="H21" s="182">
        <v>10</v>
      </c>
      <c r="I21" s="182">
        <v>1.81818179999999E-3</v>
      </c>
      <c r="J21" s="267">
        <v>1070.9090000000001</v>
      </c>
      <c r="K21" s="245">
        <v>3</v>
      </c>
      <c r="L21" s="40">
        <v>3.0000000000000001E-5</v>
      </c>
      <c r="M21" s="40">
        <v>2.9999999999999898E-2</v>
      </c>
      <c r="N21" s="244">
        <v>2</v>
      </c>
      <c r="O21" s="244">
        <v>1</v>
      </c>
      <c r="P21" s="244">
        <v>0</v>
      </c>
      <c r="Q21" s="279">
        <v>16</v>
      </c>
      <c r="R21" s="279">
        <v>16</v>
      </c>
      <c r="S21" s="213">
        <v>15</v>
      </c>
      <c r="T21" s="279">
        <v>-17</v>
      </c>
      <c r="U21" s="279"/>
      <c r="V21" s="50" t="str">
        <f>_xlfn.CONCAT(F21+1,",",E21+1)</f>
        <v>9,5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252">
        <f>IF(OR(N21-N20&lt;0,O21=0),MAX(AJ$4:AJ20)+1,0)</f>
        <v>0</v>
      </c>
      <c r="AK21" s="249">
        <f t="shared" si="5"/>
        <v>4</v>
      </c>
      <c r="AL21" s="255" t="str">
        <f>IF(AK21=AL$3,B21,$AL$4)</f>
        <v/>
      </c>
      <c r="AM21" s="255" t="str">
        <f>IF($AK21=AM$3,$B21,$AL$4)</f>
        <v/>
      </c>
      <c r="AN21" s="255" t="str">
        <f>IF($AK21=AN$3,$B21,$AL$4)</f>
        <v/>
      </c>
      <c r="AO21" s="255">
        <f>IF($AK21=AO$3,$B21,$AL$4)</f>
        <v>17</v>
      </c>
      <c r="AP21" s="255" t="str">
        <f>IF($AK21=AP$3,$B21,$AL$4)</f>
        <v/>
      </c>
      <c r="AQ21" s="255" t="str">
        <f>IF($AK21=AQ$3,$B21,$AL$4)</f>
        <v/>
      </c>
      <c r="AR21" s="255" t="str">
        <f>IF($AK21=AR$3,$B21,$AL$4)</f>
        <v/>
      </c>
      <c r="AS21" s="255" t="str">
        <f>IF($AK21=AS$3,$B21,$AL$4)</f>
        <v/>
      </c>
      <c r="AT21" s="233"/>
      <c r="AU21" s="277">
        <v>13</v>
      </c>
      <c r="AV21" s="214">
        <v>12</v>
      </c>
      <c r="AW21" s="242" t="s">
        <v>61</v>
      </c>
      <c r="AX21" s="243">
        <v>1066.819</v>
      </c>
      <c r="AY21" s="214"/>
      <c r="AZ21" s="214"/>
      <c r="BA21" s="233"/>
      <c r="BB21" s="71">
        <v>0</v>
      </c>
      <c r="BC21" s="71">
        <v>1100</v>
      </c>
      <c r="BD21" s="71">
        <v>1085</v>
      </c>
      <c r="BE21" s="71">
        <v>1080</v>
      </c>
      <c r="BF21" s="71">
        <v>1078</v>
      </c>
      <c r="BG21" s="71">
        <v>1076</v>
      </c>
      <c r="BH21" s="71">
        <v>1073</v>
      </c>
      <c r="BI21" s="71">
        <v>1090</v>
      </c>
      <c r="BJ21" s="71">
        <v>0</v>
      </c>
      <c r="BK21" s="71">
        <v>0</v>
      </c>
      <c r="BL21" s="233"/>
      <c r="BM21" s="71">
        <v>0</v>
      </c>
      <c r="BN21" s="71">
        <v>1100</v>
      </c>
      <c r="BO21" s="71">
        <v>1095</v>
      </c>
      <c r="BP21" s="71">
        <v>1088</v>
      </c>
      <c r="BQ21" s="71">
        <v>1085</v>
      </c>
      <c r="BR21" s="71">
        <v>1085</v>
      </c>
      <c r="BS21" s="71">
        <v>1085</v>
      </c>
      <c r="BT21" s="71">
        <v>1090</v>
      </c>
      <c r="BU21" s="71">
        <v>0</v>
      </c>
      <c r="BV21" s="71">
        <v>0</v>
      </c>
      <c r="BW21" s="233"/>
      <c r="BX21" s="71">
        <v>0</v>
      </c>
      <c r="BY21" s="71">
        <v>850</v>
      </c>
      <c r="BZ21" s="71">
        <v>670</v>
      </c>
      <c r="CA21" s="71">
        <v>680</v>
      </c>
      <c r="CB21" s="71">
        <v>680</v>
      </c>
      <c r="CC21" s="71">
        <v>770</v>
      </c>
      <c r="CD21" s="71">
        <v>770</v>
      </c>
      <c r="CE21" s="71">
        <v>890</v>
      </c>
      <c r="CF21" s="71">
        <v>0</v>
      </c>
      <c r="CG21" s="71">
        <v>0</v>
      </c>
      <c r="CH21" s="233"/>
      <c r="CI21" s="233"/>
      <c r="CJ21" s="264">
        <f t="shared" si="3"/>
        <v>1.741747819815195</v>
      </c>
      <c r="CK21" s="257">
        <v>54965380.998599999</v>
      </c>
      <c r="CL21" s="258">
        <v>1078.3904669999999</v>
      </c>
      <c r="CM21" s="258">
        <v>1060.5450000000001</v>
      </c>
      <c r="CN21" s="258">
        <v>1025.9772350000001</v>
      </c>
      <c r="CO21" s="258">
        <v>993.19975529999999</v>
      </c>
      <c r="CP21" s="259">
        <v>-15.67308886</v>
      </c>
      <c r="CQ21" s="259">
        <v>0</v>
      </c>
      <c r="CR21" s="259">
        <v>-0.40838559600000002</v>
      </c>
      <c r="CS21" s="259">
        <v>-134.2258028</v>
      </c>
      <c r="CT21" s="259">
        <f t="shared" si="4"/>
        <v>0.75875810000000143</v>
      </c>
      <c r="CU21" s="233"/>
      <c r="CV21" s="233"/>
      <c r="CW21" s="233"/>
      <c r="CX21" s="233"/>
      <c r="CY21" s="233"/>
      <c r="CZ21" s="233"/>
      <c r="DA21" s="233"/>
      <c r="DB21" s="233"/>
      <c r="DC21" s="233"/>
      <c r="DD21" s="233"/>
      <c r="DE21" s="233"/>
      <c r="DF21" s="233"/>
      <c r="DG21" s="233"/>
      <c r="DH21" s="233"/>
    </row>
    <row r="22" spans="1:112" ht="14.1" customHeight="1" x14ac:dyDescent="0.25">
      <c r="A22" s="241">
        <f t="shared" si="7"/>
        <v>17</v>
      </c>
      <c r="B22" s="241">
        <f t="shared" si="6"/>
        <v>18</v>
      </c>
      <c r="C22" s="212">
        <v>17</v>
      </c>
      <c r="D22" s="212">
        <v>0</v>
      </c>
      <c r="E22" s="244">
        <v>5</v>
      </c>
      <c r="F22" s="244">
        <v>7</v>
      </c>
      <c r="G22" s="182">
        <v>3500</v>
      </c>
      <c r="H22" s="182">
        <v>10</v>
      </c>
      <c r="I22" s="182">
        <v>1.81818179999999E-3</v>
      </c>
      <c r="J22" s="267">
        <v>1063.182</v>
      </c>
      <c r="K22" s="245">
        <v>3</v>
      </c>
      <c r="L22" s="40">
        <v>3.0000000000000001E-5</v>
      </c>
      <c r="M22" s="40">
        <v>2.9999999999999898E-2</v>
      </c>
      <c r="N22" s="244">
        <v>2</v>
      </c>
      <c r="O22" s="244">
        <v>1</v>
      </c>
      <c r="P22" s="244">
        <v>0</v>
      </c>
      <c r="Q22" s="279">
        <v>17</v>
      </c>
      <c r="R22" s="279">
        <v>17</v>
      </c>
      <c r="S22" s="213">
        <v>16</v>
      </c>
      <c r="T22" s="279">
        <v>-18</v>
      </c>
      <c r="U22" s="279"/>
      <c r="V22" s="50" t="str">
        <f>_xlfn.CONCAT(F22+1,",",E22+1)</f>
        <v>8,6</v>
      </c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252">
        <f>IF(OR(N22-N21&lt;0,O22=0),MAX(AJ$4:AJ21)+1,0)</f>
        <v>0</v>
      </c>
      <c r="AK22" s="249">
        <f t="shared" si="5"/>
        <v>4</v>
      </c>
      <c r="AL22" s="255" t="str">
        <f>IF(AK22=AL$3,B22,$AL$4)</f>
        <v/>
      </c>
      <c r="AM22" s="255" t="str">
        <f>IF($AK22=AM$3,$B22,$AL$4)</f>
        <v/>
      </c>
      <c r="AN22" s="255" t="str">
        <f>IF($AK22=AN$3,$B22,$AL$4)</f>
        <v/>
      </c>
      <c r="AO22" s="255">
        <f>IF($AK22=AO$3,$B22,$AL$4)</f>
        <v>18</v>
      </c>
      <c r="AP22" s="255" t="str">
        <f>IF($AK22=AP$3,$B22,$AL$4)</f>
        <v/>
      </c>
      <c r="AQ22" s="255" t="str">
        <f>IF($AK22=AQ$3,$B22,$AL$4)</f>
        <v/>
      </c>
      <c r="AR22" s="255" t="str">
        <f>IF($AK22=AR$3,$B22,$AL$4)</f>
        <v/>
      </c>
      <c r="AS22" s="255" t="str">
        <f>IF($AK22=AS$3,$B22,$AL$4)</f>
        <v/>
      </c>
      <c r="AT22" s="233"/>
      <c r="AU22" s="277">
        <v>14</v>
      </c>
      <c r="AV22" s="214">
        <v>13</v>
      </c>
      <c r="AW22" s="242" t="s">
        <v>61</v>
      </c>
      <c r="AX22" s="243">
        <v>1063.6189999999999</v>
      </c>
      <c r="AY22" s="214"/>
      <c r="AZ22" s="214"/>
      <c r="BA22" s="233"/>
      <c r="BB22" s="71">
        <v>1110</v>
      </c>
      <c r="BC22" s="71">
        <v>1100</v>
      </c>
      <c r="BD22" s="71">
        <v>1090</v>
      </c>
      <c r="BE22" s="71">
        <v>1085</v>
      </c>
      <c r="BF22" s="71">
        <v>1076</v>
      </c>
      <c r="BG22" s="71">
        <v>1080</v>
      </c>
      <c r="BH22" s="71">
        <v>1080</v>
      </c>
      <c r="BI22" s="71">
        <v>1070</v>
      </c>
      <c r="BJ22" s="71">
        <v>1100</v>
      </c>
      <c r="BK22" s="71">
        <v>0</v>
      </c>
      <c r="BL22" s="233"/>
      <c r="BM22" s="71">
        <v>1105</v>
      </c>
      <c r="BN22" s="71">
        <v>1100</v>
      </c>
      <c r="BO22" s="71">
        <v>1090</v>
      </c>
      <c r="BP22" s="71">
        <v>1083</v>
      </c>
      <c r="BQ22" s="71">
        <v>1078</v>
      </c>
      <c r="BR22" s="71">
        <v>1075</v>
      </c>
      <c r="BS22" s="71">
        <v>1080</v>
      </c>
      <c r="BT22" s="71">
        <v>1085</v>
      </c>
      <c r="BU22" s="71">
        <v>1100</v>
      </c>
      <c r="BV22" s="71">
        <v>0</v>
      </c>
      <c r="BW22" s="233"/>
      <c r="BX22" s="71">
        <v>925</v>
      </c>
      <c r="BY22" s="71">
        <v>850</v>
      </c>
      <c r="BZ22" s="71">
        <v>650</v>
      </c>
      <c r="CA22" s="71">
        <v>650</v>
      </c>
      <c r="CB22" s="71">
        <v>650</v>
      </c>
      <c r="CC22" s="71">
        <v>680</v>
      </c>
      <c r="CD22" s="71">
        <v>740</v>
      </c>
      <c r="CE22" s="71">
        <v>850</v>
      </c>
      <c r="CF22" s="71">
        <v>950</v>
      </c>
      <c r="CG22" s="71">
        <v>0</v>
      </c>
      <c r="CH22" s="233"/>
      <c r="CI22" s="233"/>
      <c r="CJ22" s="264">
        <f t="shared" si="3"/>
        <v>1.9588813041026569</v>
      </c>
      <c r="CK22" s="257">
        <v>61817592.642350003</v>
      </c>
      <c r="CL22" s="258">
        <v>1078.3840009999999</v>
      </c>
      <c r="CM22" s="258">
        <v>1060.5450000000001</v>
      </c>
      <c r="CN22" s="258">
        <v>1025.976091</v>
      </c>
      <c r="CO22" s="258">
        <v>993.18990810000003</v>
      </c>
      <c r="CP22" s="259">
        <v>-15.48920122</v>
      </c>
      <c r="CQ22" s="259">
        <v>0</v>
      </c>
      <c r="CR22" s="259">
        <v>-0.39702993980000001</v>
      </c>
      <c r="CS22" s="259">
        <v>-132.560213</v>
      </c>
      <c r="CT22" s="259">
        <f t="shared" si="4"/>
        <v>0.94264574000000145</v>
      </c>
      <c r="CU22" s="233"/>
      <c r="CV22" s="233"/>
      <c r="CW22" s="233"/>
      <c r="CX22" s="233"/>
      <c r="CY22" s="233"/>
      <c r="CZ22" s="233"/>
      <c r="DA22" s="233"/>
      <c r="DB22" s="233"/>
      <c r="DC22" s="233"/>
      <c r="DD22" s="233"/>
      <c r="DE22" s="233"/>
      <c r="DF22" s="233"/>
      <c r="DG22" s="233"/>
      <c r="DH22" s="233"/>
    </row>
    <row r="23" spans="1:112" ht="14.1" customHeight="1" x14ac:dyDescent="0.25">
      <c r="A23" s="241">
        <f t="shared" si="7"/>
        <v>18</v>
      </c>
      <c r="B23" s="241">
        <f t="shared" si="6"/>
        <v>19</v>
      </c>
      <c r="C23" s="212">
        <v>18</v>
      </c>
      <c r="D23" s="212">
        <v>0</v>
      </c>
      <c r="E23" s="244">
        <v>5</v>
      </c>
      <c r="F23" s="244">
        <v>7</v>
      </c>
      <c r="G23" s="182">
        <v>4000</v>
      </c>
      <c r="H23" s="182">
        <v>15</v>
      </c>
      <c r="I23" s="182">
        <v>1E-3</v>
      </c>
      <c r="J23" s="267">
        <v>1058</v>
      </c>
      <c r="K23" s="245">
        <v>3</v>
      </c>
      <c r="L23" s="40">
        <v>3.0000000000000001E-5</v>
      </c>
      <c r="M23" s="40">
        <v>2.9999999999999898E-2</v>
      </c>
      <c r="N23" s="244">
        <v>3</v>
      </c>
      <c r="O23" s="244">
        <v>1</v>
      </c>
      <c r="P23" s="244">
        <v>0</v>
      </c>
      <c r="Q23" s="279">
        <v>18</v>
      </c>
      <c r="R23" s="279">
        <v>18</v>
      </c>
      <c r="S23" s="213">
        <v>14</v>
      </c>
      <c r="T23" s="279">
        <v>17</v>
      </c>
      <c r="U23" s="279">
        <v>-19</v>
      </c>
      <c r="V23" s="50" t="str">
        <f>_xlfn.CONCAT(F23+1,",",E23+1)</f>
        <v>8,6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281" t="s">
        <v>259</v>
      </c>
      <c r="AH23" s="11"/>
      <c r="AI23" s="11"/>
      <c r="AJ23" s="252">
        <f>IF(OR(N23-N22&lt;0,O23=0),MAX(AJ$4:AJ22)+1,0)</f>
        <v>0</v>
      </c>
      <c r="AK23" s="249">
        <f t="shared" si="5"/>
        <v>4</v>
      </c>
      <c r="AL23" s="255" t="str">
        <f>IF(AK23=AL$3,B23,$AL$4)</f>
        <v/>
      </c>
      <c r="AM23" s="255" t="str">
        <f>IF($AK23=AM$3,$B23,$AL$4)</f>
        <v/>
      </c>
      <c r="AN23" s="255" t="str">
        <f>IF($AK23=AN$3,$B23,$AL$4)</f>
        <v/>
      </c>
      <c r="AO23" s="255">
        <f>IF($AK23=AO$3,$B23,$AL$4)</f>
        <v>19</v>
      </c>
      <c r="AP23" s="255" t="str">
        <f>IF($AK23=AP$3,$B23,$AL$4)</f>
        <v/>
      </c>
      <c r="AQ23" s="255" t="str">
        <f>IF($AK23=AQ$3,$B23,$AL$4)</f>
        <v/>
      </c>
      <c r="AR23" s="255" t="str">
        <f>IF($AK23=AR$3,$B23,$AL$4)</f>
        <v/>
      </c>
      <c r="AS23" s="255" t="str">
        <f>IF($AK23=AS$3,$B23,$AL$4)</f>
        <v/>
      </c>
      <c r="AT23" s="233"/>
      <c r="AU23" s="277">
        <v>15</v>
      </c>
      <c r="AV23" s="214">
        <v>14</v>
      </c>
      <c r="AW23" s="242" t="s">
        <v>61</v>
      </c>
      <c r="AX23" s="243">
        <v>1061.5809999999999</v>
      </c>
      <c r="AY23" s="214"/>
      <c r="AZ23" s="214"/>
      <c r="BA23" s="233"/>
      <c r="BB23" s="71">
        <v>1110</v>
      </c>
      <c r="BC23" s="71">
        <v>1100</v>
      </c>
      <c r="BD23" s="71">
        <v>1085</v>
      </c>
      <c r="BE23" s="71">
        <v>1080</v>
      </c>
      <c r="BF23" s="71">
        <v>1078</v>
      </c>
      <c r="BG23" s="71">
        <v>1074</v>
      </c>
      <c r="BH23" s="71">
        <v>1077</v>
      </c>
      <c r="BI23" s="71">
        <v>1066</v>
      </c>
      <c r="BJ23" s="71">
        <v>1075</v>
      </c>
      <c r="BK23" s="71">
        <v>1080</v>
      </c>
      <c r="BL23" s="233"/>
      <c r="BM23" s="71">
        <v>1105</v>
      </c>
      <c r="BN23" s="71">
        <v>1090</v>
      </c>
      <c r="BO23" s="71">
        <v>1080</v>
      </c>
      <c r="BP23" s="71">
        <v>1077</v>
      </c>
      <c r="BQ23" s="71">
        <v>1074</v>
      </c>
      <c r="BR23" s="71">
        <v>1073</v>
      </c>
      <c r="BS23" s="71">
        <v>1074</v>
      </c>
      <c r="BT23" s="71">
        <v>1078</v>
      </c>
      <c r="BU23" s="71">
        <v>1080</v>
      </c>
      <c r="BV23" s="71">
        <v>1085</v>
      </c>
      <c r="BW23" s="233"/>
      <c r="BX23" s="71">
        <v>925</v>
      </c>
      <c r="BY23" s="71">
        <v>800</v>
      </c>
      <c r="BZ23" s="71">
        <v>650</v>
      </c>
      <c r="CA23" s="71">
        <v>600</v>
      </c>
      <c r="CB23" s="71">
        <v>600</v>
      </c>
      <c r="CC23" s="71">
        <v>600</v>
      </c>
      <c r="CD23" s="71">
        <v>650</v>
      </c>
      <c r="CE23" s="71">
        <v>720</v>
      </c>
      <c r="CF23" s="71">
        <v>850</v>
      </c>
      <c r="CG23" s="71">
        <v>950</v>
      </c>
      <c r="CH23" s="233"/>
      <c r="CI23" s="233"/>
      <c r="CJ23" s="264">
        <f t="shared" si="3"/>
        <v>2.1977281368190229</v>
      </c>
      <c r="CK23" s="257">
        <v>69355025.450479999</v>
      </c>
      <c r="CL23" s="258">
        <v>1078.3765980000001</v>
      </c>
      <c r="CM23" s="258">
        <v>1060.5450000000001</v>
      </c>
      <c r="CN23" s="258">
        <v>1025.974917</v>
      </c>
      <c r="CO23" s="258">
        <v>993.17990569999995</v>
      </c>
      <c r="CP23" s="259">
        <v>-15.27963083</v>
      </c>
      <c r="CQ23" s="259">
        <v>0</v>
      </c>
      <c r="CR23" s="259">
        <v>-0.38552421860000002</v>
      </c>
      <c r="CS23" s="259">
        <v>-130.87627000000001</v>
      </c>
      <c r="CT23" s="259">
        <f t="shared" si="4"/>
        <v>1.1522161300000011</v>
      </c>
      <c r="CU23" s="233"/>
      <c r="CV23" s="233"/>
      <c r="CW23" s="233"/>
      <c r="CX23" s="233"/>
      <c r="CY23" s="233"/>
      <c r="CZ23" s="233"/>
      <c r="DA23" s="233"/>
      <c r="DB23" s="233"/>
      <c r="DC23" s="233"/>
      <c r="DD23" s="233"/>
      <c r="DE23" s="233"/>
      <c r="DF23" s="233"/>
      <c r="DG23" s="233"/>
      <c r="DH23" s="233"/>
    </row>
    <row r="24" spans="1:112" ht="14.1" customHeight="1" x14ac:dyDescent="0.25">
      <c r="A24" s="241">
        <f t="shared" si="7"/>
        <v>19</v>
      </c>
      <c r="B24" s="241">
        <f t="shared" si="6"/>
        <v>20</v>
      </c>
      <c r="C24" s="212">
        <v>19</v>
      </c>
      <c r="D24" s="212">
        <v>0</v>
      </c>
      <c r="E24" s="244">
        <v>6</v>
      </c>
      <c r="F24" s="244">
        <v>6</v>
      </c>
      <c r="G24" s="182">
        <v>5000</v>
      </c>
      <c r="H24" s="182">
        <v>15</v>
      </c>
      <c r="I24" s="182">
        <v>1E-3</v>
      </c>
      <c r="J24" s="267">
        <v>1053.5</v>
      </c>
      <c r="K24" s="245">
        <v>3</v>
      </c>
      <c r="L24" s="40">
        <v>3.0000000000000001E-5</v>
      </c>
      <c r="M24" s="40">
        <v>2.9999999999999898E-2</v>
      </c>
      <c r="N24" s="244">
        <v>2</v>
      </c>
      <c r="O24" s="244">
        <v>1</v>
      </c>
      <c r="P24" s="244">
        <v>0</v>
      </c>
      <c r="Q24" s="279">
        <v>19</v>
      </c>
      <c r="R24" s="279">
        <v>19</v>
      </c>
      <c r="S24" s="213">
        <v>18</v>
      </c>
      <c r="T24" s="279">
        <v>-20</v>
      </c>
      <c r="U24" s="279"/>
      <c r="V24" s="50" t="str">
        <f>_xlfn.CONCAT(F24+1,",",E24+1)</f>
        <v>7,7</v>
      </c>
      <c r="W24" s="266"/>
      <c r="X24" s="266">
        <v>1</v>
      </c>
      <c r="Y24" s="266">
        <f>X24+1</f>
        <v>2</v>
      </c>
      <c r="Z24" s="266">
        <f t="shared" ref="Z24:AG24" si="9">Y24+1</f>
        <v>3</v>
      </c>
      <c r="AA24" s="266">
        <f t="shared" si="9"/>
        <v>4</v>
      </c>
      <c r="AB24" s="266">
        <f t="shared" si="9"/>
        <v>5</v>
      </c>
      <c r="AC24" s="266">
        <f t="shared" si="9"/>
        <v>6</v>
      </c>
      <c r="AD24" s="266">
        <f t="shared" si="9"/>
        <v>7</v>
      </c>
      <c r="AE24" s="266">
        <f t="shared" si="9"/>
        <v>8</v>
      </c>
      <c r="AF24" s="266">
        <f t="shared" si="9"/>
        <v>9</v>
      </c>
      <c r="AG24" s="266">
        <f t="shared" si="9"/>
        <v>10</v>
      </c>
      <c r="AH24" s="11"/>
      <c r="AI24" s="11"/>
      <c r="AJ24" s="252">
        <f>IF(OR(N24-N23&lt;0,O24=0),MAX(AJ$4:AJ23)+1,0)</f>
        <v>5</v>
      </c>
      <c r="AK24" s="249">
        <f t="shared" si="5"/>
        <v>5</v>
      </c>
      <c r="AL24" s="255" t="str">
        <f>IF(AK24=AL$3,B24,$AL$4)</f>
        <v/>
      </c>
      <c r="AM24" s="255" t="str">
        <f>IF($AK24=AM$3,$B24,$AL$4)</f>
        <v/>
      </c>
      <c r="AN24" s="255" t="str">
        <f>IF($AK24=AN$3,$B24,$AL$4)</f>
        <v/>
      </c>
      <c r="AO24" s="255" t="str">
        <f>IF($AK24=AO$3,$B24,$AL$4)</f>
        <v/>
      </c>
      <c r="AP24" s="255">
        <f>IF($AK24=AP$3,$B24,$AL$4)</f>
        <v>20</v>
      </c>
      <c r="AQ24" s="255" t="str">
        <f>IF($AK24=AQ$3,$B24,$AL$4)</f>
        <v/>
      </c>
      <c r="AR24" s="255" t="str">
        <f>IF($AK24=AR$3,$B24,$AL$4)</f>
        <v/>
      </c>
      <c r="AS24" s="255" t="str">
        <f>IF($AK24=AS$3,$B24,$AL$4)</f>
        <v/>
      </c>
      <c r="AT24" s="233"/>
      <c r="AU24" s="280" t="s">
        <v>88</v>
      </c>
      <c r="AV24" s="221" t="s">
        <v>215</v>
      </c>
      <c r="AW24" s="232" t="s">
        <v>229</v>
      </c>
      <c r="AX24" s="232" t="s">
        <v>104</v>
      </c>
      <c r="AY24" s="228" t="s">
        <v>227</v>
      </c>
      <c r="AZ24" s="231">
        <v>-1</v>
      </c>
      <c r="BA24" s="233"/>
      <c r="BB24" s="71">
        <v>1105</v>
      </c>
      <c r="BC24" s="71">
        <v>1095</v>
      </c>
      <c r="BD24" s="71">
        <v>1080</v>
      </c>
      <c r="BE24" s="71">
        <v>1077</v>
      </c>
      <c r="BF24" s="71">
        <v>1073</v>
      </c>
      <c r="BG24" s="71">
        <v>1069</v>
      </c>
      <c r="BH24" s="71">
        <v>1070</v>
      </c>
      <c r="BI24" s="71">
        <v>1063</v>
      </c>
      <c r="BJ24" s="71">
        <v>1085</v>
      </c>
      <c r="BK24" s="71">
        <v>1095</v>
      </c>
      <c r="BL24" s="233"/>
      <c r="BM24" s="71">
        <v>1100</v>
      </c>
      <c r="BN24" s="71">
        <v>1080</v>
      </c>
      <c r="BO24" s="71">
        <v>1075</v>
      </c>
      <c r="BP24" s="71">
        <v>1072</v>
      </c>
      <c r="BQ24" s="71">
        <v>1071</v>
      </c>
      <c r="BR24" s="71">
        <v>1069</v>
      </c>
      <c r="BS24" s="71">
        <v>1070</v>
      </c>
      <c r="BT24" s="71">
        <v>1075</v>
      </c>
      <c r="BU24" s="71">
        <v>1080</v>
      </c>
      <c r="BV24" s="71">
        <v>1100</v>
      </c>
      <c r="BW24" s="233"/>
      <c r="BX24" s="71">
        <v>925</v>
      </c>
      <c r="BY24" s="71">
        <v>800</v>
      </c>
      <c r="BZ24" s="71">
        <v>650</v>
      </c>
      <c r="CA24" s="71">
        <v>600</v>
      </c>
      <c r="CB24" s="71">
        <v>550</v>
      </c>
      <c r="CC24" s="71">
        <v>600</v>
      </c>
      <c r="CD24" s="71">
        <v>650</v>
      </c>
      <c r="CE24" s="71">
        <v>720</v>
      </c>
      <c r="CF24" s="71">
        <v>850</v>
      </c>
      <c r="CG24" s="71">
        <v>970</v>
      </c>
      <c r="CH24" s="233"/>
      <c r="CI24" s="233"/>
      <c r="CJ24" s="264">
        <f t="shared" si="3"/>
        <v>2.4604596528069305</v>
      </c>
      <c r="CK24" s="257">
        <v>77646201.539419994</v>
      </c>
      <c r="CL24" s="258">
        <v>1078.3685</v>
      </c>
      <c r="CM24" s="258">
        <v>1060.5450000000001</v>
      </c>
      <c r="CN24" s="258">
        <v>1025.9737210000001</v>
      </c>
      <c r="CO24" s="258">
        <v>993.16977159999999</v>
      </c>
      <c r="CP24" s="259">
        <v>-15.0516483</v>
      </c>
      <c r="CQ24" s="259">
        <v>0</v>
      </c>
      <c r="CR24" s="259">
        <v>-0.37393075050000002</v>
      </c>
      <c r="CS24" s="259">
        <v>-129.17840430000001</v>
      </c>
      <c r="CT24" s="259">
        <f t="shared" si="4"/>
        <v>1.3801986600000014</v>
      </c>
      <c r="CU24" s="233"/>
      <c r="CV24" s="233"/>
      <c r="CW24" s="233"/>
      <c r="CX24" s="233"/>
      <c r="CY24" s="233"/>
      <c r="CZ24" s="233"/>
      <c r="DA24" s="233"/>
      <c r="DB24" s="233"/>
      <c r="DC24" s="233"/>
      <c r="DD24" s="233"/>
      <c r="DE24" s="233"/>
      <c r="DF24" s="233"/>
      <c r="DG24" s="233"/>
      <c r="DH24" s="233"/>
    </row>
    <row r="25" spans="1:112" ht="14.1" customHeight="1" x14ac:dyDescent="0.25">
      <c r="A25" s="241">
        <f t="shared" si="7"/>
        <v>20</v>
      </c>
      <c r="B25" s="241">
        <f t="shared" si="6"/>
        <v>21</v>
      </c>
      <c r="C25" s="212">
        <v>20</v>
      </c>
      <c r="D25" s="212">
        <v>0</v>
      </c>
      <c r="E25" s="244">
        <v>7</v>
      </c>
      <c r="F25" s="244">
        <v>6</v>
      </c>
      <c r="G25" s="182">
        <v>3500</v>
      </c>
      <c r="H25" s="182">
        <v>15</v>
      </c>
      <c r="I25" s="182">
        <v>1E-3</v>
      </c>
      <c r="J25" s="267">
        <v>1049.25</v>
      </c>
      <c r="K25" s="245">
        <v>3</v>
      </c>
      <c r="L25" s="40">
        <v>3.0000000000000001E-5</v>
      </c>
      <c r="M25" s="40">
        <v>2.9999999999999898E-2</v>
      </c>
      <c r="N25" s="244">
        <v>2</v>
      </c>
      <c r="O25" s="244">
        <v>1</v>
      </c>
      <c r="P25" s="244">
        <v>0</v>
      </c>
      <c r="Q25" s="279">
        <v>20</v>
      </c>
      <c r="R25" s="279">
        <v>20</v>
      </c>
      <c r="S25" s="213">
        <v>19</v>
      </c>
      <c r="T25" s="279">
        <v>-21</v>
      </c>
      <c r="U25" s="279"/>
      <c r="V25" s="50" t="str">
        <f>_xlfn.CONCAT(F25+1,",",E25+1)</f>
        <v>7,8</v>
      </c>
      <c r="W25" s="266">
        <v>1</v>
      </c>
      <c r="X25" s="220">
        <f>X6</f>
        <v>1</v>
      </c>
      <c r="Y25" s="220">
        <f t="shared" ref="Y25:AG25" si="10">Y6</f>
        <v>0</v>
      </c>
      <c r="Z25" s="220">
        <f t="shared" si="10"/>
        <v>0</v>
      </c>
      <c r="AA25" s="220">
        <f t="shared" si="10"/>
        <v>0</v>
      </c>
      <c r="AB25" s="220">
        <f t="shared" si="10"/>
        <v>0</v>
      </c>
      <c r="AC25" s="220">
        <f t="shared" si="10"/>
        <v>0</v>
      </c>
      <c r="AD25" s="220">
        <f t="shared" si="10"/>
        <v>0</v>
      </c>
      <c r="AE25" s="220">
        <f t="shared" si="10"/>
        <v>0</v>
      </c>
      <c r="AF25" s="220">
        <f t="shared" si="10"/>
        <v>0</v>
      </c>
      <c r="AG25" s="220">
        <f t="shared" si="10"/>
        <v>0</v>
      </c>
      <c r="AH25" s="11"/>
      <c r="AI25" s="11"/>
      <c r="AJ25" s="252">
        <f>IF(OR(N25-N24&lt;0,O25=0),MAX(AJ$4:AJ24)+1,0)</f>
        <v>0</v>
      </c>
      <c r="AK25" s="249">
        <f t="shared" si="5"/>
        <v>5</v>
      </c>
      <c r="AL25" s="255" t="str">
        <f>IF(AK25=AL$3,B25,$AL$4)</f>
        <v/>
      </c>
      <c r="AM25" s="255" t="str">
        <f>IF($AK25=AM$3,$B25,$AL$4)</f>
        <v/>
      </c>
      <c r="AN25" s="255" t="str">
        <f>IF($AK25=AN$3,$B25,$AL$4)</f>
        <v/>
      </c>
      <c r="AO25" s="255" t="str">
        <f>IF($AK25=AO$3,$B25,$AL$4)</f>
        <v/>
      </c>
      <c r="AP25" s="255">
        <f>IF($AK25=AP$3,$B25,$AL$4)</f>
        <v>21</v>
      </c>
      <c r="AQ25" s="255" t="str">
        <f>IF($AK25=AQ$3,$B25,$AL$4)</f>
        <v/>
      </c>
      <c r="AR25" s="255" t="str">
        <f>IF($AK25=AR$3,$B25,$AL$4)</f>
        <v/>
      </c>
      <c r="AS25" s="255" t="str">
        <f>IF($AK25=AS$3,$B25,$AL$4)</f>
        <v/>
      </c>
      <c r="AT25" s="233"/>
      <c r="AU25" s="146">
        <v>0</v>
      </c>
      <c r="AV25" s="146">
        <v>12</v>
      </c>
      <c r="AW25" s="146">
        <v>0</v>
      </c>
      <c r="AX25" s="150">
        <v>988</v>
      </c>
      <c r="AY25" s="277">
        <v>3.7999999999999902E-2</v>
      </c>
      <c r="AZ25" s="50" t="str">
        <f>_xlfn.CONCAT(AW25+1,",",AV25+1)</f>
        <v>1,13</v>
      </c>
      <c r="BA25" s="233"/>
      <c r="BB25" s="71">
        <v>1105</v>
      </c>
      <c r="BC25" s="71">
        <v>1090</v>
      </c>
      <c r="BD25" s="71">
        <v>1075</v>
      </c>
      <c r="BE25" s="71">
        <v>1072</v>
      </c>
      <c r="BF25" s="71">
        <v>1070</v>
      </c>
      <c r="BG25" s="71">
        <v>1065</v>
      </c>
      <c r="BH25" s="71">
        <v>1065</v>
      </c>
      <c r="BI25" s="71">
        <v>1069</v>
      </c>
      <c r="BJ25" s="71">
        <v>1090</v>
      </c>
      <c r="BK25" s="71">
        <v>0</v>
      </c>
      <c r="BL25" s="233"/>
      <c r="BM25" s="71">
        <v>1100</v>
      </c>
      <c r="BN25" s="71">
        <v>1080</v>
      </c>
      <c r="BO25" s="71">
        <v>1070</v>
      </c>
      <c r="BP25" s="71">
        <v>1065</v>
      </c>
      <c r="BQ25" s="71">
        <v>1065</v>
      </c>
      <c r="BR25" s="71">
        <v>1065</v>
      </c>
      <c r="BS25" s="71">
        <v>1065</v>
      </c>
      <c r="BT25" s="71">
        <v>1070</v>
      </c>
      <c r="BU25" s="71">
        <v>1090</v>
      </c>
      <c r="BV25" s="71">
        <v>0</v>
      </c>
      <c r="BW25" s="233"/>
      <c r="BX25" s="71">
        <v>925</v>
      </c>
      <c r="BY25" s="71">
        <v>800</v>
      </c>
      <c r="BZ25" s="71">
        <v>650</v>
      </c>
      <c r="CA25" s="71">
        <v>600</v>
      </c>
      <c r="CB25" s="71">
        <v>550</v>
      </c>
      <c r="CC25" s="71">
        <v>600</v>
      </c>
      <c r="CD25" s="71">
        <v>650</v>
      </c>
      <c r="CE25" s="71">
        <v>720</v>
      </c>
      <c r="CF25" s="71">
        <v>950</v>
      </c>
      <c r="CG25" s="71">
        <v>0</v>
      </c>
      <c r="CH25" s="233"/>
      <c r="CI25" s="233"/>
      <c r="CJ25" s="264">
        <f t="shared" si="3"/>
        <v>2.7494643203935025</v>
      </c>
      <c r="CK25" s="257">
        <v>86766495.23725</v>
      </c>
      <c r="CL25" s="258">
        <v>1078.367428</v>
      </c>
      <c r="CM25" s="258">
        <v>1060.5450000000001</v>
      </c>
      <c r="CN25" s="258">
        <v>1025.972483</v>
      </c>
      <c r="CO25" s="258">
        <v>993.15938129999995</v>
      </c>
      <c r="CP25" s="259">
        <v>-15.02156896</v>
      </c>
      <c r="CQ25" s="259">
        <v>0</v>
      </c>
      <c r="CR25" s="259">
        <v>-0.36209155250000002</v>
      </c>
      <c r="CS25" s="259">
        <v>-127.4465161</v>
      </c>
      <c r="CT25" s="259">
        <f t="shared" si="4"/>
        <v>1.4102780000000017</v>
      </c>
      <c r="CU25" s="233"/>
      <c r="CV25" s="233"/>
      <c r="CW25" s="233"/>
      <c r="CX25" s="233"/>
      <c r="CY25" s="233"/>
      <c r="CZ25" s="233"/>
      <c r="DA25" s="233"/>
      <c r="DB25" s="233"/>
      <c r="DC25" s="233"/>
      <c r="DD25" s="233"/>
      <c r="DE25" s="233"/>
      <c r="DF25" s="233"/>
      <c r="DG25" s="233"/>
      <c r="DH25" s="233"/>
    </row>
    <row r="26" spans="1:112" ht="14.1" customHeight="1" x14ac:dyDescent="0.25">
      <c r="A26" s="241">
        <f t="shared" si="7"/>
        <v>21</v>
      </c>
      <c r="B26" s="241">
        <f t="shared" si="6"/>
        <v>22</v>
      </c>
      <c r="C26" s="212">
        <v>21</v>
      </c>
      <c r="D26" s="212">
        <v>0</v>
      </c>
      <c r="E26" s="244">
        <v>7</v>
      </c>
      <c r="F26" s="244">
        <v>5</v>
      </c>
      <c r="G26" s="182">
        <v>2500</v>
      </c>
      <c r="H26" s="182">
        <v>15</v>
      </c>
      <c r="I26" s="182">
        <v>1E-3</v>
      </c>
      <c r="J26" s="267">
        <v>1046.25</v>
      </c>
      <c r="K26" s="245">
        <v>3</v>
      </c>
      <c r="L26" s="40">
        <v>3.0000000000000001E-5</v>
      </c>
      <c r="M26" s="40">
        <v>2.9999999999999898E-2</v>
      </c>
      <c r="N26" s="244">
        <v>2</v>
      </c>
      <c r="O26" s="244">
        <v>1</v>
      </c>
      <c r="P26" s="244">
        <v>0</v>
      </c>
      <c r="Q26" s="279">
        <v>21</v>
      </c>
      <c r="R26" s="279">
        <v>21</v>
      </c>
      <c r="S26" s="213">
        <v>20</v>
      </c>
      <c r="T26" s="279">
        <v>-22</v>
      </c>
      <c r="U26" s="279"/>
      <c r="V26" s="50" t="str">
        <f>_xlfn.CONCAT(F26+1,",",E26+1)</f>
        <v>6,8</v>
      </c>
      <c r="W26" s="266">
        <f>W25+1</f>
        <v>2</v>
      </c>
      <c r="X26" s="220">
        <f t="shared" ref="X26:AG26" si="11">X7</f>
        <v>0</v>
      </c>
      <c r="Y26" s="220">
        <f t="shared" si="11"/>
        <v>1</v>
      </c>
      <c r="Z26" s="220">
        <f t="shared" si="11"/>
        <v>0</v>
      </c>
      <c r="AA26" s="220">
        <f t="shared" si="11"/>
        <v>0</v>
      </c>
      <c r="AB26" s="220">
        <f t="shared" si="11"/>
        <v>0</v>
      </c>
      <c r="AC26" s="220">
        <f t="shared" si="11"/>
        <v>0</v>
      </c>
      <c r="AD26" s="220">
        <f t="shared" si="11"/>
        <v>0</v>
      </c>
      <c r="AE26" s="220">
        <f t="shared" si="11"/>
        <v>0</v>
      </c>
      <c r="AF26" s="220">
        <f t="shared" si="11"/>
        <v>0</v>
      </c>
      <c r="AG26" s="220">
        <f t="shared" si="11"/>
        <v>0</v>
      </c>
      <c r="AH26" s="11"/>
      <c r="AI26" s="11"/>
      <c r="AJ26" s="252">
        <f>IF(OR(N26-N25&lt;0,O26=0),MAX(AJ$4:AJ25)+1,0)</f>
        <v>0</v>
      </c>
      <c r="AK26" s="249">
        <f t="shared" si="5"/>
        <v>5</v>
      </c>
      <c r="AL26" s="255" t="str">
        <f>IF(AK26=AL$3,B26,$AL$4)</f>
        <v/>
      </c>
      <c r="AM26" s="255" t="str">
        <f>IF($AK26=AM$3,$B26,$AL$4)</f>
        <v/>
      </c>
      <c r="AN26" s="255" t="str">
        <f>IF($AK26=AN$3,$B26,$AL$4)</f>
        <v/>
      </c>
      <c r="AO26" s="255" t="str">
        <f>IF($AK26=AO$3,$B26,$AL$4)</f>
        <v/>
      </c>
      <c r="AP26" s="255">
        <f>IF($AK26=AP$3,$B26,$AL$4)</f>
        <v>22</v>
      </c>
      <c r="AQ26" s="255" t="str">
        <f>IF($AK26=AQ$3,$B26,$AL$4)</f>
        <v/>
      </c>
      <c r="AR26" s="255" t="str">
        <f>IF($AK26=AR$3,$B26,$AL$4)</f>
        <v/>
      </c>
      <c r="AS26" s="255" t="str">
        <f>IF($AK26=AS$3,$B26,$AL$4)</f>
        <v/>
      </c>
      <c r="AT26" s="233"/>
      <c r="AU26" s="146">
        <v>0</v>
      </c>
      <c r="AV26" s="146">
        <v>13</v>
      </c>
      <c r="AW26" s="146">
        <v>8</v>
      </c>
      <c r="AX26" s="150">
        <v>1045</v>
      </c>
      <c r="AY26" s="277">
        <v>3.7999999999999902E-2</v>
      </c>
      <c r="AZ26" s="50" t="str">
        <f t="shared" ref="AZ26" si="12">_xlfn.CONCAT(AW26+1,",",AV26+1)</f>
        <v>9,14</v>
      </c>
      <c r="BA26" s="233"/>
      <c r="BB26" s="71">
        <v>0</v>
      </c>
      <c r="BC26" s="71">
        <v>1080</v>
      </c>
      <c r="BD26" s="71">
        <v>1070</v>
      </c>
      <c r="BE26" s="71">
        <v>1068</v>
      </c>
      <c r="BF26" s="71">
        <v>1063</v>
      </c>
      <c r="BG26" s="71">
        <v>1060</v>
      </c>
      <c r="BH26" s="71">
        <v>1063</v>
      </c>
      <c r="BI26" s="71">
        <v>1067</v>
      </c>
      <c r="BJ26" s="71">
        <v>1090</v>
      </c>
      <c r="BK26" s="71">
        <v>0</v>
      </c>
      <c r="BL26" s="233"/>
      <c r="BM26" s="71">
        <v>0</v>
      </c>
      <c r="BN26" s="71">
        <v>1075</v>
      </c>
      <c r="BO26" s="71">
        <v>1065</v>
      </c>
      <c r="BP26" s="71">
        <v>1059</v>
      </c>
      <c r="BQ26" s="71">
        <v>1059</v>
      </c>
      <c r="BR26" s="71">
        <v>1058</v>
      </c>
      <c r="BS26" s="71">
        <v>1063</v>
      </c>
      <c r="BT26" s="71">
        <v>1070</v>
      </c>
      <c r="BU26" s="71">
        <v>1090</v>
      </c>
      <c r="BV26" s="71">
        <v>0</v>
      </c>
      <c r="BW26" s="233"/>
      <c r="BX26" s="71">
        <v>0</v>
      </c>
      <c r="BY26" s="71">
        <v>850</v>
      </c>
      <c r="BZ26" s="71">
        <v>700</v>
      </c>
      <c r="CA26" s="71">
        <v>650</v>
      </c>
      <c r="CB26" s="71">
        <v>570</v>
      </c>
      <c r="CC26" s="71">
        <v>600</v>
      </c>
      <c r="CD26" s="71">
        <v>700</v>
      </c>
      <c r="CE26" s="71">
        <v>850</v>
      </c>
      <c r="CF26" s="71">
        <v>950</v>
      </c>
      <c r="CG26" s="71">
        <v>0</v>
      </c>
      <c r="CH26" s="233"/>
      <c r="CI26" s="233"/>
      <c r="CJ26" s="264">
        <f t="shared" si="3"/>
        <v>3.0673694547389534</v>
      </c>
      <c r="CK26" s="257">
        <v>96798818.304869995</v>
      </c>
      <c r="CL26" s="258">
        <v>1078.365902</v>
      </c>
      <c r="CM26" s="258">
        <v>1060.5450000000001</v>
      </c>
      <c r="CN26" s="258">
        <v>1025.9712079999999</v>
      </c>
      <c r="CO26" s="258">
        <v>993.14880540000001</v>
      </c>
      <c r="CP26" s="259">
        <v>-14.97878811</v>
      </c>
      <c r="CQ26" s="259">
        <v>0</v>
      </c>
      <c r="CR26" s="259">
        <v>-0.35005201590000001</v>
      </c>
      <c r="CS26" s="259">
        <v>-125.69301470000001</v>
      </c>
      <c r="CT26" s="259">
        <f t="shared" si="4"/>
        <v>1.4530588500000015</v>
      </c>
      <c r="CU26" s="233"/>
      <c r="CV26" s="233"/>
      <c r="CW26" s="233"/>
      <c r="CX26" s="233"/>
      <c r="CY26" s="233"/>
      <c r="CZ26" s="233"/>
      <c r="DA26" s="233"/>
      <c r="DB26" s="233"/>
      <c r="DC26" s="233"/>
      <c r="DD26" s="233"/>
      <c r="DE26" s="233"/>
      <c r="DF26" s="233"/>
      <c r="DG26" s="233"/>
      <c r="DH26" s="233"/>
    </row>
    <row r="27" spans="1:112" ht="14.1" customHeight="1" x14ac:dyDescent="0.25">
      <c r="A27" s="241">
        <f t="shared" si="7"/>
        <v>22</v>
      </c>
      <c r="B27" s="241">
        <f t="shared" si="6"/>
        <v>23</v>
      </c>
      <c r="C27" s="212">
        <v>22</v>
      </c>
      <c r="D27" s="212">
        <v>0</v>
      </c>
      <c r="E27" s="244">
        <v>8</v>
      </c>
      <c r="F27" s="244">
        <v>5</v>
      </c>
      <c r="G27" s="182">
        <v>5000</v>
      </c>
      <c r="H27" s="182">
        <v>12</v>
      </c>
      <c r="I27" s="182">
        <v>9.0909091999999902E-4</v>
      </c>
      <c r="J27" s="267">
        <v>1042.7270000000001</v>
      </c>
      <c r="K27" s="245">
        <v>3</v>
      </c>
      <c r="L27" s="40">
        <v>3.0000000000000001E-5</v>
      </c>
      <c r="M27" s="40">
        <v>2.9999999999999898E-2</v>
      </c>
      <c r="N27" s="244">
        <v>3</v>
      </c>
      <c r="O27" s="244">
        <v>1</v>
      </c>
      <c r="P27" s="244">
        <v>0</v>
      </c>
      <c r="Q27" s="279">
        <v>22</v>
      </c>
      <c r="R27" s="279">
        <v>22</v>
      </c>
      <c r="S27" s="213">
        <v>8</v>
      </c>
      <c r="T27" s="279">
        <v>21</v>
      </c>
      <c r="U27" s="279">
        <v>-23</v>
      </c>
      <c r="V27" s="50" t="str">
        <f>_xlfn.CONCAT(F27+1,",",E27+1)</f>
        <v>6,9</v>
      </c>
      <c r="W27" s="266">
        <f t="shared" ref="W27:W39" si="13">W26+1</f>
        <v>3</v>
      </c>
      <c r="X27" s="220">
        <f t="shared" ref="X27:AG27" si="14">X8</f>
        <v>0</v>
      </c>
      <c r="Y27" s="220">
        <f t="shared" si="14"/>
        <v>0</v>
      </c>
      <c r="Z27" s="220">
        <f t="shared" si="14"/>
        <v>1</v>
      </c>
      <c r="AA27" s="220">
        <f t="shared" si="14"/>
        <v>1</v>
      </c>
      <c r="AB27" s="220">
        <v>3</v>
      </c>
      <c r="AC27" s="220">
        <v>3</v>
      </c>
      <c r="AD27" s="220">
        <v>3</v>
      </c>
      <c r="AE27" s="220">
        <f t="shared" si="14"/>
        <v>0</v>
      </c>
      <c r="AF27" s="220">
        <f t="shared" si="14"/>
        <v>0</v>
      </c>
      <c r="AG27" s="220">
        <f t="shared" si="14"/>
        <v>0</v>
      </c>
      <c r="AH27" s="11"/>
      <c r="AI27" s="11"/>
      <c r="AJ27" s="252">
        <f>IF(OR(N27-N26&lt;0,O27=0),MAX(AJ$4:AJ26)+1,0)</f>
        <v>0</v>
      </c>
      <c r="AK27" s="249">
        <f t="shared" si="5"/>
        <v>5</v>
      </c>
      <c r="AL27" s="255" t="str">
        <f>IF(AK27=AL$3,B27,$AL$4)</f>
        <v/>
      </c>
      <c r="AM27" s="255" t="str">
        <f>IF($AK27=AM$3,$B27,$AL$4)</f>
        <v/>
      </c>
      <c r="AN27" s="255" t="str">
        <f>IF($AK27=AN$3,$B27,$AL$4)</f>
        <v/>
      </c>
      <c r="AO27" s="255" t="str">
        <f>IF($AK27=AO$3,$B27,$AL$4)</f>
        <v/>
      </c>
      <c r="AP27" s="255">
        <f>IF($AK27=AP$3,$B27,$AL$4)</f>
        <v>23</v>
      </c>
      <c r="AQ27" s="255" t="str">
        <f>IF($AK27=AQ$3,$B27,$AL$4)</f>
        <v/>
      </c>
      <c r="AR27" s="255" t="str">
        <f>IF($AK27=AR$3,$B27,$AL$4)</f>
        <v/>
      </c>
      <c r="AS27" s="255" t="str">
        <f>IF($AK27=AS$3,$B27,$AL$4)</f>
        <v/>
      </c>
      <c r="AT27" s="233"/>
      <c r="AU27" s="280" t="s">
        <v>146</v>
      </c>
      <c r="AV27" s="232" t="s">
        <v>30</v>
      </c>
      <c r="AW27" s="232" t="s">
        <v>229</v>
      </c>
      <c r="AX27" s="230" t="s">
        <v>224</v>
      </c>
      <c r="AY27" s="229"/>
      <c r="AZ27" s="122" t="s">
        <v>97</v>
      </c>
      <c r="BA27" s="233"/>
      <c r="BB27" s="71">
        <v>0</v>
      </c>
      <c r="BC27" s="71">
        <v>1075</v>
      </c>
      <c r="BD27" s="71">
        <v>1065</v>
      </c>
      <c r="BE27" s="71">
        <v>1062</v>
      </c>
      <c r="BF27" s="71">
        <v>1058</v>
      </c>
      <c r="BG27" s="71">
        <v>1052</v>
      </c>
      <c r="BH27" s="71">
        <v>1055</v>
      </c>
      <c r="BI27" s="71">
        <v>1065</v>
      </c>
      <c r="BJ27" s="71">
        <v>1090</v>
      </c>
      <c r="BK27" s="71">
        <v>0</v>
      </c>
      <c r="BL27" s="233"/>
      <c r="BM27" s="71">
        <v>0</v>
      </c>
      <c r="BN27" s="71">
        <v>1065</v>
      </c>
      <c r="BO27" s="71">
        <v>1055</v>
      </c>
      <c r="BP27" s="71">
        <v>1053</v>
      </c>
      <c r="BQ27" s="71">
        <v>1053</v>
      </c>
      <c r="BR27" s="71">
        <v>1052</v>
      </c>
      <c r="BS27" s="71">
        <v>1055</v>
      </c>
      <c r="BT27" s="71">
        <v>1065</v>
      </c>
      <c r="BU27" s="71">
        <v>1090</v>
      </c>
      <c r="BV27" s="71">
        <v>0</v>
      </c>
      <c r="BW27" s="233"/>
      <c r="BX27" s="71">
        <v>0</v>
      </c>
      <c r="BY27" s="71">
        <v>850</v>
      </c>
      <c r="BZ27" s="71">
        <v>700</v>
      </c>
      <c r="CA27" s="71">
        <v>650</v>
      </c>
      <c r="CB27" s="71">
        <v>540</v>
      </c>
      <c r="CC27" s="71">
        <v>580</v>
      </c>
      <c r="CD27" s="71">
        <v>700</v>
      </c>
      <c r="CE27" s="71">
        <v>850</v>
      </c>
      <c r="CF27" s="71">
        <v>950</v>
      </c>
      <c r="CG27" s="71">
        <v>0</v>
      </c>
      <c r="CH27" s="233"/>
      <c r="CI27" s="233"/>
      <c r="CJ27" s="264">
        <f t="shared" si="3"/>
        <v>3.4170651025204704</v>
      </c>
      <c r="CK27" s="257">
        <v>107834373.6793</v>
      </c>
      <c r="CL27" s="258">
        <v>1078.3638040000001</v>
      </c>
      <c r="CM27" s="258">
        <v>1060.5450000000001</v>
      </c>
      <c r="CN27" s="258">
        <v>1025.969902</v>
      </c>
      <c r="CO27" s="258">
        <v>993.13809140000001</v>
      </c>
      <c r="CP27" s="259">
        <v>-14.92005724</v>
      </c>
      <c r="CQ27" s="259">
        <v>0</v>
      </c>
      <c r="CR27" s="259">
        <v>-0.33789060809999999</v>
      </c>
      <c r="CS27" s="259">
        <v>-123.9263237</v>
      </c>
      <c r="CT27" s="259">
        <f t="shared" si="4"/>
        <v>1.5117897200000012</v>
      </c>
      <c r="CU27" s="233"/>
      <c r="CV27" s="233"/>
      <c r="CW27" s="233"/>
      <c r="CX27" s="233"/>
      <c r="CY27" s="233"/>
      <c r="CZ27" s="233"/>
      <c r="DA27" s="233"/>
      <c r="DB27" s="233"/>
      <c r="DC27" s="233"/>
      <c r="DD27" s="233"/>
      <c r="DE27" s="233"/>
      <c r="DF27" s="233"/>
      <c r="DG27" s="233"/>
      <c r="DH27" s="233"/>
    </row>
    <row r="28" spans="1:112" ht="14.1" customHeight="1" x14ac:dyDescent="0.25">
      <c r="A28" s="241">
        <f t="shared" si="7"/>
        <v>23</v>
      </c>
      <c r="B28" s="241">
        <f t="shared" si="6"/>
        <v>24</v>
      </c>
      <c r="C28" s="212">
        <v>23</v>
      </c>
      <c r="D28" s="212">
        <v>0</v>
      </c>
      <c r="E28" s="244">
        <v>9</v>
      </c>
      <c r="F28" s="244">
        <v>6</v>
      </c>
      <c r="G28" s="182">
        <v>5000</v>
      </c>
      <c r="H28" s="182">
        <v>12</v>
      </c>
      <c r="I28" s="182">
        <v>9.0909091999999902E-4</v>
      </c>
      <c r="J28" s="267">
        <v>1038.182</v>
      </c>
      <c r="K28" s="245">
        <v>3</v>
      </c>
      <c r="L28" s="40">
        <v>3.0000000000000001E-5</v>
      </c>
      <c r="M28" s="40">
        <v>2.9999999999999898E-2</v>
      </c>
      <c r="N28" s="244">
        <v>2</v>
      </c>
      <c r="O28" s="244">
        <v>1</v>
      </c>
      <c r="P28" s="244">
        <v>0</v>
      </c>
      <c r="Q28" s="279">
        <v>23</v>
      </c>
      <c r="R28" s="279">
        <v>23</v>
      </c>
      <c r="S28" s="213">
        <v>22</v>
      </c>
      <c r="T28" s="279">
        <v>-24</v>
      </c>
      <c r="U28" s="279"/>
      <c r="V28" s="50" t="str">
        <f>_xlfn.CONCAT(F28+1,",",E28+1)</f>
        <v>7,10</v>
      </c>
      <c r="W28" s="266">
        <f t="shared" si="13"/>
        <v>4</v>
      </c>
      <c r="X28" s="220">
        <f t="shared" ref="X28:AG28" si="15">X9</f>
        <v>0</v>
      </c>
      <c r="Y28" s="220">
        <f t="shared" si="15"/>
        <v>0</v>
      </c>
      <c r="Z28" s="220">
        <f t="shared" si="15"/>
        <v>0</v>
      </c>
      <c r="AA28" s="220">
        <f t="shared" si="15"/>
        <v>0</v>
      </c>
      <c r="AB28" s="220">
        <v>2</v>
      </c>
      <c r="AC28" s="220">
        <f t="shared" si="15"/>
        <v>0</v>
      </c>
      <c r="AD28" s="220">
        <f t="shared" si="15"/>
        <v>0</v>
      </c>
      <c r="AE28" s="220">
        <v>3</v>
      </c>
      <c r="AF28" s="220">
        <f t="shared" si="15"/>
        <v>0</v>
      </c>
      <c r="AG28" s="220">
        <f t="shared" si="15"/>
        <v>0</v>
      </c>
      <c r="AH28" s="11"/>
      <c r="AI28" s="11"/>
      <c r="AJ28" s="252">
        <f>IF(OR(N28-N27&lt;0,O28=0),MAX(AJ$4:AJ27)+1,0)</f>
        <v>6</v>
      </c>
      <c r="AK28" s="249">
        <f t="shared" si="5"/>
        <v>6</v>
      </c>
      <c r="AL28" s="255" t="str">
        <f>IF(AK28=AL$3,B28,$AL$4)</f>
        <v/>
      </c>
      <c r="AM28" s="255" t="str">
        <f>IF($AK28=AM$3,$B28,$AL$4)</f>
        <v/>
      </c>
      <c r="AN28" s="255" t="str">
        <f>IF($AK28=AN$3,$B28,$AL$4)</f>
        <v/>
      </c>
      <c r="AO28" s="255" t="str">
        <f>IF($AK28=AO$3,$B28,$AL$4)</f>
        <v/>
      </c>
      <c r="AP28" s="255" t="str">
        <f>IF($AK28=AP$3,$B28,$AL$4)</f>
        <v/>
      </c>
      <c r="AQ28" s="255">
        <f>IF($AK28=AQ$3,$B28,$AL$4)</f>
        <v>24</v>
      </c>
      <c r="AR28" s="255" t="str">
        <f>IF($AK28=AR$3,$B28,$AL$4)</f>
        <v/>
      </c>
      <c r="AS28" s="255" t="str">
        <f>IF($AK28=AS$3,$B28,$AL$4)</f>
        <v/>
      </c>
      <c r="AT28" s="233"/>
      <c r="AU28" s="146">
        <v>0</v>
      </c>
      <c r="AV28" s="146">
        <v>5</v>
      </c>
      <c r="AW28" s="146">
        <v>3</v>
      </c>
      <c r="AX28" s="219">
        <v>-10</v>
      </c>
      <c r="AY28" s="146"/>
      <c r="AZ28" s="265" t="str">
        <f>_xlfn.CONCAT(AW28+1,",",AV28+1)</f>
        <v>4,6</v>
      </c>
      <c r="BA28" s="233"/>
      <c r="BB28" s="71">
        <v>0</v>
      </c>
      <c r="BC28" s="71">
        <v>1070</v>
      </c>
      <c r="BD28" s="71">
        <v>1060</v>
      </c>
      <c r="BE28" s="71">
        <v>1055</v>
      </c>
      <c r="BF28" s="71">
        <v>1046</v>
      </c>
      <c r="BG28" s="71">
        <v>1046</v>
      </c>
      <c r="BH28" s="71">
        <v>1044</v>
      </c>
      <c r="BI28" s="71">
        <v>1060</v>
      </c>
      <c r="BJ28" s="71">
        <v>1088</v>
      </c>
      <c r="BK28" s="71">
        <v>1100</v>
      </c>
      <c r="BL28" s="233"/>
      <c r="BM28" s="71">
        <v>0</v>
      </c>
      <c r="BN28" s="71">
        <v>1060</v>
      </c>
      <c r="BO28" s="71">
        <v>1046</v>
      </c>
      <c r="BP28" s="71">
        <v>1046</v>
      </c>
      <c r="BQ28" s="71">
        <v>1046</v>
      </c>
      <c r="BR28" s="71">
        <v>1046</v>
      </c>
      <c r="BS28" s="71">
        <v>1044</v>
      </c>
      <c r="BT28" s="71">
        <v>1060</v>
      </c>
      <c r="BU28" s="71">
        <v>1088</v>
      </c>
      <c r="BV28" s="71">
        <v>1100</v>
      </c>
      <c r="BW28" s="233"/>
      <c r="BX28" s="71">
        <v>0</v>
      </c>
      <c r="BY28" s="71">
        <v>850</v>
      </c>
      <c r="BZ28" s="71">
        <v>700</v>
      </c>
      <c r="CA28" s="71">
        <v>630</v>
      </c>
      <c r="CB28" s="71">
        <v>530</v>
      </c>
      <c r="CC28" s="71">
        <v>580</v>
      </c>
      <c r="CD28" s="71">
        <v>650</v>
      </c>
      <c r="CE28" s="71">
        <v>800</v>
      </c>
      <c r="CF28" s="71">
        <v>900</v>
      </c>
      <c r="CG28" s="71">
        <v>950</v>
      </c>
      <c r="CH28" s="233"/>
      <c r="CI28" s="233"/>
      <c r="CJ28" s="264">
        <f t="shared" si="3"/>
        <v>3.8017303150778261</v>
      </c>
      <c r="CK28" s="257">
        <v>119973484.59110001</v>
      </c>
      <c r="CL28" s="258">
        <v>1078.3610659999999</v>
      </c>
      <c r="CM28" s="258">
        <v>1060.5450000000001</v>
      </c>
      <c r="CN28" s="258">
        <v>1025.968568</v>
      </c>
      <c r="CO28" s="258">
        <v>993.12727110000003</v>
      </c>
      <c r="CP28" s="259">
        <v>-14.843517780000001</v>
      </c>
      <c r="CQ28" s="259">
        <v>0</v>
      </c>
      <c r="CR28" s="259">
        <v>-0.3256476559</v>
      </c>
      <c r="CS28" s="259">
        <v>-122.15213970000001</v>
      </c>
      <c r="CT28" s="259">
        <f t="shared" si="4"/>
        <v>1.5883291800000006</v>
      </c>
      <c r="CU28" s="233"/>
      <c r="CV28" s="233"/>
      <c r="CW28" s="233"/>
      <c r="CX28" s="233"/>
      <c r="CY28" s="233"/>
      <c r="CZ28" s="233"/>
      <c r="DA28" s="233"/>
      <c r="DB28" s="233"/>
      <c r="DC28" s="233"/>
      <c r="DD28" s="233"/>
      <c r="DE28" s="233"/>
      <c r="DF28" s="233"/>
      <c r="DG28" s="233"/>
      <c r="DH28" s="233"/>
    </row>
    <row r="29" spans="1:112" ht="14.1" customHeight="1" x14ac:dyDescent="0.25">
      <c r="A29" s="241">
        <f t="shared" si="7"/>
        <v>24</v>
      </c>
      <c r="B29" s="241">
        <f t="shared" si="6"/>
        <v>25</v>
      </c>
      <c r="C29" s="212">
        <v>24</v>
      </c>
      <c r="D29" s="212">
        <v>0</v>
      </c>
      <c r="E29" s="244">
        <v>10</v>
      </c>
      <c r="F29" s="244">
        <v>6</v>
      </c>
      <c r="G29" s="182">
        <v>5000</v>
      </c>
      <c r="H29" s="182">
        <v>12</v>
      </c>
      <c r="I29" s="182">
        <v>9.0909091999999902E-4</v>
      </c>
      <c r="J29" s="267">
        <v>1033.63599999999</v>
      </c>
      <c r="K29" s="245">
        <v>3</v>
      </c>
      <c r="L29" s="40">
        <v>3.0000000000000001E-5</v>
      </c>
      <c r="M29" s="40">
        <v>2.9999999999999898E-2</v>
      </c>
      <c r="N29" s="244">
        <v>2</v>
      </c>
      <c r="O29" s="244">
        <v>1</v>
      </c>
      <c r="P29" s="244">
        <v>0</v>
      </c>
      <c r="Q29" s="279">
        <v>24</v>
      </c>
      <c r="R29" s="279">
        <v>24</v>
      </c>
      <c r="S29" s="213">
        <v>23</v>
      </c>
      <c r="T29" s="279">
        <v>-25</v>
      </c>
      <c r="U29" s="279"/>
      <c r="V29" s="50" t="str">
        <f>_xlfn.CONCAT(F29+1,",",E29+1)</f>
        <v>7,11</v>
      </c>
      <c r="W29" s="266">
        <f t="shared" si="13"/>
        <v>5</v>
      </c>
      <c r="X29" s="220">
        <f t="shared" ref="X29:AD29" si="16">X10</f>
        <v>0</v>
      </c>
      <c r="Y29" s="220">
        <f t="shared" si="16"/>
        <v>0</v>
      </c>
      <c r="Z29" s="220">
        <f t="shared" si="16"/>
        <v>0</v>
      </c>
      <c r="AA29" s="220">
        <f t="shared" si="16"/>
        <v>0</v>
      </c>
      <c r="AB29" s="220">
        <f t="shared" si="16"/>
        <v>0</v>
      </c>
      <c r="AC29" s="220">
        <v>2</v>
      </c>
      <c r="AD29" s="220">
        <f t="shared" si="16"/>
        <v>0</v>
      </c>
      <c r="AE29" s="220">
        <v>3</v>
      </c>
      <c r="AF29" s="220">
        <v>4</v>
      </c>
      <c r="AG29" s="220">
        <v>4</v>
      </c>
      <c r="AH29" s="11"/>
      <c r="AI29" s="11"/>
      <c r="AJ29" s="252">
        <f>IF(OR(N29-N28&lt;0,O29=0),MAX(AJ$4:AJ28)+1,0)</f>
        <v>0</v>
      </c>
      <c r="AK29" s="249">
        <f t="shared" si="5"/>
        <v>6</v>
      </c>
      <c r="AL29" s="255" t="str">
        <f>IF(AK29=AL$3,B29,$AL$4)</f>
        <v/>
      </c>
      <c r="AM29" s="255" t="str">
        <f>IF($AK29=AM$3,$B29,$AL$4)</f>
        <v/>
      </c>
      <c r="AN29" s="255" t="str">
        <f>IF($AK29=AN$3,$B29,$AL$4)</f>
        <v/>
      </c>
      <c r="AO29" s="255" t="str">
        <f>IF($AK29=AO$3,$B29,$AL$4)</f>
        <v/>
      </c>
      <c r="AP29" s="255" t="str">
        <f>IF($AK29=AP$3,$B29,$AL$4)</f>
        <v/>
      </c>
      <c r="AQ29" s="255">
        <f>IF($AK29=AQ$3,$B29,$AL$4)</f>
        <v>25</v>
      </c>
      <c r="AR29" s="255" t="str">
        <f>IF($AK29=AR$3,$B29,$AL$4)</f>
        <v/>
      </c>
      <c r="AS29" s="255" t="str">
        <f>IF($AK29=AS$3,$B29,$AL$4)</f>
        <v/>
      </c>
      <c r="AT29" s="233"/>
      <c r="AU29" s="146">
        <v>0</v>
      </c>
      <c r="AV29" s="146">
        <v>5</v>
      </c>
      <c r="AW29" s="146">
        <v>4</v>
      </c>
      <c r="AX29" s="219">
        <v>-10</v>
      </c>
      <c r="AY29" s="146"/>
      <c r="AZ29" s="265" t="str">
        <f t="shared" ref="AZ29:AZ37" si="17">_xlfn.CONCAT(AW29+1,",",AV29+1)</f>
        <v>5,6</v>
      </c>
      <c r="BA29" s="233"/>
      <c r="BB29" s="71">
        <v>0</v>
      </c>
      <c r="BC29" s="71">
        <v>1055</v>
      </c>
      <c r="BD29" s="71">
        <v>1050</v>
      </c>
      <c r="BE29" s="71">
        <v>1045</v>
      </c>
      <c r="BF29" s="71">
        <v>1041</v>
      </c>
      <c r="BG29" s="71">
        <v>1042</v>
      </c>
      <c r="BH29" s="71">
        <v>1040</v>
      </c>
      <c r="BI29" s="71">
        <v>1050</v>
      </c>
      <c r="BJ29" s="71">
        <v>1075</v>
      </c>
      <c r="BK29" s="71">
        <v>0</v>
      </c>
      <c r="BL29" s="233"/>
      <c r="BM29" s="71">
        <v>0</v>
      </c>
      <c r="BN29" s="71">
        <v>1045</v>
      </c>
      <c r="BO29" s="71">
        <v>1039</v>
      </c>
      <c r="BP29" s="71">
        <v>1040</v>
      </c>
      <c r="BQ29" s="71">
        <v>1041</v>
      </c>
      <c r="BR29" s="71">
        <v>1042</v>
      </c>
      <c r="BS29" s="71">
        <v>1040</v>
      </c>
      <c r="BT29" s="71">
        <v>1050</v>
      </c>
      <c r="BU29" s="71">
        <v>1075</v>
      </c>
      <c r="BV29" s="71">
        <v>0</v>
      </c>
      <c r="BW29" s="233"/>
      <c r="BX29" s="71">
        <v>0</v>
      </c>
      <c r="BY29" s="71">
        <v>850</v>
      </c>
      <c r="BZ29" s="71">
        <v>700</v>
      </c>
      <c r="CA29" s="71">
        <v>620</v>
      </c>
      <c r="CB29" s="71">
        <v>580</v>
      </c>
      <c r="CC29" s="71">
        <v>620</v>
      </c>
      <c r="CD29" s="71">
        <v>700</v>
      </c>
      <c r="CE29" s="71">
        <v>800</v>
      </c>
      <c r="CF29" s="71">
        <v>900</v>
      </c>
      <c r="CG29" s="71">
        <v>0</v>
      </c>
      <c r="CH29" s="233"/>
      <c r="CI29" s="233"/>
      <c r="CJ29" s="264">
        <f t="shared" si="3"/>
        <v>4.2248620488915503</v>
      </c>
      <c r="CK29" s="257">
        <v>133326506.5941</v>
      </c>
      <c r="CL29" s="258">
        <v>1078.357659</v>
      </c>
      <c r="CM29" s="258">
        <v>1060.5450000000001</v>
      </c>
      <c r="CN29" s="258">
        <v>1025.9672069999999</v>
      </c>
      <c r="CO29" s="258">
        <v>993.11635509999996</v>
      </c>
      <c r="CP29" s="259">
        <v>-14.74846827</v>
      </c>
      <c r="CQ29" s="259">
        <v>0</v>
      </c>
      <c r="CR29" s="259">
        <v>-0.31333643859999999</v>
      </c>
      <c r="CS29" s="259">
        <v>-120.3726212</v>
      </c>
      <c r="CT29" s="259">
        <f t="shared" si="4"/>
        <v>1.6833786900000014</v>
      </c>
      <c r="CU29" s="233"/>
      <c r="CV29" s="233"/>
      <c r="CW29" s="233"/>
      <c r="CX29" s="233"/>
      <c r="CY29" s="233"/>
      <c r="CZ29" s="233"/>
      <c r="DA29" s="233"/>
      <c r="DB29" s="233"/>
      <c r="DC29" s="233"/>
      <c r="DD29" s="233"/>
      <c r="DE29" s="233"/>
      <c r="DF29" s="233"/>
      <c r="DG29" s="233"/>
      <c r="DH29" s="233"/>
    </row>
    <row r="30" spans="1:112" ht="14.1" customHeight="1" x14ac:dyDescent="0.25">
      <c r="A30" s="241">
        <f t="shared" si="7"/>
        <v>25</v>
      </c>
      <c r="B30" s="241">
        <f t="shared" si="6"/>
        <v>26</v>
      </c>
      <c r="C30" s="212">
        <v>25</v>
      </c>
      <c r="D30" s="212">
        <v>0</v>
      </c>
      <c r="E30" s="244">
        <v>11</v>
      </c>
      <c r="F30" s="244">
        <v>6</v>
      </c>
      <c r="G30" s="182">
        <v>5000</v>
      </c>
      <c r="H30" s="182">
        <v>12</v>
      </c>
      <c r="I30" s="182">
        <v>9.0909091999999902E-4</v>
      </c>
      <c r="J30" s="267">
        <v>1029.0909999999899</v>
      </c>
      <c r="K30" s="245">
        <v>3</v>
      </c>
      <c r="L30" s="40">
        <v>3.0000000000000001E-5</v>
      </c>
      <c r="M30" s="40">
        <v>2.9999999999999898E-2</v>
      </c>
      <c r="N30" s="244">
        <v>2</v>
      </c>
      <c r="O30" s="244">
        <v>1</v>
      </c>
      <c r="P30" s="244">
        <v>0</v>
      </c>
      <c r="Q30" s="279">
        <v>25</v>
      </c>
      <c r="R30" s="279">
        <v>25</v>
      </c>
      <c r="S30" s="213">
        <v>24</v>
      </c>
      <c r="T30" s="279">
        <v>-26</v>
      </c>
      <c r="U30" s="279"/>
      <c r="V30" s="50" t="str">
        <f>_xlfn.CONCAT(F30+1,",",E30+1)</f>
        <v>7,12</v>
      </c>
      <c r="W30" s="266">
        <f t="shared" si="13"/>
        <v>6</v>
      </c>
      <c r="X30" s="220">
        <f t="shared" ref="X30:AG30" si="18">X11</f>
        <v>0</v>
      </c>
      <c r="Y30" s="220">
        <f t="shared" si="18"/>
        <v>0</v>
      </c>
      <c r="Z30" s="220">
        <f t="shared" si="18"/>
        <v>0</v>
      </c>
      <c r="AA30" s="220" t="str">
        <f t="shared" si="18"/>
        <v>W</v>
      </c>
      <c r="AB30" s="220" t="str">
        <f t="shared" si="18"/>
        <v>W</v>
      </c>
      <c r="AC30" s="220">
        <v>2</v>
      </c>
      <c r="AD30" s="220">
        <f t="shared" si="18"/>
        <v>0</v>
      </c>
      <c r="AE30" s="220">
        <v>5</v>
      </c>
      <c r="AF30" s="220">
        <f t="shared" si="18"/>
        <v>0</v>
      </c>
      <c r="AG30" s="220">
        <f t="shared" si="18"/>
        <v>0</v>
      </c>
      <c r="AH30" s="11"/>
      <c r="AI30" s="11"/>
      <c r="AJ30" s="252">
        <f>IF(OR(N30-N29&lt;0,O30=0),MAX(AJ$4:AJ29)+1,0)</f>
        <v>0</v>
      </c>
      <c r="AK30" s="249">
        <f t="shared" si="5"/>
        <v>6</v>
      </c>
      <c r="AL30" s="255" t="str">
        <f>IF(AK30=AL$3,B30,$AL$4)</f>
        <v/>
      </c>
      <c r="AM30" s="255" t="str">
        <f>IF($AK30=AM$3,$B30,$AL$4)</f>
        <v/>
      </c>
      <c r="AN30" s="255" t="str">
        <f>IF($AK30=AN$3,$B30,$AL$4)</f>
        <v/>
      </c>
      <c r="AO30" s="255" t="str">
        <f>IF($AK30=AO$3,$B30,$AL$4)</f>
        <v/>
      </c>
      <c r="AP30" s="255" t="str">
        <f>IF($AK30=AP$3,$B30,$AL$4)</f>
        <v/>
      </c>
      <c r="AQ30" s="255">
        <f>IF($AK30=AQ$3,$B30,$AL$4)</f>
        <v>26</v>
      </c>
      <c r="AR30" s="255" t="str">
        <f>IF($AK30=AR$3,$B30,$AL$4)</f>
        <v/>
      </c>
      <c r="AS30" s="255" t="str">
        <f>IF($AK30=AS$3,$B30,$AL$4)</f>
        <v/>
      </c>
      <c r="AT30" s="233"/>
      <c r="AU30" s="146">
        <v>0</v>
      </c>
      <c r="AV30" s="146">
        <v>6</v>
      </c>
      <c r="AW30" s="146">
        <v>3</v>
      </c>
      <c r="AX30" s="219">
        <v>-10</v>
      </c>
      <c r="AY30" s="146"/>
      <c r="AZ30" s="265" t="str">
        <f t="shared" si="17"/>
        <v>4,7</v>
      </c>
      <c r="BA30" s="233"/>
      <c r="BB30" s="71">
        <v>1027</v>
      </c>
      <c r="BC30" s="71">
        <v>1028</v>
      </c>
      <c r="BD30" s="71">
        <v>1028</v>
      </c>
      <c r="BE30" s="71">
        <v>1032</v>
      </c>
      <c r="BF30" s="71">
        <v>1032</v>
      </c>
      <c r="BG30" s="71">
        <v>1033</v>
      </c>
      <c r="BH30" s="71">
        <v>1032</v>
      </c>
      <c r="BI30" s="71">
        <v>1040</v>
      </c>
      <c r="BJ30" s="71">
        <v>1060</v>
      </c>
      <c r="BK30" s="71">
        <v>0</v>
      </c>
      <c r="BL30" s="233"/>
      <c r="BM30" s="71">
        <v>1027</v>
      </c>
      <c r="BN30" s="71">
        <v>1028</v>
      </c>
      <c r="BO30" s="71">
        <v>1028</v>
      </c>
      <c r="BP30" s="71">
        <v>1032</v>
      </c>
      <c r="BQ30" s="71">
        <v>1032</v>
      </c>
      <c r="BR30" s="71">
        <v>1033</v>
      </c>
      <c r="BS30" s="71">
        <v>1032</v>
      </c>
      <c r="BT30" s="71">
        <v>1040</v>
      </c>
      <c r="BU30" s="71">
        <v>1060</v>
      </c>
      <c r="BV30" s="71">
        <v>0</v>
      </c>
      <c r="BW30" s="233"/>
      <c r="BX30" s="71">
        <v>900</v>
      </c>
      <c r="BY30" s="71">
        <v>830</v>
      </c>
      <c r="BZ30" s="71">
        <v>710</v>
      </c>
      <c r="CA30" s="71">
        <v>640</v>
      </c>
      <c r="CB30" s="71">
        <v>600</v>
      </c>
      <c r="CC30" s="71">
        <v>650</v>
      </c>
      <c r="CD30" s="71">
        <v>700</v>
      </c>
      <c r="CE30" s="71">
        <v>800</v>
      </c>
      <c r="CF30" s="71">
        <v>900</v>
      </c>
      <c r="CG30" s="71">
        <v>0</v>
      </c>
      <c r="CH30" s="233"/>
      <c r="CI30" s="233"/>
      <c r="CJ30" s="264">
        <f t="shared" si="3"/>
        <v>4.6903069560866477</v>
      </c>
      <c r="CK30" s="257">
        <v>148014830.7974</v>
      </c>
      <c r="CL30" s="258">
        <v>1078.3535830000001</v>
      </c>
      <c r="CM30" s="258">
        <v>1060.5450000000001</v>
      </c>
      <c r="CN30" s="258">
        <v>1025.9658159999999</v>
      </c>
      <c r="CO30" s="258">
        <v>993.10534070000006</v>
      </c>
      <c r="CP30" s="259">
        <v>-14.63508236</v>
      </c>
      <c r="CQ30" s="259">
        <v>0</v>
      </c>
      <c r="CR30" s="259">
        <v>-0.30095526</v>
      </c>
      <c r="CS30" s="259">
        <v>-118.5877271</v>
      </c>
      <c r="CT30" s="259">
        <f t="shared" si="4"/>
        <v>1.7967646000000013</v>
      </c>
      <c r="CU30" s="233"/>
      <c r="CV30" s="233"/>
      <c r="CW30" s="233"/>
      <c r="CX30" s="233"/>
      <c r="CY30" s="233"/>
      <c r="CZ30" s="233"/>
      <c r="DA30" s="233"/>
      <c r="DB30" s="233"/>
      <c r="DC30" s="233"/>
      <c r="DD30" s="233"/>
      <c r="DE30" s="233"/>
      <c r="DF30" s="233"/>
      <c r="DG30" s="233"/>
      <c r="DH30" s="233"/>
    </row>
    <row r="31" spans="1:112" ht="14.1" customHeight="1" x14ac:dyDescent="0.25">
      <c r="A31" s="241">
        <f t="shared" si="7"/>
        <v>26</v>
      </c>
      <c r="B31" s="241">
        <f t="shared" si="6"/>
        <v>27</v>
      </c>
      <c r="C31" s="212">
        <v>26</v>
      </c>
      <c r="D31" s="212">
        <v>0</v>
      </c>
      <c r="E31" s="244">
        <v>12</v>
      </c>
      <c r="F31" s="244">
        <v>6</v>
      </c>
      <c r="G31" s="182">
        <v>2000</v>
      </c>
      <c r="H31" s="182">
        <v>12</v>
      </c>
      <c r="I31" s="182">
        <v>9.0909091999999902E-4</v>
      </c>
      <c r="J31" s="267">
        <v>1025.9090000000001</v>
      </c>
      <c r="K31" s="245">
        <v>3</v>
      </c>
      <c r="L31" s="40">
        <v>3.0000000000000001E-5</v>
      </c>
      <c r="M31" s="40">
        <v>2.9999999999999898E-2</v>
      </c>
      <c r="N31" s="244">
        <v>2</v>
      </c>
      <c r="O31" s="244">
        <v>1</v>
      </c>
      <c r="P31" s="244">
        <v>0</v>
      </c>
      <c r="Q31" s="279">
        <v>26</v>
      </c>
      <c r="R31" s="279">
        <v>26</v>
      </c>
      <c r="S31" s="213">
        <v>25</v>
      </c>
      <c r="T31" s="279">
        <v>-30</v>
      </c>
      <c r="U31" s="279"/>
      <c r="V31" s="50" t="str">
        <f>_xlfn.CONCAT(F31+1,",",E31+1)</f>
        <v>7,13</v>
      </c>
      <c r="W31" s="266">
        <f t="shared" si="13"/>
        <v>7</v>
      </c>
      <c r="X31" s="220">
        <f t="shared" ref="X31:AG31" si="19">X12</f>
        <v>0</v>
      </c>
      <c r="Y31" s="220">
        <f t="shared" si="19"/>
        <v>0</v>
      </c>
      <c r="Z31" s="220">
        <f t="shared" si="19"/>
        <v>0</v>
      </c>
      <c r="AA31" s="220" t="str">
        <f t="shared" si="19"/>
        <v>W</v>
      </c>
      <c r="AB31" s="220" t="str">
        <f t="shared" si="19"/>
        <v>W</v>
      </c>
      <c r="AC31" s="220">
        <v>2</v>
      </c>
      <c r="AD31" s="220">
        <v>5</v>
      </c>
      <c r="AE31" s="220">
        <f t="shared" si="19"/>
        <v>0</v>
      </c>
      <c r="AF31" s="220">
        <f t="shared" si="19"/>
        <v>0</v>
      </c>
      <c r="AG31" s="220">
        <f t="shared" si="19"/>
        <v>0</v>
      </c>
      <c r="AH31" s="11"/>
      <c r="AI31" s="11"/>
      <c r="AJ31" s="252">
        <f>IF(OR(N31-N30&lt;0,O31=0),MAX(AJ$4:AJ30)+1,0)</f>
        <v>0</v>
      </c>
      <c r="AK31" s="249">
        <f t="shared" si="5"/>
        <v>6</v>
      </c>
      <c r="AL31" s="255" t="str">
        <f>IF(AK31=AL$3,B31,$AL$4)</f>
        <v/>
      </c>
      <c r="AM31" s="255" t="str">
        <f>IF($AK31=AM$3,$B31,$AL$4)</f>
        <v/>
      </c>
      <c r="AN31" s="255" t="str">
        <f>IF($AK31=AN$3,$B31,$AL$4)</f>
        <v/>
      </c>
      <c r="AO31" s="255" t="str">
        <f>IF($AK31=AO$3,$B31,$AL$4)</f>
        <v/>
      </c>
      <c r="AP31" s="255" t="str">
        <f>IF($AK31=AP$3,$B31,$AL$4)</f>
        <v/>
      </c>
      <c r="AQ31" s="255">
        <f>IF($AK31=AQ$3,$B31,$AL$4)</f>
        <v>27</v>
      </c>
      <c r="AR31" s="255" t="str">
        <f>IF($AK31=AR$3,$B31,$AL$4)</f>
        <v/>
      </c>
      <c r="AS31" s="255" t="str">
        <f>IF($AK31=AS$3,$B31,$AL$4)</f>
        <v/>
      </c>
      <c r="AT31" s="233"/>
      <c r="AU31" s="146">
        <v>0</v>
      </c>
      <c r="AV31" s="146">
        <v>6</v>
      </c>
      <c r="AW31" s="146">
        <v>4</v>
      </c>
      <c r="AX31" s="219">
        <v>-10</v>
      </c>
      <c r="AY31" s="146"/>
      <c r="AZ31" s="265" t="str">
        <f t="shared" si="17"/>
        <v>5,7</v>
      </c>
      <c r="BA31" s="233"/>
      <c r="BB31" s="71">
        <v>997</v>
      </c>
      <c r="BC31" s="71">
        <v>1004</v>
      </c>
      <c r="BD31" s="71">
        <v>1008</v>
      </c>
      <c r="BE31" s="71">
        <v>1014</v>
      </c>
      <c r="BF31" s="71">
        <v>1020</v>
      </c>
      <c r="BG31" s="71">
        <v>1027</v>
      </c>
      <c r="BH31" s="71">
        <v>1032</v>
      </c>
      <c r="BI31" s="71">
        <v>1038</v>
      </c>
      <c r="BJ31" s="71">
        <v>1050</v>
      </c>
      <c r="BK31" s="71">
        <v>0</v>
      </c>
      <c r="BL31" s="233"/>
      <c r="BM31" s="71">
        <v>997</v>
      </c>
      <c r="BN31" s="71">
        <v>1004</v>
      </c>
      <c r="BO31" s="71">
        <v>1008</v>
      </c>
      <c r="BP31" s="71">
        <v>1014</v>
      </c>
      <c r="BQ31" s="71">
        <v>1020</v>
      </c>
      <c r="BR31" s="71">
        <v>1027</v>
      </c>
      <c r="BS31" s="71">
        <v>1032</v>
      </c>
      <c r="BT31" s="71">
        <v>1038</v>
      </c>
      <c r="BU31" s="71">
        <v>1050</v>
      </c>
      <c r="BV31" s="71">
        <v>0</v>
      </c>
      <c r="BW31" s="233"/>
      <c r="BX31" s="71">
        <v>900</v>
      </c>
      <c r="BY31" s="71">
        <v>810</v>
      </c>
      <c r="BZ31" s="71">
        <v>750</v>
      </c>
      <c r="CA31" s="71">
        <v>700</v>
      </c>
      <c r="CB31" s="71">
        <v>650</v>
      </c>
      <c r="CC31" s="71">
        <v>700</v>
      </c>
      <c r="CD31" s="71">
        <v>750</v>
      </c>
      <c r="CE31" s="71">
        <v>800</v>
      </c>
      <c r="CF31" s="71">
        <v>900</v>
      </c>
      <c r="CG31" s="71">
        <v>0</v>
      </c>
      <c r="CH31" s="233"/>
      <c r="CI31" s="233"/>
      <c r="CJ31" s="264">
        <f t="shared" si="3"/>
        <v>5.2022963540003042</v>
      </c>
      <c r="CK31" s="257">
        <v>164171987.421</v>
      </c>
      <c r="CL31" s="258">
        <v>1078.3488620000001</v>
      </c>
      <c r="CM31" s="258">
        <v>1060.5450000000001</v>
      </c>
      <c r="CN31" s="258">
        <v>1025.964373</v>
      </c>
      <c r="CO31" s="258">
        <v>993.09409219999998</v>
      </c>
      <c r="CP31" s="259">
        <v>-14.50417845</v>
      </c>
      <c r="CQ31" s="259">
        <v>0</v>
      </c>
      <c r="CR31" s="259">
        <v>-0.28832703030000001</v>
      </c>
      <c r="CS31" s="259">
        <v>-116.7761635</v>
      </c>
      <c r="CT31" s="259">
        <f t="shared" si="4"/>
        <v>1.9276685100000019</v>
      </c>
      <c r="CU31" s="233"/>
      <c r="CV31" s="233"/>
      <c r="CW31" s="233"/>
      <c r="CX31" s="233"/>
      <c r="CY31" s="233"/>
      <c r="CZ31" s="233"/>
      <c r="DA31" s="233"/>
      <c r="DB31" s="233"/>
      <c r="DC31" s="233"/>
      <c r="DD31" s="233"/>
      <c r="DE31" s="233"/>
      <c r="DF31" s="233"/>
      <c r="DG31" s="233"/>
      <c r="DH31" s="233"/>
    </row>
    <row r="32" spans="1:112" ht="14.1" customHeight="1" x14ac:dyDescent="0.25">
      <c r="A32" s="241">
        <f t="shared" si="7"/>
        <v>27</v>
      </c>
      <c r="B32" s="241">
        <f t="shared" si="6"/>
        <v>28</v>
      </c>
      <c r="C32" s="212">
        <v>27</v>
      </c>
      <c r="D32" s="212">
        <v>0</v>
      </c>
      <c r="E32" s="244">
        <v>13</v>
      </c>
      <c r="F32" s="244">
        <v>8</v>
      </c>
      <c r="G32" s="182">
        <v>5000</v>
      </c>
      <c r="H32" s="182">
        <v>55</v>
      </c>
      <c r="I32" s="182">
        <v>9.67741939999999E-4</v>
      </c>
      <c r="J32" s="267">
        <v>1037.5809999999899</v>
      </c>
      <c r="K32" s="245">
        <v>3</v>
      </c>
      <c r="L32" s="40">
        <v>6.0000000000000002E-5</v>
      </c>
      <c r="M32" s="40">
        <v>2.5000000000000001E-2</v>
      </c>
      <c r="N32" s="244">
        <v>1</v>
      </c>
      <c r="O32" s="244">
        <v>1</v>
      </c>
      <c r="P32" s="244">
        <v>0</v>
      </c>
      <c r="Q32" s="279">
        <v>27</v>
      </c>
      <c r="R32" s="279">
        <v>27</v>
      </c>
      <c r="S32" s="213">
        <v>-28</v>
      </c>
      <c r="T32" s="279"/>
      <c r="U32" s="279"/>
      <c r="V32" s="50" t="str">
        <f>_xlfn.CONCAT(F32+1,",",E32+1)</f>
        <v>9,14</v>
      </c>
      <c r="W32" s="266">
        <f t="shared" si="13"/>
        <v>8</v>
      </c>
      <c r="X32" s="220">
        <f t="shared" ref="X32:AG32" si="20">X13</f>
        <v>0</v>
      </c>
      <c r="Y32" s="220">
        <f t="shared" si="20"/>
        <v>0</v>
      </c>
      <c r="Z32" s="220">
        <f t="shared" si="20"/>
        <v>0</v>
      </c>
      <c r="AA32" s="220" t="str">
        <f t="shared" si="20"/>
        <v>W</v>
      </c>
      <c r="AB32" s="220" t="str">
        <f t="shared" si="20"/>
        <v>W</v>
      </c>
      <c r="AC32" s="220">
        <v>2</v>
      </c>
      <c r="AD32" s="220">
        <v>5</v>
      </c>
      <c r="AE32" s="220">
        <f t="shared" si="20"/>
        <v>0</v>
      </c>
      <c r="AF32" s="220">
        <f t="shared" si="20"/>
        <v>0</v>
      </c>
      <c r="AG32" s="220">
        <f t="shared" si="20"/>
        <v>0</v>
      </c>
      <c r="AH32" s="11"/>
      <c r="AI32" s="11"/>
      <c r="AJ32" s="252">
        <f>IF(OR(N32-N31&lt;0,O32=0),MAX(AJ$4:AJ31)+1,0)</f>
        <v>7</v>
      </c>
      <c r="AK32" s="249">
        <f t="shared" si="5"/>
        <v>7</v>
      </c>
      <c r="AL32" s="255" t="str">
        <f>IF(AK32=AL$3,B32,$AL$4)</f>
        <v/>
      </c>
      <c r="AM32" s="255" t="str">
        <f>IF($AK32=AM$3,$B32,$AL$4)</f>
        <v/>
      </c>
      <c r="AN32" s="255" t="str">
        <f>IF($AK32=AN$3,$B32,$AL$4)</f>
        <v/>
      </c>
      <c r="AO32" s="255" t="str">
        <f>IF($AK32=AO$3,$B32,$AL$4)</f>
        <v/>
      </c>
      <c r="AP32" s="255" t="str">
        <f>IF($AK32=AP$3,$B32,$AL$4)</f>
        <v/>
      </c>
      <c r="AQ32" s="255" t="str">
        <f>IF($AK32=AQ$3,$B32,$AL$4)</f>
        <v/>
      </c>
      <c r="AR32" s="255">
        <f>IF($AK32=AR$3,$B32,$AL$4)</f>
        <v>28</v>
      </c>
      <c r="AS32" s="255" t="str">
        <f>IF($AK32=AS$3,$B32,$AL$4)</f>
        <v/>
      </c>
      <c r="AT32" s="233"/>
      <c r="AU32" s="146">
        <v>0</v>
      </c>
      <c r="AV32" s="146">
        <v>7</v>
      </c>
      <c r="AW32" s="146">
        <v>3</v>
      </c>
      <c r="AX32" s="219">
        <v>-10</v>
      </c>
      <c r="AY32" s="146"/>
      <c r="AZ32" s="265" t="str">
        <f t="shared" si="17"/>
        <v>4,8</v>
      </c>
      <c r="BA32" s="233"/>
      <c r="BB32" s="71">
        <v>0</v>
      </c>
      <c r="BC32" s="71">
        <v>1030</v>
      </c>
      <c r="BD32" s="71">
        <v>1040</v>
      </c>
      <c r="BE32" s="71">
        <v>1045</v>
      </c>
      <c r="BF32" s="71">
        <v>1050</v>
      </c>
      <c r="BG32" s="71">
        <v>1050</v>
      </c>
      <c r="BH32" s="71">
        <v>1050</v>
      </c>
      <c r="BI32" s="71">
        <v>1050</v>
      </c>
      <c r="BJ32" s="71">
        <v>1044</v>
      </c>
      <c r="BK32" s="71">
        <v>0</v>
      </c>
      <c r="BL32" s="233"/>
      <c r="BM32" s="71">
        <v>0</v>
      </c>
      <c r="BN32" s="71">
        <v>1030</v>
      </c>
      <c r="BO32" s="71">
        <v>1040</v>
      </c>
      <c r="BP32" s="71">
        <v>1045</v>
      </c>
      <c r="BQ32" s="71">
        <v>1050</v>
      </c>
      <c r="BR32" s="71">
        <v>1050</v>
      </c>
      <c r="BS32" s="71">
        <v>1050</v>
      </c>
      <c r="BT32" s="71">
        <v>1050</v>
      </c>
      <c r="BU32" s="71">
        <v>1044</v>
      </c>
      <c r="BV32" s="71">
        <v>0</v>
      </c>
      <c r="BW32" s="233"/>
      <c r="BX32" s="71">
        <v>0</v>
      </c>
      <c r="BY32" s="71">
        <v>950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850</v>
      </c>
      <c r="CG32" s="71">
        <v>0</v>
      </c>
      <c r="CH32" s="233"/>
      <c r="CI32" s="233"/>
      <c r="CJ32" s="264">
        <f t="shared" si="3"/>
        <v>5.7654846917065932</v>
      </c>
      <c r="CK32" s="257">
        <v>181944859.70699999</v>
      </c>
      <c r="CL32" s="258">
        <v>1078.343537</v>
      </c>
      <c r="CM32" s="258">
        <v>1060.5450000000001</v>
      </c>
      <c r="CN32" s="258">
        <v>1025.9628769999999</v>
      </c>
      <c r="CO32" s="258">
        <v>993.08259969999995</v>
      </c>
      <c r="CP32" s="259">
        <v>-14.35704117</v>
      </c>
      <c r="CQ32" s="259">
        <v>0</v>
      </c>
      <c r="CR32" s="259">
        <v>-0.27545653790000002</v>
      </c>
      <c r="CS32" s="259">
        <v>-114.9371072</v>
      </c>
      <c r="CT32" s="259">
        <f t="shared" si="4"/>
        <v>2.074805790000001</v>
      </c>
      <c r="CU32" s="233"/>
      <c r="CV32" s="233"/>
      <c r="CW32" s="233"/>
      <c r="CX32" s="233"/>
      <c r="CY32" s="233"/>
      <c r="CZ32" s="233"/>
      <c r="DA32" s="233"/>
      <c r="DB32" s="233"/>
      <c r="DC32" s="233"/>
      <c r="DD32" s="233"/>
      <c r="DE32" s="233"/>
      <c r="DF32" s="233"/>
      <c r="DG32" s="233"/>
      <c r="DH32" s="233"/>
    </row>
    <row r="33" spans="1:112" ht="14.1" customHeight="1" x14ac:dyDescent="0.25">
      <c r="A33" s="241">
        <f t="shared" si="7"/>
        <v>28</v>
      </c>
      <c r="B33" s="241">
        <f t="shared" si="6"/>
        <v>29</v>
      </c>
      <c r="C33" s="212">
        <v>28</v>
      </c>
      <c r="D33" s="212">
        <v>0</v>
      </c>
      <c r="E33" s="244">
        <v>12</v>
      </c>
      <c r="F33" s="244">
        <v>7</v>
      </c>
      <c r="G33" s="182">
        <v>5500</v>
      </c>
      <c r="H33" s="182">
        <v>55</v>
      </c>
      <c r="I33" s="182">
        <v>9.67741939999999E-4</v>
      </c>
      <c r="J33" s="267">
        <v>1032.5</v>
      </c>
      <c r="K33" s="245">
        <v>3</v>
      </c>
      <c r="L33" s="40">
        <v>6.0000000000000002E-5</v>
      </c>
      <c r="M33" s="40">
        <v>2.5000000000000001E-2</v>
      </c>
      <c r="N33" s="244">
        <v>2</v>
      </c>
      <c r="O33" s="244">
        <v>1</v>
      </c>
      <c r="P33" s="244">
        <v>0</v>
      </c>
      <c r="Q33" s="279">
        <v>28</v>
      </c>
      <c r="R33" s="279">
        <v>28</v>
      </c>
      <c r="S33" s="213">
        <v>27</v>
      </c>
      <c r="T33" s="279">
        <v>-29</v>
      </c>
      <c r="U33" s="279"/>
      <c r="V33" s="50" t="str">
        <f>_xlfn.CONCAT(F33+1,",",E33+1)</f>
        <v>8,13</v>
      </c>
      <c r="W33" s="266">
        <f t="shared" si="13"/>
        <v>9</v>
      </c>
      <c r="X33" s="220">
        <f t="shared" ref="X33:AG33" si="21">X14</f>
        <v>0</v>
      </c>
      <c r="Y33" s="220">
        <f t="shared" si="21"/>
        <v>0</v>
      </c>
      <c r="Z33" s="220">
        <f t="shared" si="21"/>
        <v>0</v>
      </c>
      <c r="AA33" s="220" t="str">
        <f t="shared" si="21"/>
        <v>W</v>
      </c>
      <c r="AB33" s="220" t="str">
        <f t="shared" si="21"/>
        <v>W</v>
      </c>
      <c r="AC33" s="220">
        <v>6</v>
      </c>
      <c r="AD33" s="220">
        <f t="shared" si="21"/>
        <v>0</v>
      </c>
      <c r="AE33" s="220">
        <f t="shared" si="21"/>
        <v>0</v>
      </c>
      <c r="AF33" s="220">
        <f t="shared" si="21"/>
        <v>0</v>
      </c>
      <c r="AG33" s="220">
        <f t="shared" si="21"/>
        <v>0</v>
      </c>
      <c r="AH33" s="11"/>
      <c r="AI33" s="11"/>
      <c r="AJ33" s="252">
        <f>IF(OR(N33-N32&lt;0,O33=0),MAX(AJ$4:AJ32)+1,0)</f>
        <v>0</v>
      </c>
      <c r="AK33" s="249">
        <f t="shared" si="5"/>
        <v>7</v>
      </c>
      <c r="AL33" s="255" t="str">
        <f>IF(AK33=AL$3,B33,$AL$4)</f>
        <v/>
      </c>
      <c r="AM33" s="255" t="str">
        <f>IF($AK33=AM$3,$B33,$AL$4)</f>
        <v/>
      </c>
      <c r="AN33" s="255" t="str">
        <f>IF($AK33=AN$3,$B33,$AL$4)</f>
        <v/>
      </c>
      <c r="AO33" s="255" t="str">
        <f>IF($AK33=AO$3,$B33,$AL$4)</f>
        <v/>
      </c>
      <c r="AP33" s="255" t="str">
        <f>IF($AK33=AP$3,$B33,$AL$4)</f>
        <v/>
      </c>
      <c r="AQ33" s="255" t="str">
        <f>IF($AK33=AQ$3,$B33,$AL$4)</f>
        <v/>
      </c>
      <c r="AR33" s="255">
        <f>IF($AK33=AR$3,$B33,$AL$4)</f>
        <v>29</v>
      </c>
      <c r="AS33" s="255" t="str">
        <f>IF($AK33=AS$3,$B33,$AL$4)</f>
        <v/>
      </c>
      <c r="AT33" s="233"/>
      <c r="AU33" s="146">
        <v>0</v>
      </c>
      <c r="AV33" s="146">
        <v>7</v>
      </c>
      <c r="AW33" s="146">
        <v>4</v>
      </c>
      <c r="AX33" s="219">
        <v>-10</v>
      </c>
      <c r="AY33" s="146"/>
      <c r="AZ33" s="265" t="str">
        <f t="shared" si="17"/>
        <v>5,8</v>
      </c>
      <c r="BA33" s="233"/>
      <c r="BB33" s="71">
        <v>0</v>
      </c>
      <c r="BC33" s="71">
        <v>0</v>
      </c>
      <c r="BD33" s="71">
        <v>1080</v>
      </c>
      <c r="BE33" s="71">
        <v>1080</v>
      </c>
      <c r="BF33" s="71">
        <v>1080</v>
      </c>
      <c r="BG33" s="71">
        <v>1080</v>
      </c>
      <c r="BH33" s="71">
        <v>0</v>
      </c>
      <c r="BI33" s="71">
        <v>0</v>
      </c>
      <c r="BJ33" s="71">
        <v>0</v>
      </c>
      <c r="BK33" s="71">
        <v>0</v>
      </c>
      <c r="BL33" s="233"/>
      <c r="BM33" s="71">
        <v>0</v>
      </c>
      <c r="BN33" s="71">
        <v>0</v>
      </c>
      <c r="BO33" s="71">
        <v>1080</v>
      </c>
      <c r="BP33" s="71">
        <v>1080</v>
      </c>
      <c r="BQ33" s="71">
        <v>1080</v>
      </c>
      <c r="BR33" s="71">
        <v>1080</v>
      </c>
      <c r="BS33" s="71">
        <v>0</v>
      </c>
      <c r="BT33" s="71">
        <v>0</v>
      </c>
      <c r="BU33" s="71">
        <v>0</v>
      </c>
      <c r="BV33" s="71">
        <v>0</v>
      </c>
      <c r="BW33" s="233"/>
      <c r="BX33" s="71">
        <v>0</v>
      </c>
      <c r="BY33" s="71">
        <v>0</v>
      </c>
      <c r="BZ33" s="71">
        <v>950</v>
      </c>
      <c r="CA33" s="71">
        <v>950</v>
      </c>
      <c r="CB33" s="71">
        <v>950</v>
      </c>
      <c r="CC33" s="71">
        <v>950</v>
      </c>
      <c r="CD33" s="71">
        <v>0</v>
      </c>
      <c r="CE33" s="71">
        <v>0</v>
      </c>
      <c r="CF33" s="71">
        <v>0</v>
      </c>
      <c r="CG33" s="71">
        <v>0</v>
      </c>
      <c r="CH33" s="233"/>
      <c r="CI33" s="233"/>
      <c r="CJ33" s="264">
        <f t="shared" si="3"/>
        <v>6.3849918631835116</v>
      </c>
      <c r="CK33" s="257">
        <v>201495019.2216</v>
      </c>
      <c r="CL33" s="258">
        <v>1078.3376599999999</v>
      </c>
      <c r="CM33" s="258">
        <v>1060.5450000000001</v>
      </c>
      <c r="CN33" s="258">
        <v>1025.9612509999999</v>
      </c>
      <c r="CO33" s="258">
        <v>993.07072049999999</v>
      </c>
      <c r="CP33" s="259">
        <v>-14.195293810000001</v>
      </c>
      <c r="CQ33" s="259">
        <v>0</v>
      </c>
      <c r="CR33" s="259">
        <v>-0.26174139629999998</v>
      </c>
      <c r="CS33" s="259">
        <v>-113.04882000000001</v>
      </c>
      <c r="CT33" s="259">
        <f t="shared" si="4"/>
        <v>2.2365531500000007</v>
      </c>
      <c r="CU33" s="233"/>
      <c r="CV33" s="233"/>
      <c r="CW33" s="233"/>
      <c r="CX33" s="233"/>
      <c r="CY33" s="233"/>
      <c r="CZ33" s="233"/>
      <c r="DA33" s="233"/>
      <c r="DB33" s="233"/>
      <c r="DC33" s="233"/>
      <c r="DD33" s="233"/>
      <c r="DE33" s="233"/>
      <c r="DF33" s="233"/>
      <c r="DG33" s="233"/>
      <c r="DH33" s="233"/>
    </row>
    <row r="34" spans="1:112" ht="14.1" customHeight="1" x14ac:dyDescent="0.25">
      <c r="A34" s="241">
        <f t="shared" si="7"/>
        <v>29</v>
      </c>
      <c r="B34" s="241">
        <f t="shared" si="6"/>
        <v>30</v>
      </c>
      <c r="C34" s="212">
        <v>29</v>
      </c>
      <c r="D34" s="212">
        <v>0</v>
      </c>
      <c r="E34" s="244">
        <v>12</v>
      </c>
      <c r="F34" s="244">
        <v>6</v>
      </c>
      <c r="G34" s="182">
        <v>5000</v>
      </c>
      <c r="H34" s="182">
        <v>55</v>
      </c>
      <c r="I34" s="182">
        <v>9.67741939999999E-4</v>
      </c>
      <c r="J34" s="267">
        <v>1027.4190000000001</v>
      </c>
      <c r="K34" s="245">
        <v>3</v>
      </c>
      <c r="L34" s="40">
        <v>6.0000000000000002E-5</v>
      </c>
      <c r="M34" s="40">
        <v>2.5000000000000001E-2</v>
      </c>
      <c r="N34" s="244">
        <v>2</v>
      </c>
      <c r="O34" s="244">
        <v>1</v>
      </c>
      <c r="P34" s="244">
        <v>0</v>
      </c>
      <c r="Q34" s="279">
        <v>29</v>
      </c>
      <c r="R34" s="279">
        <v>29</v>
      </c>
      <c r="S34" s="213">
        <v>28</v>
      </c>
      <c r="T34" s="279">
        <v>-30</v>
      </c>
      <c r="U34" s="279"/>
      <c r="V34" s="50" t="str">
        <f>_xlfn.CONCAT(F34+1,",",E34+1)</f>
        <v>7,13</v>
      </c>
      <c r="W34" s="266">
        <f t="shared" si="13"/>
        <v>10</v>
      </c>
      <c r="X34" s="220">
        <f t="shared" ref="X34:AG34" si="22">X15</f>
        <v>0</v>
      </c>
      <c r="Y34" s="220">
        <f t="shared" si="22"/>
        <v>0</v>
      </c>
      <c r="Z34" s="220">
        <f t="shared" si="22"/>
        <v>0</v>
      </c>
      <c r="AA34" s="220" t="str">
        <f t="shared" si="22"/>
        <v>W</v>
      </c>
      <c r="AB34" s="220" t="str">
        <f t="shared" si="22"/>
        <v>W</v>
      </c>
      <c r="AC34" s="220">
        <f t="shared" si="22"/>
        <v>0</v>
      </c>
      <c r="AD34" s="220">
        <v>6</v>
      </c>
      <c r="AE34" s="220">
        <f t="shared" si="22"/>
        <v>0</v>
      </c>
      <c r="AF34" s="220">
        <f t="shared" si="22"/>
        <v>0</v>
      </c>
      <c r="AG34" s="220">
        <f t="shared" si="22"/>
        <v>0</v>
      </c>
      <c r="AH34" s="11"/>
      <c r="AI34" s="11"/>
      <c r="AJ34" s="252">
        <f>IF(OR(N34-N33&lt;0,O34=0),MAX(AJ$4:AJ33)+1,0)</f>
        <v>0</v>
      </c>
      <c r="AK34" s="249">
        <f t="shared" si="5"/>
        <v>7</v>
      </c>
      <c r="AL34" s="255" t="str">
        <f>IF(AK34=AL$3,B34,$AL$4)</f>
        <v/>
      </c>
      <c r="AM34" s="255" t="str">
        <f>IF($AK34=AM$3,$B34,$AL$4)</f>
        <v/>
      </c>
      <c r="AN34" s="255" t="str">
        <f>IF($AK34=AN$3,$B34,$AL$4)</f>
        <v/>
      </c>
      <c r="AO34" s="255" t="str">
        <f>IF($AK34=AO$3,$B34,$AL$4)</f>
        <v/>
      </c>
      <c r="AP34" s="255" t="str">
        <f>IF($AK34=AP$3,$B34,$AL$4)</f>
        <v/>
      </c>
      <c r="AQ34" s="255" t="str">
        <f>IF($AK34=AQ$3,$B34,$AL$4)</f>
        <v/>
      </c>
      <c r="AR34" s="255">
        <f>IF($AK34=AR$3,$B34,$AL$4)</f>
        <v>30</v>
      </c>
      <c r="AS34" s="255" t="str">
        <f>IF($AK34=AS$3,$B34,$AL$4)</f>
        <v/>
      </c>
      <c r="AT34" s="233"/>
      <c r="AU34" s="146">
        <v>0</v>
      </c>
      <c r="AV34" s="146">
        <v>8</v>
      </c>
      <c r="AW34" s="146">
        <v>3</v>
      </c>
      <c r="AX34" s="219">
        <v>-10</v>
      </c>
      <c r="AY34" s="146"/>
      <c r="AZ34" s="265" t="str">
        <f t="shared" si="17"/>
        <v>4,9</v>
      </c>
      <c r="BA34" s="233"/>
      <c r="BB34" s="233"/>
      <c r="BC34" s="233"/>
      <c r="BD34" s="233"/>
      <c r="BE34" s="233"/>
      <c r="BF34" s="233"/>
      <c r="BG34" s="233"/>
      <c r="BH34" s="233"/>
      <c r="BI34" s="233"/>
      <c r="BJ34" s="233"/>
      <c r="BK34" s="233"/>
      <c r="BL34" s="233"/>
      <c r="BM34" s="233"/>
      <c r="BN34" s="233"/>
      <c r="BO34" s="233"/>
      <c r="BP34" s="233"/>
      <c r="BQ34" s="233"/>
      <c r="BR34" s="233"/>
      <c r="BS34" s="233"/>
      <c r="BT34" s="233"/>
      <c r="BU34" s="233"/>
      <c r="BV34" s="233"/>
      <c r="BW34" s="233"/>
      <c r="BX34" s="233"/>
      <c r="BY34" s="233"/>
      <c r="BZ34" s="233"/>
      <c r="CA34" s="233"/>
      <c r="CB34" s="233"/>
      <c r="CC34" s="233"/>
      <c r="CD34" s="233"/>
      <c r="CE34" s="233"/>
      <c r="CF34" s="233"/>
      <c r="CG34" s="233"/>
      <c r="CH34" s="233"/>
      <c r="CI34" s="233"/>
      <c r="CJ34" s="264">
        <f t="shared" si="3"/>
        <v>7.0664497518062204</v>
      </c>
      <c r="CK34" s="257">
        <v>223000194.68759999</v>
      </c>
      <c r="CL34" s="258">
        <v>1078.3312920000001</v>
      </c>
      <c r="CM34" s="258">
        <v>1060.5450000000001</v>
      </c>
      <c r="CN34" s="258">
        <v>1025.959507</v>
      </c>
      <c r="CO34" s="258">
        <v>993.05847859999994</v>
      </c>
      <c r="CP34" s="259">
        <v>-14.020808280000001</v>
      </c>
      <c r="CQ34" s="259">
        <v>0</v>
      </c>
      <c r="CR34" s="259">
        <v>-0.2473468912</v>
      </c>
      <c r="CS34" s="259">
        <v>-111.11623969999999</v>
      </c>
      <c r="CT34" s="259">
        <f t="shared" si="4"/>
        <v>2.4110386800000008</v>
      </c>
      <c r="CU34" s="233"/>
      <c r="CV34" s="233"/>
      <c r="CW34" s="233"/>
      <c r="CX34" s="233"/>
      <c r="CY34" s="233"/>
      <c r="CZ34" s="233"/>
      <c r="DA34" s="233"/>
      <c r="DB34" s="233"/>
      <c r="DC34" s="233"/>
      <c r="DD34" s="233"/>
      <c r="DE34" s="233"/>
      <c r="DF34" s="233"/>
      <c r="DG34" s="233"/>
      <c r="DH34" s="233"/>
    </row>
    <row r="35" spans="1:112" ht="14.1" customHeight="1" x14ac:dyDescent="0.25">
      <c r="A35" s="241">
        <f t="shared" si="7"/>
        <v>30</v>
      </c>
      <c r="B35" s="241">
        <f t="shared" si="6"/>
        <v>31</v>
      </c>
      <c r="C35" s="212">
        <v>30</v>
      </c>
      <c r="D35" s="212">
        <v>0</v>
      </c>
      <c r="E35" s="244">
        <v>12</v>
      </c>
      <c r="F35" s="244">
        <v>5</v>
      </c>
      <c r="G35" s="182">
        <v>5000</v>
      </c>
      <c r="H35" s="182">
        <v>40</v>
      </c>
      <c r="I35" s="182">
        <v>1.25E-3</v>
      </c>
      <c r="J35" s="267">
        <v>1021.875</v>
      </c>
      <c r="K35" s="245">
        <v>3</v>
      </c>
      <c r="L35" s="40">
        <v>6.0000000000000002E-5</v>
      </c>
      <c r="M35" s="40">
        <v>2.5000000000000001E-2</v>
      </c>
      <c r="N35" s="244">
        <v>3</v>
      </c>
      <c r="O35" s="244">
        <v>1</v>
      </c>
      <c r="P35" s="244">
        <v>0</v>
      </c>
      <c r="Q35" s="279">
        <v>30</v>
      </c>
      <c r="R35" s="279">
        <v>30</v>
      </c>
      <c r="S35" s="213">
        <v>26</v>
      </c>
      <c r="T35" s="279">
        <v>29</v>
      </c>
      <c r="U35" s="279">
        <v>-31</v>
      </c>
      <c r="V35" s="50" t="str">
        <f>_xlfn.CONCAT(F35+1,",",E35+1)</f>
        <v>6,13</v>
      </c>
      <c r="W35" s="266">
        <f t="shared" si="13"/>
        <v>11</v>
      </c>
      <c r="X35" s="220">
        <f t="shared" ref="X35:AG35" si="23">X16</f>
        <v>0</v>
      </c>
      <c r="Y35" s="220">
        <f t="shared" si="23"/>
        <v>0</v>
      </c>
      <c r="Z35" s="220">
        <f t="shared" si="23"/>
        <v>0</v>
      </c>
      <c r="AA35" s="220">
        <f t="shared" si="23"/>
        <v>0</v>
      </c>
      <c r="AB35" s="220">
        <f t="shared" si="23"/>
        <v>0</v>
      </c>
      <c r="AC35" s="220">
        <f t="shared" si="23"/>
        <v>0</v>
      </c>
      <c r="AD35" s="220">
        <v>6</v>
      </c>
      <c r="AE35" s="220">
        <f t="shared" si="23"/>
        <v>0</v>
      </c>
      <c r="AF35" s="220">
        <f t="shared" si="23"/>
        <v>0</v>
      </c>
      <c r="AG35" s="220">
        <f t="shared" si="23"/>
        <v>0</v>
      </c>
      <c r="AH35" s="11"/>
      <c r="AI35" s="11"/>
      <c r="AJ35" s="252">
        <f>IF(OR(N35-N34&lt;0,O35=0),MAX(AJ$4:AJ34)+1,0)</f>
        <v>0</v>
      </c>
      <c r="AK35" s="249">
        <f t="shared" si="5"/>
        <v>7</v>
      </c>
      <c r="AL35" s="255" t="str">
        <f>IF(AK35=AL$3,B35,$AL$4)</f>
        <v/>
      </c>
      <c r="AM35" s="255" t="str">
        <f>IF($AK35=AM$3,$B35,$AL$4)</f>
        <v/>
      </c>
      <c r="AN35" s="255" t="str">
        <f>IF($AK35=AN$3,$B35,$AL$4)</f>
        <v/>
      </c>
      <c r="AO35" s="255" t="str">
        <f>IF($AK35=AO$3,$B35,$AL$4)</f>
        <v/>
      </c>
      <c r="AP35" s="255" t="str">
        <f>IF($AK35=AP$3,$B35,$AL$4)</f>
        <v/>
      </c>
      <c r="AQ35" s="255" t="str">
        <f>IF($AK35=AQ$3,$B35,$AL$4)</f>
        <v/>
      </c>
      <c r="AR35" s="255">
        <f>IF($AK35=AR$3,$B35,$AL$4)</f>
        <v>31</v>
      </c>
      <c r="AS35" s="255" t="str">
        <f>IF($AK35=AS$3,$B35,$AL$4)</f>
        <v/>
      </c>
      <c r="AT35" s="233"/>
      <c r="AU35" s="146">
        <v>0</v>
      </c>
      <c r="AV35" s="146">
        <v>8</v>
      </c>
      <c r="AW35" s="146">
        <v>4</v>
      </c>
      <c r="AX35" s="219">
        <v>-10</v>
      </c>
      <c r="AY35" s="146"/>
      <c r="AZ35" s="265" t="str">
        <f t="shared" si="17"/>
        <v>5,9</v>
      </c>
      <c r="BA35" s="233"/>
      <c r="BB35" s="225">
        <f>IF(BB19=0,$BB$18,BB19)</f>
        <v>1105</v>
      </c>
      <c r="BC35" s="225">
        <f>IF(BC19=0,$BB$18,BC19)</f>
        <v>1105</v>
      </c>
      <c r="BD35" s="225">
        <f>IF(BD19=0,$BB$18,BD19)</f>
        <v>997</v>
      </c>
      <c r="BE35" s="225">
        <f>IF(BE19=0,$BB$18,BE19)</f>
        <v>997</v>
      </c>
      <c r="BF35" s="225">
        <f>IF(BF19=0,$BB$18,BF19)</f>
        <v>997</v>
      </c>
      <c r="BG35" s="225">
        <f>IF(BG19=0,$BB$18,BG19)</f>
        <v>997</v>
      </c>
      <c r="BH35" s="225">
        <f>IF(BH19=0,$BB$18,BH19)</f>
        <v>997</v>
      </c>
      <c r="BI35" s="225">
        <f>IF(BI19=0,$BB$18,BI19)</f>
        <v>997</v>
      </c>
      <c r="BJ35" s="225">
        <f>IF(BJ19=0,$BB$18,BJ19)</f>
        <v>997</v>
      </c>
      <c r="BK35" s="225">
        <f>IF(BK19=0,$BB$18,BK19)</f>
        <v>997</v>
      </c>
      <c r="BL35" s="233"/>
      <c r="BM35" s="225">
        <f>IF(BM19=0,$BM$18,BM19)</f>
        <v>1110</v>
      </c>
      <c r="BN35" s="225">
        <f>IF(BN19=0,$BM$18,BN19)</f>
        <v>1110</v>
      </c>
      <c r="BO35" s="225">
        <f>IF(BO19=0,$BM$18,BO19)</f>
        <v>997</v>
      </c>
      <c r="BP35" s="225">
        <f>IF(BP19=0,$BM$18,BP19)</f>
        <v>997</v>
      </c>
      <c r="BQ35" s="225">
        <f>IF(BQ19=0,$BM$18,BQ19)</f>
        <v>997</v>
      </c>
      <c r="BR35" s="225">
        <f>IF(BR19=0,$BM$18,BR19)</f>
        <v>997</v>
      </c>
      <c r="BS35" s="225">
        <f>IF(BS19=0,$BM$18,BS19)</f>
        <v>997</v>
      </c>
      <c r="BT35" s="225">
        <f>IF(BT19=0,$BM$18,BT19)</f>
        <v>997</v>
      </c>
      <c r="BU35" s="225">
        <f>IF(BU19=0,$BM$18,BU19)</f>
        <v>997</v>
      </c>
      <c r="BV35" s="225">
        <f>IF(BV19=0,$BM$18,BV19)</f>
        <v>997</v>
      </c>
      <c r="BW35" s="233"/>
      <c r="BX35" s="225">
        <f>IF(BX19=0,$BX$18,BX19)</f>
        <v>1000</v>
      </c>
      <c r="BY35" s="225">
        <f>IF(BY19=0,$BX$18,BY19)</f>
        <v>1000</v>
      </c>
      <c r="BZ35" s="225">
        <f>IF(BZ19=0,$BX$18,BZ19)</f>
        <v>530</v>
      </c>
      <c r="CA35" s="225">
        <f>IF(CA19=0,$BX$18,CA19)</f>
        <v>530</v>
      </c>
      <c r="CB35" s="225">
        <f>IF(CB19=0,$BX$18,CB19)</f>
        <v>530</v>
      </c>
      <c r="CC35" s="225">
        <f>IF(CC19=0,$BX$18,CC19)</f>
        <v>530</v>
      </c>
      <c r="CD35" s="225">
        <f>IF(CD19=0,$BX$18,CD19)</f>
        <v>530</v>
      </c>
      <c r="CE35" s="225">
        <f>IF(CE19=0,$BX$18,CE19)</f>
        <v>530</v>
      </c>
      <c r="CF35" s="225">
        <f>IF(CF19=0,$BX$18,CF19)</f>
        <v>530</v>
      </c>
      <c r="CG35" s="225">
        <f>IF(CG19=0,$BX$18,CG19)</f>
        <v>530</v>
      </c>
      <c r="CH35" s="233"/>
      <c r="CI35" s="233"/>
      <c r="CJ35" s="264">
        <f t="shared" si="3"/>
        <v>7.81605342929437</v>
      </c>
      <c r="CK35" s="257">
        <v>246655887.70030001</v>
      </c>
      <c r="CL35" s="258">
        <v>1078.3244999999999</v>
      </c>
      <c r="CM35" s="258">
        <v>1060.5450000000001</v>
      </c>
      <c r="CN35" s="258">
        <v>1025.957682</v>
      </c>
      <c r="CO35" s="258">
        <v>993.04595819999997</v>
      </c>
      <c r="CP35" s="259">
        <v>-13.83563373</v>
      </c>
      <c r="CQ35" s="259">
        <v>0</v>
      </c>
      <c r="CR35" s="259">
        <v>-0.2326328268</v>
      </c>
      <c r="CS35" s="259">
        <v>-109.1536906</v>
      </c>
      <c r="CT35" s="259">
        <f t="shared" si="4"/>
        <v>2.5962132300000018</v>
      </c>
      <c r="CU35" s="233"/>
      <c r="CV35" s="233"/>
      <c r="CW35" s="233"/>
      <c r="CX35" s="233"/>
      <c r="CY35" s="233"/>
      <c r="CZ35" s="233"/>
      <c r="DA35" s="233"/>
      <c r="DB35" s="233"/>
      <c r="DC35" s="233"/>
      <c r="DD35" s="233"/>
      <c r="DE35" s="233"/>
      <c r="DF35" s="233"/>
      <c r="DG35" s="233"/>
      <c r="DH35" s="233"/>
    </row>
    <row r="36" spans="1:112" ht="14.1" customHeight="1" x14ac:dyDescent="0.25">
      <c r="A36" s="241">
        <f t="shared" si="7"/>
        <v>31</v>
      </c>
      <c r="B36" s="241">
        <f t="shared" si="6"/>
        <v>32</v>
      </c>
      <c r="C36" s="212">
        <v>31</v>
      </c>
      <c r="D36" s="212">
        <v>0</v>
      </c>
      <c r="E36" s="244">
        <v>12</v>
      </c>
      <c r="F36" s="244">
        <v>4</v>
      </c>
      <c r="G36" s="182">
        <v>5000</v>
      </c>
      <c r="H36" s="182">
        <v>40</v>
      </c>
      <c r="I36" s="182">
        <v>1.25E-3</v>
      </c>
      <c r="J36" s="267">
        <v>1015.625</v>
      </c>
      <c r="K36" s="245">
        <v>3</v>
      </c>
      <c r="L36" s="40">
        <v>6.0000000000000002E-5</v>
      </c>
      <c r="M36" s="40">
        <v>2.5000000000000001E-2</v>
      </c>
      <c r="N36" s="244">
        <v>2</v>
      </c>
      <c r="O36" s="244">
        <v>1</v>
      </c>
      <c r="P36" s="244">
        <v>0</v>
      </c>
      <c r="Q36" s="279">
        <v>31</v>
      </c>
      <c r="R36" s="279">
        <v>31</v>
      </c>
      <c r="S36" s="213">
        <v>30</v>
      </c>
      <c r="T36" s="279">
        <v>-32</v>
      </c>
      <c r="U36" s="279"/>
      <c r="V36" s="50" t="str">
        <f>_xlfn.CONCAT(F36+1,",",E36+1)</f>
        <v>5,13</v>
      </c>
      <c r="W36" s="266">
        <f t="shared" si="13"/>
        <v>12</v>
      </c>
      <c r="X36" s="220">
        <f t="shared" ref="X36:AG36" si="24">X17</f>
        <v>0</v>
      </c>
      <c r="Y36" s="220">
        <f t="shared" si="24"/>
        <v>0</v>
      </c>
      <c r="Z36" s="220">
        <f t="shared" si="24"/>
        <v>0</v>
      </c>
      <c r="AA36" s="220">
        <f t="shared" si="24"/>
        <v>0</v>
      </c>
      <c r="AB36" s="220">
        <f t="shared" si="24"/>
        <v>0</v>
      </c>
      <c r="AC36" s="220">
        <f t="shared" si="24"/>
        <v>0</v>
      </c>
      <c r="AD36" s="220">
        <v>6</v>
      </c>
      <c r="AE36" s="220">
        <f t="shared" si="24"/>
        <v>0</v>
      </c>
      <c r="AF36" s="220">
        <f t="shared" si="24"/>
        <v>0</v>
      </c>
      <c r="AG36" s="220">
        <f t="shared" si="24"/>
        <v>0</v>
      </c>
      <c r="AH36" s="11"/>
      <c r="AI36" s="11"/>
      <c r="AJ36" s="252">
        <f>IF(OR(N36-N35&lt;0,O36=0),MAX(AJ$4:AJ35)+1,0)</f>
        <v>8</v>
      </c>
      <c r="AK36" s="249">
        <f t="shared" si="5"/>
        <v>8</v>
      </c>
      <c r="AL36" s="255" t="str">
        <f>IF(AK36=AL$3,B36,$AL$4)</f>
        <v/>
      </c>
      <c r="AM36" s="255" t="str">
        <f>IF($AK36=AM$3,$B36,$AL$4)</f>
        <v/>
      </c>
      <c r="AN36" s="255" t="str">
        <f>IF($AK36=AN$3,$B36,$AL$4)</f>
        <v/>
      </c>
      <c r="AO36" s="255" t="str">
        <f>IF($AK36=AO$3,$B36,$AL$4)</f>
        <v/>
      </c>
      <c r="AP36" s="255" t="str">
        <f>IF($AK36=AP$3,$B36,$AL$4)</f>
        <v/>
      </c>
      <c r="AQ36" s="255" t="str">
        <f>IF($AK36=AQ$3,$B36,$AL$4)</f>
        <v/>
      </c>
      <c r="AR36" s="255" t="str">
        <f>IF($AK36=AR$3,$B36,$AL$4)</f>
        <v/>
      </c>
      <c r="AS36" s="255">
        <f>IF($AK36=AS$3,$B36,$AL$4)</f>
        <v>32</v>
      </c>
      <c r="AT36" s="233"/>
      <c r="AU36" s="146">
        <v>0</v>
      </c>
      <c r="AV36" s="146">
        <v>9</v>
      </c>
      <c r="AW36" s="146">
        <v>3</v>
      </c>
      <c r="AX36" s="219">
        <v>-10</v>
      </c>
      <c r="AY36" s="146"/>
      <c r="AZ36" s="265" t="str">
        <f t="shared" si="17"/>
        <v>4,10</v>
      </c>
      <c r="BA36" s="233"/>
      <c r="BB36" s="225">
        <f>IF(BB20=0,$BB$18,BB20)</f>
        <v>1105</v>
      </c>
      <c r="BC36" s="225">
        <f>IF(BC20=0,$BB$18,BC20)</f>
        <v>1095</v>
      </c>
      <c r="BD36" s="225">
        <f>IF(BD20=0,$BB$18,BD20)</f>
        <v>1105</v>
      </c>
      <c r="BE36" s="225">
        <f>IF(BE20=0,$BB$18,BE20)</f>
        <v>997</v>
      </c>
      <c r="BF36" s="225">
        <f>IF(BF20=0,$BB$18,BF20)</f>
        <v>997</v>
      </c>
      <c r="BG36" s="225">
        <f>IF(BG20=0,$BB$18,BG20)</f>
        <v>1100</v>
      </c>
      <c r="BH36" s="225">
        <f>IF(BH20=0,$BB$18,BH20)</f>
        <v>1100</v>
      </c>
      <c r="BI36" s="225">
        <f>IF(BI20=0,$BB$18,BI20)</f>
        <v>1110</v>
      </c>
      <c r="BJ36" s="225">
        <f>IF(BJ20=0,$BB$18,BJ20)</f>
        <v>997</v>
      </c>
      <c r="BK36" s="225">
        <f>IF(BK20=0,$BB$18,BK20)</f>
        <v>997</v>
      </c>
      <c r="BL36" s="233"/>
      <c r="BM36" s="225">
        <f>IF(BM20=0,$BM$18,BM20)</f>
        <v>1110</v>
      </c>
      <c r="BN36" s="225">
        <f>IF(BN20=0,$BM$18,BN20)</f>
        <v>1105</v>
      </c>
      <c r="BO36" s="225">
        <f>IF(BO20=0,$BM$18,BO20)</f>
        <v>1110</v>
      </c>
      <c r="BP36" s="225">
        <f>IF(BP20=0,$BM$18,BP20)</f>
        <v>997</v>
      </c>
      <c r="BQ36" s="225">
        <f>IF(BQ20=0,$BM$18,BQ20)</f>
        <v>997</v>
      </c>
      <c r="BR36" s="225">
        <f>IF(BR20=0,$BM$18,BR20)</f>
        <v>1100</v>
      </c>
      <c r="BS36" s="225">
        <f>IF(BS20=0,$BM$18,BS20)</f>
        <v>1100</v>
      </c>
      <c r="BT36" s="225">
        <f>IF(BT20=0,$BM$18,BT20)</f>
        <v>1110</v>
      </c>
      <c r="BU36" s="225">
        <f>IF(BU20=0,$BM$18,BU20)</f>
        <v>997</v>
      </c>
      <c r="BV36" s="225">
        <f>IF(BV20=0,$BM$18,BV20)</f>
        <v>997</v>
      </c>
      <c r="BW36" s="233"/>
      <c r="BX36" s="225">
        <f>IF(BX20=0,$BX$18,BX20)</f>
        <v>1000</v>
      </c>
      <c r="BY36" s="225">
        <f>IF(BY20=0,$BX$18,BY20)</f>
        <v>900</v>
      </c>
      <c r="BZ36" s="225">
        <f>IF(BZ20=0,$BX$18,BZ20)</f>
        <v>900</v>
      </c>
      <c r="CA36" s="225">
        <f>IF(CA20=0,$BX$18,CA20)</f>
        <v>530</v>
      </c>
      <c r="CB36" s="225">
        <f>IF(CB20=0,$BX$18,CB20)</f>
        <v>530</v>
      </c>
      <c r="CC36" s="225">
        <f>IF(CC20=0,$BX$18,CC20)</f>
        <v>950</v>
      </c>
      <c r="CD36" s="225">
        <f>IF(CD20=0,$BX$18,CD20)</f>
        <v>950</v>
      </c>
      <c r="CE36" s="225">
        <f>IF(CE20=0,$BX$18,CE20)</f>
        <v>950</v>
      </c>
      <c r="CF36" s="225">
        <f>IF(CF20=0,$BX$18,CF20)</f>
        <v>530</v>
      </c>
      <c r="CG36" s="225">
        <f>IF(CG20=0,$BX$18,CG20)</f>
        <v>530</v>
      </c>
      <c r="CH36" s="233"/>
      <c r="CI36" s="233"/>
      <c r="CJ36" s="264">
        <f t="shared" si="3"/>
        <v>8.6406174745291136</v>
      </c>
      <c r="CK36" s="257">
        <v>272677150.01419997</v>
      </c>
      <c r="CL36" s="258">
        <v>1078.3223780000001</v>
      </c>
      <c r="CM36" s="258">
        <v>1060.5450000000001</v>
      </c>
      <c r="CN36" s="258">
        <v>1025.955784</v>
      </c>
      <c r="CO36" s="258">
        <v>993.03320129999997</v>
      </c>
      <c r="CP36" s="259">
        <v>-13.777953520000001</v>
      </c>
      <c r="CQ36" s="259">
        <v>0</v>
      </c>
      <c r="CR36" s="259">
        <v>-0.21771259060000001</v>
      </c>
      <c r="CS36" s="259">
        <v>-107.1686303</v>
      </c>
      <c r="CT36" s="259">
        <f t="shared" si="4"/>
        <v>2.6538934400000009</v>
      </c>
      <c r="CU36" s="233"/>
      <c r="CV36" s="233"/>
      <c r="CW36" s="233"/>
      <c r="CX36" s="233"/>
      <c r="CY36" s="233"/>
      <c r="CZ36" s="233"/>
      <c r="DA36" s="233"/>
      <c r="DB36" s="233"/>
      <c r="DC36" s="233"/>
      <c r="DD36" s="233"/>
      <c r="DE36" s="233"/>
      <c r="DF36" s="233"/>
      <c r="DG36" s="233"/>
      <c r="DH36" s="233"/>
    </row>
    <row r="37" spans="1:112" ht="14.1" customHeight="1" x14ac:dyDescent="0.25">
      <c r="A37" s="241">
        <f t="shared" si="7"/>
        <v>32</v>
      </c>
      <c r="B37" s="241">
        <f t="shared" si="6"/>
        <v>33</v>
      </c>
      <c r="C37" s="212">
        <v>32</v>
      </c>
      <c r="D37" s="212">
        <v>0</v>
      </c>
      <c r="E37" s="244">
        <v>12</v>
      </c>
      <c r="F37" s="244">
        <v>3</v>
      </c>
      <c r="G37" s="182">
        <v>5000</v>
      </c>
      <c r="H37" s="182">
        <v>40</v>
      </c>
      <c r="I37" s="182">
        <v>1.25E-3</v>
      </c>
      <c r="J37" s="267">
        <v>1009.375</v>
      </c>
      <c r="K37" s="245">
        <v>3</v>
      </c>
      <c r="L37" s="40">
        <v>6.0000000000000002E-5</v>
      </c>
      <c r="M37" s="40">
        <v>2.5000000000000001E-2</v>
      </c>
      <c r="N37" s="244">
        <v>2</v>
      </c>
      <c r="O37" s="244">
        <v>1</v>
      </c>
      <c r="P37" s="244">
        <v>0</v>
      </c>
      <c r="Q37" s="279">
        <v>32</v>
      </c>
      <c r="R37" s="279">
        <v>32</v>
      </c>
      <c r="S37" s="213">
        <v>31</v>
      </c>
      <c r="T37" s="279">
        <v>-33</v>
      </c>
      <c r="U37" s="279"/>
      <c r="V37" s="50" t="str">
        <f>_xlfn.CONCAT(F37+1,",",E37+1)</f>
        <v>4,13</v>
      </c>
      <c r="W37" s="266">
        <f t="shared" si="13"/>
        <v>13</v>
      </c>
      <c r="X37" s="220">
        <v>8</v>
      </c>
      <c r="Y37" s="220">
        <v>8</v>
      </c>
      <c r="Z37" s="220">
        <v>8</v>
      </c>
      <c r="AA37" s="220">
        <v>8</v>
      </c>
      <c r="AB37" s="220">
        <v>8</v>
      </c>
      <c r="AC37" s="220">
        <v>8</v>
      </c>
      <c r="AD37" s="220">
        <v>7</v>
      </c>
      <c r="AE37" s="220">
        <v>7</v>
      </c>
      <c r="AF37" s="220">
        <f t="shared" ref="AF37:AG37" si="25">AF18</f>
        <v>0</v>
      </c>
      <c r="AG37" s="220">
        <f t="shared" si="25"/>
        <v>0</v>
      </c>
      <c r="AH37" s="11"/>
      <c r="AI37" s="11"/>
      <c r="AJ37" s="252">
        <f>IF(OR(N37-N36&lt;0,O37=0),MAX(AJ$4:AJ36)+1,0)</f>
        <v>0</v>
      </c>
      <c r="AK37" s="249">
        <f t="shared" si="5"/>
        <v>8</v>
      </c>
      <c r="AL37" s="255" t="str">
        <f>IF(AK37=AL$3,B37,$AL$4)</f>
        <v/>
      </c>
      <c r="AM37" s="255" t="str">
        <f>IF($AK37=AM$3,$B37,$AL$4)</f>
        <v/>
      </c>
      <c r="AN37" s="255" t="str">
        <f>IF($AK37=AN$3,$B37,$AL$4)</f>
        <v/>
      </c>
      <c r="AO37" s="255" t="str">
        <f>IF($AK37=AO$3,$B37,$AL$4)</f>
        <v/>
      </c>
      <c r="AP37" s="255" t="str">
        <f>IF($AK37=AP$3,$B37,$AL$4)</f>
        <v/>
      </c>
      <c r="AQ37" s="255" t="str">
        <f>IF($AK37=AQ$3,$B37,$AL$4)</f>
        <v/>
      </c>
      <c r="AR37" s="255" t="str">
        <f>IF($AK37=AR$3,$B37,$AL$4)</f>
        <v/>
      </c>
      <c r="AS37" s="255">
        <f>IF($AK37=AS$3,$B37,$AL$4)</f>
        <v>33</v>
      </c>
      <c r="AT37" s="233"/>
      <c r="AU37" s="146">
        <v>0</v>
      </c>
      <c r="AV37" s="146">
        <v>9</v>
      </c>
      <c r="AW37" s="146">
        <v>4</v>
      </c>
      <c r="AX37" s="219">
        <v>-10</v>
      </c>
      <c r="AY37" s="146"/>
      <c r="AZ37" s="265" t="str">
        <f t="shared" si="17"/>
        <v>5,10</v>
      </c>
      <c r="BA37" s="233"/>
      <c r="BB37" s="225">
        <f>IF(BB21=0,$BB$18,BB21)</f>
        <v>997</v>
      </c>
      <c r="BC37" s="225">
        <f>IF(BC21=0,$BB$18,BC21)</f>
        <v>1100</v>
      </c>
      <c r="BD37" s="225">
        <f>IF(BD21=0,$BB$18,BD21)</f>
        <v>1085</v>
      </c>
      <c r="BE37" s="225">
        <f>IF(BE21=0,$BB$18,BE21)</f>
        <v>1080</v>
      </c>
      <c r="BF37" s="225">
        <f>IF(BF21=0,$BB$18,BF21)</f>
        <v>1078</v>
      </c>
      <c r="BG37" s="225">
        <f>IF(BG21=0,$BB$18,BG21)</f>
        <v>1076</v>
      </c>
      <c r="BH37" s="225">
        <f>IF(BH21=0,$BB$18,BH21)</f>
        <v>1073</v>
      </c>
      <c r="BI37" s="225">
        <f>IF(BI21=0,$BB$18,BI21)</f>
        <v>1090</v>
      </c>
      <c r="BJ37" s="225">
        <f>IF(BJ21=0,$BB$18,BJ21)</f>
        <v>997</v>
      </c>
      <c r="BK37" s="225">
        <f>IF(BK21=0,$BB$18,BK21)</f>
        <v>997</v>
      </c>
      <c r="BL37" s="233"/>
      <c r="BM37" s="225">
        <f>IF(BM21=0,$BM$18,BM21)</f>
        <v>997</v>
      </c>
      <c r="BN37" s="225">
        <f>IF(BN21=0,$BM$18,BN21)</f>
        <v>1100</v>
      </c>
      <c r="BO37" s="225">
        <f>IF(BO21=0,$BM$18,BO21)</f>
        <v>1095</v>
      </c>
      <c r="BP37" s="225">
        <f>IF(BP21=0,$BM$18,BP21)</f>
        <v>1088</v>
      </c>
      <c r="BQ37" s="225">
        <f>IF(BQ21=0,$BM$18,BQ21)</f>
        <v>1085</v>
      </c>
      <c r="BR37" s="225">
        <f>IF(BR21=0,$BM$18,BR21)</f>
        <v>1085</v>
      </c>
      <c r="BS37" s="225">
        <f>IF(BS21=0,$BM$18,BS21)</f>
        <v>1085</v>
      </c>
      <c r="BT37" s="225">
        <f>IF(BT21=0,$BM$18,BT21)</f>
        <v>1090</v>
      </c>
      <c r="BU37" s="225">
        <f>IF(BU21=0,$BM$18,BU21)</f>
        <v>997</v>
      </c>
      <c r="BV37" s="225">
        <f>IF(BV21=0,$BM$18,BV21)</f>
        <v>997</v>
      </c>
      <c r="BW37" s="233"/>
      <c r="BX37" s="225">
        <f>IF(BX21=0,$BX$18,BX21)</f>
        <v>530</v>
      </c>
      <c r="BY37" s="225">
        <f>IF(BY21=0,$BX$18,BY21)</f>
        <v>850</v>
      </c>
      <c r="BZ37" s="225">
        <f>IF(BZ21=0,$BX$18,BZ21)</f>
        <v>670</v>
      </c>
      <c r="CA37" s="225">
        <f>IF(CA21=0,$BX$18,CA21)</f>
        <v>680</v>
      </c>
      <c r="CB37" s="225">
        <f>IF(CB21=0,$BX$18,CB21)</f>
        <v>680</v>
      </c>
      <c r="CC37" s="225">
        <f>IF(CC21=0,$BX$18,CC21)</f>
        <v>770</v>
      </c>
      <c r="CD37" s="225">
        <f>IF(CD21=0,$BX$18,CD21)</f>
        <v>770</v>
      </c>
      <c r="CE37" s="225">
        <f>IF(CE21=0,$BX$18,CE21)</f>
        <v>890</v>
      </c>
      <c r="CF37" s="225">
        <f>IF(CF21=0,$BX$18,CF21)</f>
        <v>530</v>
      </c>
      <c r="CG37" s="225">
        <f>IF(CG21=0,$BX$18,CG21)</f>
        <v>530</v>
      </c>
      <c r="CH37" s="233"/>
      <c r="CI37" s="233"/>
      <c r="CJ37" s="264">
        <f t="shared" si="3"/>
        <v>9.5476379242876508</v>
      </c>
      <c r="CK37" s="257">
        <v>301300538.55949998</v>
      </c>
      <c r="CL37" s="258">
        <v>1078.3223780000001</v>
      </c>
      <c r="CM37" s="258">
        <v>1060.5450000000001</v>
      </c>
      <c r="CN37" s="258">
        <v>1025.9538150000001</v>
      </c>
      <c r="CO37" s="258">
        <v>993.0202468</v>
      </c>
      <c r="CP37" s="259">
        <v>-13.777953520000001</v>
      </c>
      <c r="CQ37" s="259">
        <v>0</v>
      </c>
      <c r="CR37" s="259">
        <v>-0.2026580254</v>
      </c>
      <c r="CS37" s="259">
        <v>-105.1679154</v>
      </c>
      <c r="CT37" s="259">
        <f t="shared" si="4"/>
        <v>2.6538934400000009</v>
      </c>
      <c r="CU37" s="233"/>
      <c r="CV37" s="233"/>
      <c r="CW37" s="233"/>
      <c r="CX37" s="233"/>
      <c r="CY37" s="233"/>
      <c r="CZ37" s="233"/>
      <c r="DA37" s="233"/>
      <c r="DB37" s="233"/>
      <c r="DC37" s="233"/>
      <c r="DD37" s="233"/>
      <c r="DE37" s="233"/>
      <c r="DF37" s="233"/>
      <c r="DG37" s="233"/>
      <c r="DH37" s="233"/>
    </row>
    <row r="38" spans="1:112" ht="14.1" customHeight="1" x14ac:dyDescent="0.25">
      <c r="A38" s="241">
        <f t="shared" si="7"/>
        <v>33</v>
      </c>
      <c r="B38" s="241">
        <f t="shared" si="6"/>
        <v>34</v>
      </c>
      <c r="C38" s="212">
        <v>33</v>
      </c>
      <c r="D38" s="212">
        <v>0</v>
      </c>
      <c r="E38" s="244">
        <v>12</v>
      </c>
      <c r="F38" s="244">
        <v>2</v>
      </c>
      <c r="G38" s="182">
        <v>5000</v>
      </c>
      <c r="H38" s="182">
        <v>40</v>
      </c>
      <c r="I38" s="182">
        <v>1.25E-3</v>
      </c>
      <c r="J38" s="267">
        <v>1003.125</v>
      </c>
      <c r="K38" s="245">
        <v>3</v>
      </c>
      <c r="L38" s="40">
        <v>6.0000000000000002E-5</v>
      </c>
      <c r="M38" s="40">
        <v>2.5000000000000001E-2</v>
      </c>
      <c r="N38" s="244">
        <v>2</v>
      </c>
      <c r="O38" s="244">
        <v>1</v>
      </c>
      <c r="P38" s="244">
        <v>0</v>
      </c>
      <c r="Q38" s="279">
        <v>33</v>
      </c>
      <c r="R38" s="279">
        <v>33</v>
      </c>
      <c r="S38" s="213">
        <v>32</v>
      </c>
      <c r="T38" s="279">
        <v>-34</v>
      </c>
      <c r="U38" s="279"/>
      <c r="V38" s="50" t="str">
        <f>_xlfn.CONCAT(F38+1,",",E38+1)</f>
        <v>3,13</v>
      </c>
      <c r="W38" s="266">
        <f t="shared" si="13"/>
        <v>14</v>
      </c>
      <c r="X38" s="220">
        <f t="shared" ref="X38:AG38" si="26">X19</f>
        <v>0</v>
      </c>
      <c r="Y38" s="220">
        <f t="shared" si="26"/>
        <v>0</v>
      </c>
      <c r="Z38" s="220">
        <f t="shared" si="26"/>
        <v>0</v>
      </c>
      <c r="AA38" s="220">
        <f t="shared" si="26"/>
        <v>0</v>
      </c>
      <c r="AB38" s="220">
        <f t="shared" si="26"/>
        <v>0</v>
      </c>
      <c r="AC38" s="220">
        <f t="shared" si="26"/>
        <v>0</v>
      </c>
      <c r="AD38" s="220">
        <f t="shared" si="26"/>
        <v>0</v>
      </c>
      <c r="AE38" s="220">
        <f t="shared" si="26"/>
        <v>0</v>
      </c>
      <c r="AF38" s="220">
        <v>7</v>
      </c>
      <c r="AG38" s="220">
        <f t="shared" si="26"/>
        <v>0</v>
      </c>
      <c r="AH38" s="11"/>
      <c r="AI38" s="11"/>
      <c r="AJ38" s="252">
        <f>IF(OR(N38-N37&lt;0,O38=0),MAX(AJ$4:AJ37)+1,0)</f>
        <v>0</v>
      </c>
      <c r="AK38" s="249">
        <f t="shared" si="5"/>
        <v>8</v>
      </c>
      <c r="AL38" s="255" t="str">
        <f>IF(AK38=AL$3,B38,$AL$4)</f>
        <v/>
      </c>
      <c r="AM38" s="255" t="str">
        <f>IF($AK38=AM$3,$B38,$AL$4)</f>
        <v/>
      </c>
      <c r="AN38" s="255" t="str">
        <f>IF($AK38=AN$3,$B38,$AL$4)</f>
        <v/>
      </c>
      <c r="AO38" s="255" t="str">
        <f>IF($AK38=AO$3,$B38,$AL$4)</f>
        <v/>
      </c>
      <c r="AP38" s="255" t="str">
        <f>IF($AK38=AP$3,$B38,$AL$4)</f>
        <v/>
      </c>
      <c r="AQ38" s="255" t="str">
        <f>IF($AK38=AQ$3,$B38,$AL$4)</f>
        <v/>
      </c>
      <c r="AR38" s="255" t="str">
        <f>IF($AK38=AR$3,$B38,$AL$4)</f>
        <v/>
      </c>
      <c r="AS38" s="255">
        <f>IF($AK38=AS$3,$B38,$AL$4)</f>
        <v>34</v>
      </c>
      <c r="AT38" s="233"/>
      <c r="AU38" s="280" t="s">
        <v>147</v>
      </c>
      <c r="AV38" s="255">
        <v>0</v>
      </c>
      <c r="AW38" s="255">
        <v>1</v>
      </c>
      <c r="AX38" s="255">
        <v>2</v>
      </c>
      <c r="AY38" s="255"/>
      <c r="AZ38" s="255"/>
      <c r="BA38" s="233"/>
      <c r="BB38" s="225">
        <f>IF(BB22=0,$BB$18,BB22)</f>
        <v>1110</v>
      </c>
      <c r="BC38" s="225">
        <f>IF(BC22=0,$BB$18,BC22)</f>
        <v>1100</v>
      </c>
      <c r="BD38" s="225">
        <f>IF(BD22=0,$BB$18,BD22)</f>
        <v>1090</v>
      </c>
      <c r="BE38" s="225">
        <f>IF(BE22=0,$BB$18,BE22)</f>
        <v>1085</v>
      </c>
      <c r="BF38" s="225">
        <f>IF(BF22=0,$BB$18,BF22)</f>
        <v>1076</v>
      </c>
      <c r="BG38" s="225">
        <f>IF(BG22=0,$BB$18,BG22)</f>
        <v>1080</v>
      </c>
      <c r="BH38" s="225">
        <f>IF(BH22=0,$BB$18,BH22)</f>
        <v>1080</v>
      </c>
      <c r="BI38" s="225">
        <f>IF(BI22=0,$BB$18,BI22)</f>
        <v>1070</v>
      </c>
      <c r="BJ38" s="225">
        <f>IF(BJ22=0,$BB$18,BJ22)</f>
        <v>1100</v>
      </c>
      <c r="BK38" s="225">
        <f>IF(BK22=0,$BB$18,BK22)</f>
        <v>997</v>
      </c>
      <c r="BL38" s="233"/>
      <c r="BM38" s="225">
        <f>IF(BM22=0,$BM$18,BM22)</f>
        <v>1105</v>
      </c>
      <c r="BN38" s="225">
        <f>IF(BN22=0,$BM$18,BN22)</f>
        <v>1100</v>
      </c>
      <c r="BO38" s="225">
        <f>IF(BO22=0,$BM$18,BO22)</f>
        <v>1090</v>
      </c>
      <c r="BP38" s="225">
        <f>IF(BP22=0,$BM$18,BP22)</f>
        <v>1083</v>
      </c>
      <c r="BQ38" s="225">
        <f>IF(BQ22=0,$BM$18,BQ22)</f>
        <v>1078</v>
      </c>
      <c r="BR38" s="225">
        <f>IF(BR22=0,$BM$18,BR22)</f>
        <v>1075</v>
      </c>
      <c r="BS38" s="225">
        <f>IF(BS22=0,$BM$18,BS22)</f>
        <v>1080</v>
      </c>
      <c r="BT38" s="225">
        <f>IF(BT22=0,$BM$18,BT22)</f>
        <v>1085</v>
      </c>
      <c r="BU38" s="225">
        <f>IF(BU22=0,$BM$18,BU22)</f>
        <v>1100</v>
      </c>
      <c r="BV38" s="225">
        <f>IF(BV22=0,$BM$18,BV22)</f>
        <v>997</v>
      </c>
      <c r="BW38" s="233"/>
      <c r="BX38" s="225">
        <f>IF(BX22=0,$BX$18,BX22)</f>
        <v>925</v>
      </c>
      <c r="BY38" s="225">
        <f>IF(BY22=0,$BX$18,BY22)</f>
        <v>850</v>
      </c>
      <c r="BZ38" s="225">
        <f>IF(BZ22=0,$BX$18,BZ22)</f>
        <v>650</v>
      </c>
      <c r="CA38" s="225">
        <f>IF(CA22=0,$BX$18,CA22)</f>
        <v>650</v>
      </c>
      <c r="CB38" s="225">
        <f>IF(CB22=0,$BX$18,CB22)</f>
        <v>650</v>
      </c>
      <c r="CC38" s="225">
        <f>IF(CC22=0,$BX$18,CC22)</f>
        <v>680</v>
      </c>
      <c r="CD38" s="225">
        <f>IF(CD22=0,$BX$18,CD22)</f>
        <v>740</v>
      </c>
      <c r="CE38" s="225">
        <f>IF(CE22=0,$BX$18,CE22)</f>
        <v>850</v>
      </c>
      <c r="CF38" s="225">
        <f>IF(CF22=0,$BX$18,CF22)</f>
        <v>950</v>
      </c>
      <c r="CG38" s="225">
        <f>IF(CG22=0,$BX$18,CG22)</f>
        <v>530</v>
      </c>
      <c r="CH38" s="233"/>
      <c r="CI38" s="233"/>
      <c r="CJ38" s="264">
        <f t="shared" si="3"/>
        <v>10.54536041902109</v>
      </c>
      <c r="CK38" s="257">
        <v>332786265.95929998</v>
      </c>
      <c r="CL38" s="258">
        <v>1078.3223780000001</v>
      </c>
      <c r="CM38" s="258">
        <v>1060.5450000000001</v>
      </c>
      <c r="CN38" s="258">
        <v>1025.9517780000001</v>
      </c>
      <c r="CO38" s="258">
        <v>993.00714200000004</v>
      </c>
      <c r="CP38" s="259">
        <v>-13.777953520000001</v>
      </c>
      <c r="CQ38" s="259">
        <v>0</v>
      </c>
      <c r="CR38" s="259">
        <v>-0.18753915099999999</v>
      </c>
      <c r="CS38" s="259">
        <v>-103.15943129999999</v>
      </c>
      <c r="CT38" s="259">
        <f t="shared" si="4"/>
        <v>2.6538934400000009</v>
      </c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</row>
    <row r="39" spans="1:112" ht="14.1" customHeight="1" x14ac:dyDescent="0.25">
      <c r="A39" s="241">
        <f t="shared" si="7"/>
        <v>34</v>
      </c>
      <c r="B39" s="241">
        <f t="shared" si="6"/>
        <v>35</v>
      </c>
      <c r="C39" s="212">
        <v>34</v>
      </c>
      <c r="D39" s="212">
        <v>0</v>
      </c>
      <c r="E39" s="244">
        <v>12</v>
      </c>
      <c r="F39" s="244">
        <v>1</v>
      </c>
      <c r="G39" s="182">
        <v>5000</v>
      </c>
      <c r="H39" s="182">
        <v>40</v>
      </c>
      <c r="I39" s="182">
        <v>1.25E-3</v>
      </c>
      <c r="J39" s="267">
        <v>996.875</v>
      </c>
      <c r="K39" s="245">
        <v>3</v>
      </c>
      <c r="L39" s="40">
        <v>6.0000000000000002E-5</v>
      </c>
      <c r="M39" s="40">
        <v>2.5000000000000001E-2</v>
      </c>
      <c r="N39" s="244">
        <v>2</v>
      </c>
      <c r="O39" s="244">
        <v>1</v>
      </c>
      <c r="P39" s="244">
        <v>0</v>
      </c>
      <c r="Q39" s="279">
        <v>34</v>
      </c>
      <c r="R39" s="279">
        <v>34</v>
      </c>
      <c r="S39" s="213">
        <v>33</v>
      </c>
      <c r="T39" s="279">
        <v>-35</v>
      </c>
      <c r="U39" s="279"/>
      <c r="V39" s="50" t="str">
        <f>_xlfn.CONCAT(F39+1,",",E39+1)</f>
        <v>2,13</v>
      </c>
      <c r="W39" s="266">
        <f t="shared" si="13"/>
        <v>15</v>
      </c>
      <c r="X39" s="220">
        <f t="shared" ref="X39:AG39" si="27">X20</f>
        <v>0</v>
      </c>
      <c r="Y39" s="220">
        <f t="shared" si="27"/>
        <v>0</v>
      </c>
      <c r="Z39" s="220">
        <f t="shared" si="27"/>
        <v>0</v>
      </c>
      <c r="AA39" s="220">
        <f t="shared" si="27"/>
        <v>0</v>
      </c>
      <c r="AB39" s="220">
        <f t="shared" si="27"/>
        <v>0</v>
      </c>
      <c r="AC39" s="220">
        <f t="shared" si="27"/>
        <v>0</v>
      </c>
      <c r="AD39" s="220">
        <f t="shared" si="27"/>
        <v>0</v>
      </c>
      <c r="AE39" s="220">
        <f t="shared" si="27"/>
        <v>0</v>
      </c>
      <c r="AF39" s="220">
        <f t="shared" si="27"/>
        <v>0</v>
      </c>
      <c r="AG39" s="220">
        <f t="shared" si="27"/>
        <v>0</v>
      </c>
      <c r="AH39" s="11"/>
      <c r="AI39" s="11"/>
      <c r="AJ39" s="252">
        <f>IF(OR(N39-N38&lt;0,O39=0),MAX(AJ$4:AJ38)+1,0)</f>
        <v>0</v>
      </c>
      <c r="AK39" s="249">
        <f t="shared" si="5"/>
        <v>8</v>
      </c>
      <c r="AL39" s="255" t="str">
        <f>IF(AK39=AL$3,B39,$AL$4)</f>
        <v/>
      </c>
      <c r="AM39" s="255" t="str">
        <f>IF($AK39=AM$3,$B39,$AL$4)</f>
        <v/>
      </c>
      <c r="AN39" s="255" t="str">
        <f>IF($AK39=AN$3,$B39,$AL$4)</f>
        <v/>
      </c>
      <c r="AO39" s="255" t="str">
        <f>IF($AK39=AO$3,$B39,$AL$4)</f>
        <v/>
      </c>
      <c r="AP39" s="255" t="str">
        <f>IF($AK39=AP$3,$B39,$AL$4)</f>
        <v/>
      </c>
      <c r="AQ39" s="255" t="str">
        <f>IF($AK39=AQ$3,$B39,$AL$4)</f>
        <v/>
      </c>
      <c r="AR39" s="255" t="str">
        <f>IF($AK39=AR$3,$B39,$AL$4)</f>
        <v/>
      </c>
      <c r="AS39" s="255">
        <f>IF($AK39=AS$3,$B39,$AL$4)</f>
        <v>35</v>
      </c>
      <c r="AT39" s="233"/>
      <c r="AU39" s="255">
        <v>0</v>
      </c>
      <c r="AV39" s="236" t="s">
        <v>241</v>
      </c>
      <c r="AW39" s="236" t="s">
        <v>61</v>
      </c>
      <c r="AX39" s="235">
        <v>3</v>
      </c>
      <c r="AY39" s="236" t="str">
        <f t="shared" ref="AY39:AY46" si="28">AV39</f>
        <v>r01_stage</v>
      </c>
      <c r="AZ39" s="235" t="s">
        <v>30</v>
      </c>
      <c r="BA39" s="233"/>
      <c r="BB39" s="225">
        <f>IF(BB23=0,$BB$18,BB23)</f>
        <v>1110</v>
      </c>
      <c r="BC39" s="225">
        <f>IF(BC23=0,$BB$18,BC23)</f>
        <v>1100</v>
      </c>
      <c r="BD39" s="225">
        <f>IF(BD23=0,$BB$18,BD23)</f>
        <v>1085</v>
      </c>
      <c r="BE39" s="225">
        <f>IF(BE23=0,$BB$18,BE23)</f>
        <v>1080</v>
      </c>
      <c r="BF39" s="225">
        <f>IF(BF23=0,$BB$18,BF23)</f>
        <v>1078</v>
      </c>
      <c r="BG39" s="225">
        <f>IF(BG23=0,$BB$18,BG23)</f>
        <v>1074</v>
      </c>
      <c r="BH39" s="225">
        <f>IF(BH23=0,$BB$18,BH23)</f>
        <v>1077</v>
      </c>
      <c r="BI39" s="225">
        <f>IF(BI23=0,$BB$18,BI23)</f>
        <v>1066</v>
      </c>
      <c r="BJ39" s="225">
        <f>IF(BJ23=0,$BB$18,BJ23)</f>
        <v>1075</v>
      </c>
      <c r="BK39" s="225">
        <f>IF(BK23=0,$BB$18,BK23)</f>
        <v>1080</v>
      </c>
      <c r="BL39" s="233"/>
      <c r="BM39" s="225">
        <f>IF(BM23=0,$BM$18,BM23)</f>
        <v>1105</v>
      </c>
      <c r="BN39" s="225">
        <f>IF(BN23=0,$BM$18,BN23)</f>
        <v>1090</v>
      </c>
      <c r="BO39" s="225">
        <f>IF(BO23=0,$BM$18,BO23)</f>
        <v>1080</v>
      </c>
      <c r="BP39" s="225">
        <f>IF(BP23=0,$BM$18,BP23)</f>
        <v>1077</v>
      </c>
      <c r="BQ39" s="225">
        <f>IF(BQ23=0,$BM$18,BQ23)</f>
        <v>1074</v>
      </c>
      <c r="BR39" s="225">
        <f>IF(BR23=0,$BM$18,BR23)</f>
        <v>1073</v>
      </c>
      <c r="BS39" s="225">
        <f>IF(BS23=0,$BM$18,BS23)</f>
        <v>1074</v>
      </c>
      <c r="BT39" s="225">
        <f>IF(BT23=0,$BM$18,BT23)</f>
        <v>1078</v>
      </c>
      <c r="BU39" s="225">
        <f>IF(BU23=0,$BM$18,BU23)</f>
        <v>1080</v>
      </c>
      <c r="BV39" s="225">
        <f>IF(BV23=0,$BM$18,BV23)</f>
        <v>1085</v>
      </c>
      <c r="BW39" s="233"/>
      <c r="BX39" s="225">
        <f>IF(BX23=0,$BX$18,BX23)</f>
        <v>925</v>
      </c>
      <c r="BY39" s="225">
        <f>IF(BY23=0,$BX$18,BY23)</f>
        <v>800</v>
      </c>
      <c r="BZ39" s="225">
        <f>IF(BZ23=0,$BX$18,BZ23)</f>
        <v>650</v>
      </c>
      <c r="CA39" s="225">
        <f>IF(CA23=0,$BX$18,CA23)</f>
        <v>600</v>
      </c>
      <c r="CB39" s="225">
        <f>IF(CB23=0,$BX$18,CB23)</f>
        <v>600</v>
      </c>
      <c r="CC39" s="225">
        <f>IF(CC23=0,$BX$18,CC23)</f>
        <v>600</v>
      </c>
      <c r="CD39" s="225">
        <f>IF(CD23=0,$BX$18,CD23)</f>
        <v>650</v>
      </c>
      <c r="CE39" s="225">
        <f>IF(CE23=0,$BX$18,CE23)</f>
        <v>720</v>
      </c>
      <c r="CF39" s="225">
        <f>IF(CF23=0,$BX$18,CF23)</f>
        <v>850</v>
      </c>
      <c r="CG39" s="225">
        <f>IF(CG23=0,$BX$18,CG23)</f>
        <v>950</v>
      </c>
      <c r="CH39" s="233"/>
      <c r="CI39" s="233"/>
      <c r="CJ39" s="264">
        <f t="shared" si="3"/>
        <v>11.642855163231678</v>
      </c>
      <c r="CK39" s="257">
        <v>367420566.09920001</v>
      </c>
      <c r="CL39" s="258">
        <v>1078.3223780000001</v>
      </c>
      <c r="CM39" s="258">
        <v>1060.5450000000001</v>
      </c>
      <c r="CN39" s="258">
        <v>1025.9496750000001</v>
      </c>
      <c r="CO39" s="258">
        <v>992.99391849999995</v>
      </c>
      <c r="CP39" s="259">
        <v>-13.777953520000001</v>
      </c>
      <c r="CQ39" s="259">
        <v>0</v>
      </c>
      <c r="CR39" s="259">
        <v>-0.17242199580000001</v>
      </c>
      <c r="CS39" s="259">
        <v>-101.14859490000001</v>
      </c>
      <c r="CT39" s="259">
        <f t="shared" si="4"/>
        <v>2.6538934400000009</v>
      </c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</row>
    <row r="40" spans="1:112" ht="14.1" customHeight="1" x14ac:dyDescent="0.25">
      <c r="A40" s="241">
        <f t="shared" si="7"/>
        <v>35</v>
      </c>
      <c r="B40" s="241">
        <f t="shared" si="6"/>
        <v>36</v>
      </c>
      <c r="C40" s="212">
        <v>35</v>
      </c>
      <c r="D40" s="212">
        <v>0</v>
      </c>
      <c r="E40" s="244">
        <v>12</v>
      </c>
      <c r="F40" s="244">
        <v>0</v>
      </c>
      <c r="G40" s="182">
        <v>3000</v>
      </c>
      <c r="H40" s="182">
        <v>40</v>
      </c>
      <c r="I40" s="182">
        <v>1.25E-3</v>
      </c>
      <c r="J40" s="267">
        <v>991.875</v>
      </c>
      <c r="K40" s="245">
        <v>3</v>
      </c>
      <c r="L40" s="40">
        <v>6.0000000000000002E-5</v>
      </c>
      <c r="M40" s="40">
        <v>2.5000000000000001E-2</v>
      </c>
      <c r="N40" s="244">
        <v>1</v>
      </c>
      <c r="O40" s="244">
        <v>1</v>
      </c>
      <c r="P40" s="244">
        <v>0</v>
      </c>
      <c r="Q40" s="279">
        <v>35</v>
      </c>
      <c r="R40" s="279">
        <v>35</v>
      </c>
      <c r="S40" s="213">
        <v>34</v>
      </c>
      <c r="T40" s="279"/>
      <c r="U40" s="279"/>
      <c r="V40" s="50" t="str">
        <f>_xlfn.CONCAT(F40+1,",",E40+1)</f>
        <v>1,13</v>
      </c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252">
        <f>IF(OR(N40-N39&lt;0,O40=0),MAX(AJ$4:AJ39)+1,0)</f>
        <v>9</v>
      </c>
      <c r="AK40" s="249">
        <f t="shared" si="5"/>
        <v>8</v>
      </c>
      <c r="AL40" s="255" t="str">
        <f>IF(AK40=AL$3,B40,$AL$4)</f>
        <v/>
      </c>
      <c r="AM40" s="255" t="str">
        <f>IF($AK40=AM$3,$B40,$AL$4)</f>
        <v/>
      </c>
      <c r="AN40" s="255" t="str">
        <f>IF($AK40=AN$3,$B40,$AL$4)</f>
        <v/>
      </c>
      <c r="AO40" s="255" t="str">
        <f>IF($AK40=AO$3,$B40,$AL$4)</f>
        <v/>
      </c>
      <c r="AP40" s="255" t="str">
        <f>IF($AK40=AP$3,$B40,$AL$4)</f>
        <v/>
      </c>
      <c r="AQ40" s="255" t="str">
        <f>IF($AK40=AQ$3,$B40,$AL$4)</f>
        <v/>
      </c>
      <c r="AR40" s="255" t="str">
        <f>IF($AK40=AR$3,$B40,$AL$4)</f>
        <v/>
      </c>
      <c r="AS40" s="255">
        <f>IF($AK40=AS$3,$B40,$AL$4)</f>
        <v>36</v>
      </c>
      <c r="AT40" s="233"/>
      <c r="AU40" s="255">
        <v>1</v>
      </c>
      <c r="AV40" s="236" t="s">
        <v>242</v>
      </c>
      <c r="AW40" s="236" t="s">
        <v>61</v>
      </c>
      <c r="AX40" s="235">
        <v>14</v>
      </c>
      <c r="AY40" s="236" t="str">
        <f t="shared" si="28"/>
        <v>r02_stage</v>
      </c>
      <c r="AZ40" s="235" t="s">
        <v>30</v>
      </c>
      <c r="BA40" s="233"/>
      <c r="BB40" s="225">
        <f>IF(BB24=0,$BB$18,BB24)</f>
        <v>1105</v>
      </c>
      <c r="BC40" s="225">
        <f>IF(BC24=0,$BB$18,BC24)</f>
        <v>1095</v>
      </c>
      <c r="BD40" s="225">
        <f>IF(BD24=0,$BB$18,BD24)</f>
        <v>1080</v>
      </c>
      <c r="BE40" s="225">
        <f>IF(BE24=0,$BB$18,BE24)</f>
        <v>1077</v>
      </c>
      <c r="BF40" s="225">
        <f>IF(BF24=0,$BB$18,BF24)</f>
        <v>1073</v>
      </c>
      <c r="BG40" s="225">
        <f>IF(BG24=0,$BB$18,BG24)</f>
        <v>1069</v>
      </c>
      <c r="BH40" s="225">
        <f>IF(BH24=0,$BB$18,BH24)</f>
        <v>1070</v>
      </c>
      <c r="BI40" s="225">
        <f>IF(BI24=0,$BB$18,BI24)</f>
        <v>1063</v>
      </c>
      <c r="BJ40" s="225">
        <f>IF(BJ24=0,$BB$18,BJ24)</f>
        <v>1085</v>
      </c>
      <c r="BK40" s="225">
        <f>IF(BK24=0,$BB$18,BK24)</f>
        <v>1095</v>
      </c>
      <c r="BL40" s="233"/>
      <c r="BM40" s="225">
        <f>IF(BM24=0,$BM$18,BM24)</f>
        <v>1100</v>
      </c>
      <c r="BN40" s="225">
        <f>IF(BN24=0,$BM$18,BN24)</f>
        <v>1080</v>
      </c>
      <c r="BO40" s="225">
        <f>IF(BO24=0,$BM$18,BO24)</f>
        <v>1075</v>
      </c>
      <c r="BP40" s="225">
        <f>IF(BP24=0,$BM$18,BP24)</f>
        <v>1072</v>
      </c>
      <c r="BQ40" s="225">
        <f>IF(BQ24=0,$BM$18,BQ24)</f>
        <v>1071</v>
      </c>
      <c r="BR40" s="225">
        <f>IF(BR24=0,$BM$18,BR24)</f>
        <v>1069</v>
      </c>
      <c r="BS40" s="225">
        <f>IF(BS24=0,$BM$18,BS24)</f>
        <v>1070</v>
      </c>
      <c r="BT40" s="225">
        <f>IF(BT24=0,$BM$18,BT24)</f>
        <v>1075</v>
      </c>
      <c r="BU40" s="225">
        <f>IF(BU24=0,$BM$18,BU24)</f>
        <v>1080</v>
      </c>
      <c r="BV40" s="225">
        <f>IF(BV24=0,$BM$18,BV24)</f>
        <v>1100</v>
      </c>
      <c r="BW40" s="233"/>
      <c r="BX40" s="225">
        <f>IF(BX24=0,$BX$18,BX24)</f>
        <v>925</v>
      </c>
      <c r="BY40" s="225">
        <f>IF(BY24=0,$BX$18,BY24)</f>
        <v>800</v>
      </c>
      <c r="BZ40" s="225">
        <f>IF(BZ24=0,$BX$18,BZ24)</f>
        <v>650</v>
      </c>
      <c r="CA40" s="225">
        <f>IF(CA24=0,$BX$18,CA24)</f>
        <v>600</v>
      </c>
      <c r="CB40" s="225">
        <f>IF(CB24=0,$BX$18,CB24)</f>
        <v>550</v>
      </c>
      <c r="CC40" s="225">
        <f>IF(CC24=0,$BX$18,CC24)</f>
        <v>600</v>
      </c>
      <c r="CD40" s="225">
        <f>IF(CD24=0,$BX$18,CD24)</f>
        <v>650</v>
      </c>
      <c r="CE40" s="225">
        <f>IF(CE24=0,$BX$18,CE24)</f>
        <v>720</v>
      </c>
      <c r="CF40" s="225">
        <f>IF(CF24=0,$BX$18,CF24)</f>
        <v>850</v>
      </c>
      <c r="CG40" s="225">
        <f>IF(CG24=0,$BX$18,CG24)</f>
        <v>970</v>
      </c>
      <c r="CH40" s="233"/>
      <c r="CI40" s="233"/>
      <c r="CJ40" s="264">
        <f t="shared" si="3"/>
        <v>12.850099381860472</v>
      </c>
      <c r="CK40" s="257">
        <v>405518296.25300002</v>
      </c>
      <c r="CL40" s="258">
        <v>1078.3223780000001</v>
      </c>
      <c r="CM40" s="258">
        <v>1060.5450000000001</v>
      </c>
      <c r="CN40" s="258">
        <v>1025.947506</v>
      </c>
      <c r="CO40" s="258">
        <v>992.98064720000002</v>
      </c>
      <c r="CP40" s="259">
        <v>-13.777953520000001</v>
      </c>
      <c r="CQ40" s="259">
        <v>0</v>
      </c>
      <c r="CR40" s="259">
        <v>-0.1573744537</v>
      </c>
      <c r="CS40" s="259">
        <v>-99.146559539999998</v>
      </c>
      <c r="CT40" s="259">
        <f t="shared" si="4"/>
        <v>2.6538934400000009</v>
      </c>
      <c r="CU40" s="233"/>
      <c r="CV40" s="233"/>
      <c r="CW40" s="233"/>
      <c r="CX40" s="233"/>
      <c r="CY40" s="233"/>
      <c r="CZ40" s="233"/>
      <c r="DA40" s="233"/>
      <c r="DB40" s="233"/>
      <c r="DC40" s="233"/>
      <c r="DD40" s="233"/>
      <c r="DE40" s="233"/>
      <c r="DF40" s="233"/>
      <c r="DG40" s="233"/>
      <c r="DH40" s="233"/>
    </row>
    <row r="41" spans="1:112" ht="7.5" customHeight="1" x14ac:dyDescent="0.25">
      <c r="A41" s="233"/>
      <c r="B41" s="233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5"/>
      <c r="R41" s="235"/>
      <c r="S41" s="235"/>
      <c r="T41" s="235"/>
      <c r="U41" s="235"/>
      <c r="V41" s="233"/>
      <c r="W41" s="145"/>
      <c r="X41" s="131">
        <f>IF(ISNUMBER(AL41),INDEX($J$5:$J$40,AL41,1),"")</f>
        <v>1093.048</v>
      </c>
      <c r="Y41" s="131">
        <f t="shared" ref="Y41:Y43" si="29">IF(ISNUMBER(AM41),INDEX($J$5:$J$40,AM41,1),"")</f>
        <v>1071.93399999999</v>
      </c>
      <c r="Z41" s="131">
        <f t="shared" ref="Z41:Z43" si="30">IF(ISNUMBER(AN41),INDEX($J$5:$J$40,AN41,1),"")</f>
        <v>1073.63599999999</v>
      </c>
      <c r="AA41" s="131">
        <f t="shared" ref="AA41:AA43" si="31">IF(ISNUMBER(AO41),INDEX($J$5:$J$40,AO41,1),"")</f>
        <v>1077.7270000000001</v>
      </c>
      <c r="AB41" s="131">
        <f t="shared" ref="AB41:AB43" si="32">IF(ISNUMBER(AP41),INDEX($J$5:$J$40,AP41,1),"")</f>
        <v>1053.5</v>
      </c>
      <c r="AC41" s="131">
        <f t="shared" ref="AC41:AC43" si="33">IF(ISNUMBER(AQ41),INDEX($J$5:$J$40,AQ41,1),"")</f>
        <v>1038.182</v>
      </c>
      <c r="AD41" s="131">
        <f t="shared" ref="AD41:AD43" si="34">IF(ISNUMBER(AR41),INDEX($J$5:$J$40,AR41,1),"")</f>
        <v>1037.5809999999899</v>
      </c>
      <c r="AE41" s="131">
        <f t="shared" ref="AE41:AE43" si="35">IF(ISNUMBER(AS41),INDEX($J$5:$J$40,AS41,1),"")</f>
        <v>1015.625</v>
      </c>
      <c r="AF41" s="131"/>
      <c r="AG41" s="85"/>
      <c r="AH41" s="85"/>
      <c r="AI41" s="85"/>
      <c r="AJ41" s="260"/>
      <c r="AK41" s="261"/>
      <c r="AL41" s="262">
        <f t="shared" ref="AL41:AS41" si="36">MIN(AL5:AL40)</f>
        <v>1</v>
      </c>
      <c r="AM41" s="262">
        <f t="shared" si="36"/>
        <v>5</v>
      </c>
      <c r="AN41" s="262">
        <f t="shared" si="36"/>
        <v>10</v>
      </c>
      <c r="AO41" s="262">
        <f t="shared" si="36"/>
        <v>16</v>
      </c>
      <c r="AP41" s="262">
        <f t="shared" si="36"/>
        <v>20</v>
      </c>
      <c r="AQ41" s="262">
        <f t="shared" si="36"/>
        <v>24</v>
      </c>
      <c r="AR41" s="262">
        <f t="shared" si="36"/>
        <v>28</v>
      </c>
      <c r="AS41" s="262">
        <f t="shared" si="36"/>
        <v>32</v>
      </c>
      <c r="AT41" s="233"/>
      <c r="AU41" s="255">
        <v>2</v>
      </c>
      <c r="AV41" s="236" t="s">
        <v>243</v>
      </c>
      <c r="AW41" s="236" t="s">
        <v>61</v>
      </c>
      <c r="AX41" s="235">
        <v>26</v>
      </c>
      <c r="AY41" s="236" t="str">
        <f t="shared" si="28"/>
        <v>r03_stage</v>
      </c>
      <c r="AZ41" s="235" t="s">
        <v>30</v>
      </c>
      <c r="BA41" s="233"/>
      <c r="BB41" s="225">
        <f>IF(BB25=0,$BB$18,BB25)</f>
        <v>1105</v>
      </c>
      <c r="BC41" s="225">
        <f>IF(BC25=0,$BB$18,BC25)</f>
        <v>1090</v>
      </c>
      <c r="BD41" s="225">
        <f>IF(BD25=0,$BB$18,BD25)</f>
        <v>1075</v>
      </c>
      <c r="BE41" s="225">
        <f>IF(BE25=0,$BB$18,BE25)</f>
        <v>1072</v>
      </c>
      <c r="BF41" s="225">
        <f>IF(BF25=0,$BB$18,BF25)</f>
        <v>1070</v>
      </c>
      <c r="BG41" s="225">
        <f>IF(BG25=0,$BB$18,BG25)</f>
        <v>1065</v>
      </c>
      <c r="BH41" s="225">
        <f>IF(BH25=0,$BB$18,BH25)</f>
        <v>1065</v>
      </c>
      <c r="BI41" s="225">
        <f>IF(BI25=0,$BB$18,BI25)</f>
        <v>1069</v>
      </c>
      <c r="BJ41" s="225">
        <f>IF(BJ25=0,$BB$18,BJ25)</f>
        <v>1090</v>
      </c>
      <c r="BK41" s="225">
        <f>IF(BK25=0,$BB$18,BK25)</f>
        <v>997</v>
      </c>
      <c r="BL41" s="233"/>
      <c r="BM41" s="225">
        <f>IF(BM25=0,$BM$18,BM25)</f>
        <v>1100</v>
      </c>
      <c r="BN41" s="225">
        <f>IF(BN25=0,$BM$18,BN25)</f>
        <v>1080</v>
      </c>
      <c r="BO41" s="225">
        <f>IF(BO25=0,$BM$18,BO25)</f>
        <v>1070</v>
      </c>
      <c r="BP41" s="225">
        <f>IF(BP25=0,$BM$18,BP25)</f>
        <v>1065</v>
      </c>
      <c r="BQ41" s="225">
        <f>IF(BQ25=0,$BM$18,BQ25)</f>
        <v>1065</v>
      </c>
      <c r="BR41" s="225">
        <f>IF(BR25=0,$BM$18,BR25)</f>
        <v>1065</v>
      </c>
      <c r="BS41" s="225">
        <f>IF(BS25=0,$BM$18,BS25)</f>
        <v>1065</v>
      </c>
      <c r="BT41" s="225">
        <f>IF(BT25=0,$BM$18,BT25)</f>
        <v>1070</v>
      </c>
      <c r="BU41" s="225">
        <f>IF(BU25=0,$BM$18,BU25)</f>
        <v>1090</v>
      </c>
      <c r="BV41" s="225">
        <f>IF(BV25=0,$BM$18,BV25)</f>
        <v>997</v>
      </c>
      <c r="BW41" s="233"/>
      <c r="BX41" s="225">
        <f>IF(BX25=0,$BX$18,BX25)</f>
        <v>925</v>
      </c>
      <c r="BY41" s="225">
        <f>IF(BY25=0,$BX$18,BY25)</f>
        <v>800</v>
      </c>
      <c r="BZ41" s="225">
        <f>IF(BZ25=0,$BX$18,BZ25)</f>
        <v>650</v>
      </c>
      <c r="CA41" s="225">
        <f>IF(CA25=0,$BX$18,CA25)</f>
        <v>600</v>
      </c>
      <c r="CB41" s="225">
        <f>IF(CB25=0,$BX$18,CB25)</f>
        <v>550</v>
      </c>
      <c r="CC41" s="225">
        <f>IF(CC25=0,$BX$18,CC25)</f>
        <v>600</v>
      </c>
      <c r="CD41" s="225">
        <f>IF(CD25=0,$BX$18,CD25)</f>
        <v>650</v>
      </c>
      <c r="CE41" s="225">
        <f>IF(CE25=0,$BX$18,CE25)</f>
        <v>720</v>
      </c>
      <c r="CF41" s="225">
        <f>IF(CF25=0,$BX$18,CF25)</f>
        <v>950</v>
      </c>
      <c r="CG41" s="225">
        <f>IF(CG25=0,$BX$18,CG25)</f>
        <v>530</v>
      </c>
      <c r="CH41" s="233"/>
      <c r="CI41" s="233"/>
      <c r="CJ41" s="264">
        <f t="shared" si="3"/>
        <v>14.178068022352777</v>
      </c>
      <c r="CK41" s="257">
        <v>447425799.42220002</v>
      </c>
      <c r="CL41" s="258">
        <v>1078.3223780000001</v>
      </c>
      <c r="CM41" s="258">
        <v>1060.5450000000001</v>
      </c>
      <c r="CN41" s="258">
        <v>1025.9452739999999</v>
      </c>
      <c r="CO41" s="258">
        <v>992.96738440000001</v>
      </c>
      <c r="CP41" s="259">
        <v>-13.777953520000001</v>
      </c>
      <c r="CQ41" s="259">
        <v>0</v>
      </c>
      <c r="CR41" s="259">
        <v>-0.1424656966</v>
      </c>
      <c r="CS41" s="259">
        <v>-97.161919729999994</v>
      </c>
      <c r="CT41" s="259">
        <f t="shared" si="4"/>
        <v>2.6538934400000009</v>
      </c>
      <c r="CU41" s="233"/>
      <c r="CV41" s="233"/>
      <c r="CW41" s="233"/>
      <c r="CX41" s="233"/>
      <c r="CY41" s="233"/>
      <c r="CZ41" s="233"/>
      <c r="DA41" s="233"/>
      <c r="DB41" s="233"/>
      <c r="DC41" s="233"/>
      <c r="DD41" s="233"/>
      <c r="DE41" s="233"/>
      <c r="DF41" s="233"/>
      <c r="DG41" s="233"/>
      <c r="DH41" s="233"/>
    </row>
    <row r="42" spans="1:112" ht="7.5" customHeight="1" x14ac:dyDescent="0.25">
      <c r="A42" s="233"/>
      <c r="B42" s="233"/>
      <c r="C42" s="234"/>
      <c r="D42" s="263" t="s">
        <v>256</v>
      </c>
      <c r="E42" s="263"/>
      <c r="F42" s="263"/>
      <c r="G42" s="263"/>
      <c r="H42" s="263" t="s">
        <v>0</v>
      </c>
      <c r="I42" s="263"/>
      <c r="J42" s="234"/>
      <c r="K42" s="234"/>
      <c r="L42" s="234"/>
      <c r="M42" s="234"/>
      <c r="N42" s="234"/>
      <c r="O42" s="234"/>
      <c r="P42" s="234"/>
      <c r="Q42" s="235"/>
      <c r="R42" s="235"/>
      <c r="S42" s="235"/>
      <c r="T42" s="235"/>
      <c r="U42" s="235"/>
      <c r="V42" s="233"/>
      <c r="W42" s="145"/>
      <c r="X42" s="131">
        <f t="shared" ref="X42:X43" si="37">IF(ISNUMBER(AL42),INDEX($J$5:$J$40,AL42,1),"")</f>
        <v>1088.05899999999</v>
      </c>
      <c r="Y42" s="131">
        <f t="shared" si="29"/>
        <v>1066.509</v>
      </c>
      <c r="Z42" s="131">
        <f t="shared" si="30"/>
        <v>1070.9090000000001</v>
      </c>
      <c r="AA42" s="131">
        <f t="shared" si="31"/>
        <v>1070.9090000000001</v>
      </c>
      <c r="AB42" s="131">
        <f t="shared" si="32"/>
        <v>1049.25</v>
      </c>
      <c r="AC42" s="131">
        <f t="shared" si="33"/>
        <v>1033.63599999999</v>
      </c>
      <c r="AD42" s="131">
        <f t="shared" si="34"/>
        <v>1032.5</v>
      </c>
      <c r="AE42" s="131">
        <f t="shared" si="35"/>
        <v>1009.375</v>
      </c>
      <c r="AF42" s="131"/>
      <c r="AG42" s="85"/>
      <c r="AH42" s="85"/>
      <c r="AI42" s="85"/>
      <c r="AJ42" s="260"/>
      <c r="AK42" s="261"/>
      <c r="AL42" s="262">
        <f t="shared" ref="AL42:AS46" si="38">IF(AL41="","",IF(AL41+1&lt;=AL$2,AL41+1,""))</f>
        <v>2</v>
      </c>
      <c r="AM42" s="262">
        <f t="shared" si="38"/>
        <v>6</v>
      </c>
      <c r="AN42" s="262">
        <f t="shared" si="38"/>
        <v>11</v>
      </c>
      <c r="AO42" s="262">
        <f t="shared" si="38"/>
        <v>17</v>
      </c>
      <c r="AP42" s="262">
        <f t="shared" si="38"/>
        <v>21</v>
      </c>
      <c r="AQ42" s="262">
        <f t="shared" si="38"/>
        <v>25</v>
      </c>
      <c r="AR42" s="262">
        <f t="shared" si="38"/>
        <v>29</v>
      </c>
      <c r="AS42" s="262">
        <f t="shared" si="38"/>
        <v>33</v>
      </c>
      <c r="AT42" s="233"/>
      <c r="AU42" s="255">
        <v>3</v>
      </c>
      <c r="AV42" s="236" t="s">
        <v>244</v>
      </c>
      <c r="AW42" s="236" t="s">
        <v>61</v>
      </c>
      <c r="AX42" s="235">
        <v>35</v>
      </c>
      <c r="AY42" s="236" t="str">
        <f t="shared" si="28"/>
        <v>r04_stage</v>
      </c>
      <c r="AZ42" s="235" t="s">
        <v>30</v>
      </c>
      <c r="BA42" s="233"/>
      <c r="BB42" s="225">
        <f>IF(BB26=0,$BB$18,BB26)</f>
        <v>997</v>
      </c>
      <c r="BC42" s="225">
        <f>IF(BC26=0,$BB$18,BC26)</f>
        <v>1080</v>
      </c>
      <c r="BD42" s="225">
        <f>IF(BD26=0,$BB$18,BD26)</f>
        <v>1070</v>
      </c>
      <c r="BE42" s="225">
        <f>IF(BE26=0,$BB$18,BE26)</f>
        <v>1068</v>
      </c>
      <c r="BF42" s="225">
        <f>IF(BF26=0,$BB$18,BF26)</f>
        <v>1063</v>
      </c>
      <c r="BG42" s="225">
        <f>IF(BG26=0,$BB$18,BG26)</f>
        <v>1060</v>
      </c>
      <c r="BH42" s="225">
        <f>IF(BH26=0,$BB$18,BH26)</f>
        <v>1063</v>
      </c>
      <c r="BI42" s="225">
        <f>IF(BI26=0,$BB$18,BI26)</f>
        <v>1067</v>
      </c>
      <c r="BJ42" s="225">
        <f>IF(BJ26=0,$BB$18,BJ26)</f>
        <v>1090</v>
      </c>
      <c r="BK42" s="225">
        <f>IF(BK26=0,$BB$18,BK26)</f>
        <v>997</v>
      </c>
      <c r="BL42" s="233"/>
      <c r="BM42" s="225">
        <f>IF(BM26=0,$BM$18,BM26)</f>
        <v>997</v>
      </c>
      <c r="BN42" s="225">
        <f>IF(BN26=0,$BM$18,BN26)</f>
        <v>1075</v>
      </c>
      <c r="BO42" s="225">
        <f>IF(BO26=0,$BM$18,BO26)</f>
        <v>1065</v>
      </c>
      <c r="BP42" s="225">
        <f>IF(BP26=0,$BM$18,BP26)</f>
        <v>1059</v>
      </c>
      <c r="BQ42" s="225">
        <f>IF(BQ26=0,$BM$18,BQ26)</f>
        <v>1059</v>
      </c>
      <c r="BR42" s="225">
        <f>IF(BR26=0,$BM$18,BR26)</f>
        <v>1058</v>
      </c>
      <c r="BS42" s="225">
        <f>IF(BS26=0,$BM$18,BS26)</f>
        <v>1063</v>
      </c>
      <c r="BT42" s="225">
        <f>IF(BT26=0,$BM$18,BT26)</f>
        <v>1070</v>
      </c>
      <c r="BU42" s="225">
        <f>IF(BU26=0,$BM$18,BU26)</f>
        <v>1090</v>
      </c>
      <c r="BV42" s="225">
        <f>IF(BV26=0,$BM$18,BV26)</f>
        <v>997</v>
      </c>
      <c r="BW42" s="233"/>
      <c r="BX42" s="225">
        <f>IF(BX26=0,$BX$18,BX26)</f>
        <v>530</v>
      </c>
      <c r="BY42" s="225">
        <f>IF(BY26=0,$BX$18,BY26)</f>
        <v>850</v>
      </c>
      <c r="BZ42" s="225">
        <f>IF(BZ26=0,$BX$18,BZ26)</f>
        <v>700</v>
      </c>
      <c r="CA42" s="225">
        <f>IF(CA26=0,$BX$18,CA26)</f>
        <v>650</v>
      </c>
      <c r="CB42" s="225">
        <f>IF(CB26=0,$BX$18,CB26)</f>
        <v>570</v>
      </c>
      <c r="CC42" s="225">
        <f>IF(CC26=0,$BX$18,CC26)</f>
        <v>600</v>
      </c>
      <c r="CD42" s="225">
        <f>IF(CD26=0,$BX$18,CD26)</f>
        <v>700</v>
      </c>
      <c r="CE42" s="225">
        <f>IF(CE26=0,$BX$18,CE26)</f>
        <v>850</v>
      </c>
      <c r="CF42" s="225">
        <f>IF(CF26=0,$BX$18,CF26)</f>
        <v>950</v>
      </c>
      <c r="CG42" s="225">
        <f>IF(CG26=0,$BX$18,CG26)</f>
        <v>530</v>
      </c>
      <c r="CH42" s="233"/>
      <c r="CI42" s="233"/>
      <c r="CJ42" s="264">
        <f t="shared" si="3"/>
        <v>15.638833526893679</v>
      </c>
      <c r="CK42" s="257">
        <v>493524052.90829998</v>
      </c>
      <c r="CL42" s="258">
        <v>1078.3223780000001</v>
      </c>
      <c r="CM42" s="258">
        <v>1060.5450000000001</v>
      </c>
      <c r="CN42" s="258">
        <v>1025.9429789999999</v>
      </c>
      <c r="CO42" s="258">
        <v>992.95418619999998</v>
      </c>
      <c r="CP42" s="259">
        <v>-13.777953520000001</v>
      </c>
      <c r="CQ42" s="259">
        <v>0</v>
      </c>
      <c r="CR42" s="259">
        <v>-0.12776263909999999</v>
      </c>
      <c r="CS42" s="259">
        <v>-95.202944049999999</v>
      </c>
      <c r="CT42" s="259">
        <f t="shared" si="4"/>
        <v>2.6538934400000009</v>
      </c>
      <c r="CU42" s="233"/>
      <c r="CV42" s="233"/>
      <c r="CW42" s="233"/>
      <c r="CX42" s="233"/>
      <c r="CY42" s="233"/>
      <c r="CZ42" s="233"/>
      <c r="DA42" s="233"/>
      <c r="DB42" s="233"/>
      <c r="DC42" s="233"/>
      <c r="DD42" s="233"/>
      <c r="DE42" s="233"/>
      <c r="DF42" s="233"/>
      <c r="DG42" s="233"/>
      <c r="DH42" s="233"/>
    </row>
    <row r="43" spans="1:112" ht="7.5" customHeight="1" x14ac:dyDescent="0.25">
      <c r="A43" s="233"/>
      <c r="B43" s="233"/>
      <c r="C43" s="234"/>
      <c r="D43" s="263" t="s">
        <v>255</v>
      </c>
      <c r="E43" s="263"/>
      <c r="F43" s="263"/>
      <c r="G43" s="263"/>
      <c r="H43" s="126" t="s">
        <v>65</v>
      </c>
      <c r="I43" s="263"/>
      <c r="J43" s="234"/>
      <c r="K43" s="234"/>
      <c r="L43" s="234"/>
      <c r="M43" s="234"/>
      <c r="N43" s="234"/>
      <c r="O43" s="234"/>
      <c r="P43" s="234"/>
      <c r="Q43" s="235"/>
      <c r="R43" s="235"/>
      <c r="S43" s="235"/>
      <c r="T43" s="235"/>
      <c r="U43" s="235"/>
      <c r="V43" s="233"/>
      <c r="W43" s="145"/>
      <c r="X43" s="131">
        <f t="shared" si="37"/>
        <v>1082.4190000000001</v>
      </c>
      <c r="Y43" s="131">
        <f t="shared" si="29"/>
        <v>1061.7919999999899</v>
      </c>
      <c r="Z43" s="131">
        <f t="shared" si="30"/>
        <v>1068.31799999999</v>
      </c>
      <c r="AA43" s="131">
        <f t="shared" si="31"/>
        <v>1063.182</v>
      </c>
      <c r="AB43" s="131">
        <f t="shared" si="32"/>
        <v>1046.25</v>
      </c>
      <c r="AC43" s="131">
        <f t="shared" si="33"/>
        <v>1029.0909999999899</v>
      </c>
      <c r="AD43" s="131">
        <f t="shared" si="34"/>
        <v>1027.4190000000001</v>
      </c>
      <c r="AE43" s="131">
        <f t="shared" si="35"/>
        <v>1003.125</v>
      </c>
      <c r="AF43" s="131"/>
      <c r="AG43" s="85"/>
      <c r="AH43" s="85"/>
      <c r="AI43" s="85"/>
      <c r="AJ43" s="260"/>
      <c r="AK43" s="261"/>
      <c r="AL43" s="262">
        <f t="shared" si="38"/>
        <v>3</v>
      </c>
      <c r="AM43" s="262">
        <f t="shared" si="38"/>
        <v>7</v>
      </c>
      <c r="AN43" s="262">
        <f t="shared" si="38"/>
        <v>12</v>
      </c>
      <c r="AO43" s="262">
        <f t="shared" si="38"/>
        <v>18</v>
      </c>
      <c r="AP43" s="262">
        <f t="shared" si="38"/>
        <v>22</v>
      </c>
      <c r="AQ43" s="262">
        <f t="shared" si="38"/>
        <v>26</v>
      </c>
      <c r="AR43" s="262">
        <f t="shared" si="38"/>
        <v>30</v>
      </c>
      <c r="AS43" s="262">
        <f t="shared" si="38"/>
        <v>34</v>
      </c>
      <c r="AT43" s="233"/>
      <c r="AU43" s="255">
        <v>4</v>
      </c>
      <c r="AV43" s="236" t="s">
        <v>245</v>
      </c>
      <c r="AW43" s="236" t="s">
        <v>246</v>
      </c>
      <c r="AX43" s="235">
        <v>3</v>
      </c>
      <c r="AY43" s="236" t="str">
        <f t="shared" si="28"/>
        <v>r01_flow</v>
      </c>
      <c r="AZ43" s="235">
        <f>AX43+1</f>
        <v>4</v>
      </c>
      <c r="BA43" s="233"/>
      <c r="BB43" s="225">
        <f>IF(BB27=0,$BB$18,BB27)</f>
        <v>997</v>
      </c>
      <c r="BC43" s="225">
        <f>IF(BC27=0,$BB$18,BC27)</f>
        <v>1075</v>
      </c>
      <c r="BD43" s="225">
        <f>IF(BD27=0,$BB$18,BD27)</f>
        <v>1065</v>
      </c>
      <c r="BE43" s="225">
        <f>IF(BE27=0,$BB$18,BE27)</f>
        <v>1062</v>
      </c>
      <c r="BF43" s="225">
        <f>IF(BF27=0,$BB$18,BF27)</f>
        <v>1058</v>
      </c>
      <c r="BG43" s="225">
        <f>IF(BG27=0,$BB$18,BG27)</f>
        <v>1052</v>
      </c>
      <c r="BH43" s="225">
        <f>IF(BH27=0,$BB$18,BH27)</f>
        <v>1055</v>
      </c>
      <c r="BI43" s="225">
        <f>IF(BI27=0,$BB$18,BI27)</f>
        <v>1065</v>
      </c>
      <c r="BJ43" s="225">
        <f>IF(BJ27=0,$BB$18,BJ27)</f>
        <v>1090</v>
      </c>
      <c r="BK43" s="225">
        <f>IF(BK27=0,$BB$18,BK27)</f>
        <v>997</v>
      </c>
      <c r="BL43" s="233"/>
      <c r="BM43" s="225">
        <f>IF(BM27=0,$BM$18,BM27)</f>
        <v>997</v>
      </c>
      <c r="BN43" s="225">
        <f>IF(BN27=0,$BM$18,BN27)</f>
        <v>1065</v>
      </c>
      <c r="BO43" s="225">
        <f>IF(BO27=0,$BM$18,BO27)</f>
        <v>1055</v>
      </c>
      <c r="BP43" s="225">
        <f>IF(BP27=0,$BM$18,BP27)</f>
        <v>1053</v>
      </c>
      <c r="BQ43" s="225">
        <f>IF(BQ27=0,$BM$18,BQ27)</f>
        <v>1053</v>
      </c>
      <c r="BR43" s="225">
        <f>IF(BR27=0,$BM$18,BR27)</f>
        <v>1052</v>
      </c>
      <c r="BS43" s="225">
        <f>IF(BS27=0,$BM$18,BS27)</f>
        <v>1055</v>
      </c>
      <c r="BT43" s="225">
        <f>IF(BT27=0,$BM$18,BT27)</f>
        <v>1065</v>
      </c>
      <c r="BU43" s="225">
        <f>IF(BU27=0,$BM$18,BU27)</f>
        <v>1090</v>
      </c>
      <c r="BV43" s="225">
        <f>IF(BV27=0,$BM$18,BV27)</f>
        <v>997</v>
      </c>
      <c r="BW43" s="233"/>
      <c r="BX43" s="225">
        <f>IF(BX27=0,$BX$18,BX27)</f>
        <v>530</v>
      </c>
      <c r="BY43" s="225">
        <f>IF(BY27=0,$BX$18,BY27)</f>
        <v>850</v>
      </c>
      <c r="BZ43" s="225">
        <f>IF(BZ27=0,$BX$18,BZ27)</f>
        <v>700</v>
      </c>
      <c r="CA43" s="225">
        <f>IF(CA27=0,$BX$18,CA27)</f>
        <v>650</v>
      </c>
      <c r="CB43" s="225">
        <f>IF(CB27=0,$BX$18,CB27)</f>
        <v>540</v>
      </c>
      <c r="CC43" s="225">
        <f>IF(CC27=0,$BX$18,CC27)</f>
        <v>580</v>
      </c>
      <c r="CD43" s="225">
        <f>IF(CD27=0,$BX$18,CD27)</f>
        <v>700</v>
      </c>
      <c r="CE43" s="225">
        <f>IF(CE27=0,$BX$18,CE27)</f>
        <v>850</v>
      </c>
      <c r="CF43" s="225">
        <f>IF(CF27=0,$BX$18,CF27)</f>
        <v>950</v>
      </c>
      <c r="CG43" s="225">
        <f>IF(CG27=0,$BX$18,CG27)</f>
        <v>530</v>
      </c>
      <c r="CH43" s="233"/>
      <c r="CI43" s="233"/>
      <c r="CJ43" s="264">
        <f t="shared" si="3"/>
        <v>17.245675581888356</v>
      </c>
      <c r="CK43" s="257">
        <v>544232131.74300003</v>
      </c>
      <c r="CL43" s="258">
        <v>1078.3223780000001</v>
      </c>
      <c r="CM43" s="258">
        <v>1060.5450000000001</v>
      </c>
      <c r="CN43" s="258">
        <v>1025.940623</v>
      </c>
      <c r="CO43" s="258">
        <v>992.9411192</v>
      </c>
      <c r="CP43" s="259">
        <v>-13.777953520000001</v>
      </c>
      <c r="CQ43" s="259">
        <v>0</v>
      </c>
      <c r="CR43" s="259">
        <v>-0.1133432942</v>
      </c>
      <c r="CS43" s="259">
        <v>-93.279208940000004</v>
      </c>
      <c r="CT43" s="259">
        <f t="shared" si="4"/>
        <v>2.6538934400000009</v>
      </c>
      <c r="CU43" s="233"/>
      <c r="CV43" s="233"/>
      <c r="CW43" s="233"/>
      <c r="CX43" s="233"/>
      <c r="CY43" s="233"/>
      <c r="CZ43" s="233"/>
      <c r="DA43" s="233"/>
      <c r="DB43" s="233"/>
      <c r="DC43" s="233"/>
      <c r="DD43" s="233"/>
      <c r="DE43" s="233"/>
      <c r="DF43" s="233"/>
      <c r="DG43" s="233"/>
      <c r="DH43" s="233"/>
    </row>
    <row r="44" spans="1:112" ht="7.5" customHeight="1" x14ac:dyDescent="0.25">
      <c r="A44" s="233"/>
      <c r="B44" s="233"/>
      <c r="C44" s="234"/>
      <c r="D44" s="126" t="s">
        <v>254</v>
      </c>
      <c r="E44" s="126"/>
      <c r="F44" s="126"/>
      <c r="G44" s="126"/>
      <c r="H44" s="126" t="s">
        <v>59</v>
      </c>
      <c r="I44" s="126"/>
      <c r="J44" s="234"/>
      <c r="K44" s="234"/>
      <c r="L44" s="234"/>
      <c r="M44" s="234"/>
      <c r="N44" s="234"/>
      <c r="O44" s="234"/>
      <c r="P44" s="234"/>
      <c r="Q44" s="235"/>
      <c r="R44" s="235"/>
      <c r="S44" s="235"/>
      <c r="T44" s="235"/>
      <c r="U44" s="235"/>
      <c r="V44" s="233"/>
      <c r="W44" s="145"/>
      <c r="X44" s="131">
        <f t="shared" ref="X44:X46" si="39">IF(ISNUMBER(AL44),INDEX($J$5:$J$40,AL44,1),"")</f>
        <v>1077.4079999999899</v>
      </c>
      <c r="Y44" s="131">
        <f t="shared" ref="Y44:Y46" si="40">IF(ISNUMBER(AM44),INDEX($J$5:$J$40,AM44,1),"")</f>
        <v>1057.075</v>
      </c>
      <c r="Z44" s="131">
        <f t="shared" ref="Z44:Z46" si="41">IF(ISNUMBER(AN44),INDEX($J$5:$J$40,AN44,1),"")</f>
        <v>1065.4549999999899</v>
      </c>
      <c r="AA44" s="131">
        <f t="shared" ref="AA44:AA46" si="42">IF(ISNUMBER(AO44),INDEX($J$5:$J$40,AO44,1),"")</f>
        <v>1058</v>
      </c>
      <c r="AB44" s="131">
        <f t="shared" ref="AB44:AB46" si="43">IF(ISNUMBER(AP44),INDEX($J$5:$J$40,AP44,1),"")</f>
        <v>1042.7270000000001</v>
      </c>
      <c r="AC44" s="131">
        <f t="shared" ref="AC44:AC46" si="44">IF(ISNUMBER(AQ44),INDEX($J$5:$J$40,AQ44,1),"")</f>
        <v>1025.9090000000001</v>
      </c>
      <c r="AD44" s="131">
        <f t="shared" ref="AD44:AD46" si="45">IF(ISNUMBER(AR44),INDEX($J$5:$J$40,AR44,1),"")</f>
        <v>1021.875</v>
      </c>
      <c r="AE44" s="131">
        <f t="shared" ref="AE44:AE46" si="46">IF(ISNUMBER(AS44),INDEX($J$5:$J$40,AS44,1),"")</f>
        <v>996.875</v>
      </c>
      <c r="AF44" s="131"/>
      <c r="AG44" s="85"/>
      <c r="AH44" s="85"/>
      <c r="AI44" s="85"/>
      <c r="AJ44" s="260"/>
      <c r="AK44" s="261"/>
      <c r="AL44" s="262">
        <f t="shared" si="38"/>
        <v>4</v>
      </c>
      <c r="AM44" s="262">
        <f t="shared" si="38"/>
        <v>8</v>
      </c>
      <c r="AN44" s="262">
        <f t="shared" si="38"/>
        <v>13</v>
      </c>
      <c r="AO44" s="262">
        <f t="shared" si="38"/>
        <v>19</v>
      </c>
      <c r="AP44" s="262">
        <f t="shared" si="38"/>
        <v>23</v>
      </c>
      <c r="AQ44" s="262">
        <f t="shared" si="38"/>
        <v>27</v>
      </c>
      <c r="AR44" s="262">
        <f t="shared" si="38"/>
        <v>31</v>
      </c>
      <c r="AS44" s="262">
        <f t="shared" si="38"/>
        <v>35</v>
      </c>
      <c r="AT44" s="233"/>
      <c r="AU44" s="255">
        <v>5</v>
      </c>
      <c r="AV44" s="236" t="s">
        <v>247</v>
      </c>
      <c r="AW44" s="236" t="s">
        <v>246</v>
      </c>
      <c r="AX44" s="235">
        <v>14</v>
      </c>
      <c r="AY44" s="236" t="str">
        <f t="shared" si="28"/>
        <v>r02_flow</v>
      </c>
      <c r="AZ44" s="235">
        <f>AX44+1</f>
        <v>15</v>
      </c>
      <c r="BA44" s="233"/>
      <c r="BB44" s="225">
        <f>IF(BB28=0,$BB$18,BB28)</f>
        <v>997</v>
      </c>
      <c r="BC44" s="225">
        <f>IF(BC28=0,$BB$18,BC28)</f>
        <v>1070</v>
      </c>
      <c r="BD44" s="225">
        <f>IF(BD28=0,$BB$18,BD28)</f>
        <v>1060</v>
      </c>
      <c r="BE44" s="225">
        <f>IF(BE28=0,$BB$18,BE28)</f>
        <v>1055</v>
      </c>
      <c r="BF44" s="225">
        <f>IF(BF28=0,$BB$18,BF28)</f>
        <v>1046</v>
      </c>
      <c r="BG44" s="225">
        <f>IF(BG28=0,$BB$18,BG28)</f>
        <v>1046</v>
      </c>
      <c r="BH44" s="225">
        <f>IF(BH28=0,$BB$18,BH28)</f>
        <v>1044</v>
      </c>
      <c r="BI44" s="225">
        <f>IF(BI28=0,$BB$18,BI28)</f>
        <v>1060</v>
      </c>
      <c r="BJ44" s="225">
        <f>IF(BJ28=0,$BB$18,BJ28)</f>
        <v>1088</v>
      </c>
      <c r="BK44" s="225">
        <f>IF(BK28=0,$BB$18,BK28)</f>
        <v>1100</v>
      </c>
      <c r="BL44" s="233"/>
      <c r="BM44" s="225">
        <f>IF(BM28=0,$BM$18,BM28)</f>
        <v>997</v>
      </c>
      <c r="BN44" s="225">
        <f>IF(BN28=0,$BM$18,BN28)</f>
        <v>1060</v>
      </c>
      <c r="BO44" s="225">
        <f>IF(BO28=0,$BM$18,BO28)</f>
        <v>1046</v>
      </c>
      <c r="BP44" s="225">
        <f>IF(BP28=0,$BM$18,BP28)</f>
        <v>1046</v>
      </c>
      <c r="BQ44" s="225">
        <f>IF(BQ28=0,$BM$18,BQ28)</f>
        <v>1046</v>
      </c>
      <c r="BR44" s="225">
        <f>IF(BR28=0,$BM$18,BR28)</f>
        <v>1046</v>
      </c>
      <c r="BS44" s="225">
        <f>IF(BS28=0,$BM$18,BS28)</f>
        <v>1044</v>
      </c>
      <c r="BT44" s="225">
        <f>IF(BT28=0,$BM$18,BT28)</f>
        <v>1060</v>
      </c>
      <c r="BU44" s="225">
        <f>IF(BU28=0,$BM$18,BU28)</f>
        <v>1088</v>
      </c>
      <c r="BV44" s="225">
        <f>IF(BV28=0,$BM$18,BV28)</f>
        <v>1100</v>
      </c>
      <c r="BW44" s="233"/>
      <c r="BX44" s="225">
        <f>IF(BX28=0,$BX$18,BX28)</f>
        <v>530</v>
      </c>
      <c r="BY44" s="225">
        <f>IF(BY28=0,$BX$18,BY28)</f>
        <v>850</v>
      </c>
      <c r="BZ44" s="225">
        <f>IF(BZ28=0,$BX$18,BZ28)</f>
        <v>700</v>
      </c>
      <c r="CA44" s="225">
        <f>IF(CA28=0,$BX$18,CA28)</f>
        <v>630</v>
      </c>
      <c r="CB44" s="225">
        <f>IF(CB28=0,$BX$18,CB28)</f>
        <v>530</v>
      </c>
      <c r="CC44" s="225">
        <f>IF(CC28=0,$BX$18,CC28)</f>
        <v>580</v>
      </c>
      <c r="CD44" s="225">
        <f>IF(CD28=0,$BX$18,CD28)</f>
        <v>650</v>
      </c>
      <c r="CE44" s="225">
        <f>IF(CE28=0,$BX$18,CE28)</f>
        <v>800</v>
      </c>
      <c r="CF44" s="225">
        <f>IF(CF28=0,$BX$18,CF28)</f>
        <v>900</v>
      </c>
      <c r="CG44" s="225">
        <f>IF(CG28=0,$BX$18,CG28)</f>
        <v>950</v>
      </c>
      <c r="CH44" s="233"/>
      <c r="CI44" s="233"/>
      <c r="CJ44" s="264">
        <f t="shared" si="3"/>
        <v>19.013201842383452</v>
      </c>
      <c r="CK44" s="257">
        <v>600011018.4612</v>
      </c>
      <c r="CL44" s="258">
        <v>1078.3223780000001</v>
      </c>
      <c r="CM44" s="258">
        <v>1060.5450000000001</v>
      </c>
      <c r="CN44" s="258">
        <v>1025.9382089999999</v>
      </c>
      <c r="CO44" s="258">
        <v>992.92825860000005</v>
      </c>
      <c r="CP44" s="259">
        <v>-13.777953520000001</v>
      </c>
      <c r="CQ44" s="259">
        <v>0</v>
      </c>
      <c r="CR44" s="259">
        <v>-9.9291431139999997E-2</v>
      </c>
      <c r="CS44" s="259">
        <v>-91.401238169999999</v>
      </c>
      <c r="CT44" s="259">
        <f t="shared" si="4"/>
        <v>2.6538934400000009</v>
      </c>
      <c r="CU44" s="233"/>
      <c r="CV44" s="233"/>
      <c r="CW44" s="233"/>
      <c r="CX44" s="233"/>
      <c r="CY44" s="233"/>
      <c r="CZ44" s="233"/>
      <c r="DA44" s="233"/>
      <c r="DB44" s="233"/>
      <c r="DC44" s="233"/>
      <c r="DD44" s="233"/>
      <c r="DE44" s="233"/>
      <c r="DF44" s="233"/>
      <c r="DG44" s="233"/>
      <c r="DH44" s="233"/>
    </row>
    <row r="45" spans="1:112" ht="7.5" customHeight="1" x14ac:dyDescent="0.25">
      <c r="A45" s="233"/>
      <c r="B45" s="233"/>
      <c r="C45" s="234"/>
      <c r="D45" s="126" t="s">
        <v>253</v>
      </c>
      <c r="E45" s="126"/>
      <c r="F45" s="126"/>
      <c r="G45" s="126"/>
      <c r="H45" s="126" t="s">
        <v>87</v>
      </c>
      <c r="I45" s="126"/>
      <c r="J45" s="234"/>
      <c r="K45" s="234"/>
      <c r="L45" s="234"/>
      <c r="M45" s="234"/>
      <c r="N45" s="234"/>
      <c r="O45" s="234"/>
      <c r="P45" s="234"/>
      <c r="Q45" s="235"/>
      <c r="R45" s="235"/>
      <c r="S45" s="235"/>
      <c r="T45" s="235"/>
      <c r="U45" s="235"/>
      <c r="V45" s="233"/>
      <c r="W45" s="145"/>
      <c r="X45" s="131" t="str">
        <f t="shared" si="39"/>
        <v/>
      </c>
      <c r="Y45" s="131">
        <f t="shared" si="40"/>
        <v>1052.3589999999899</v>
      </c>
      <c r="Z45" s="131">
        <f t="shared" si="41"/>
        <v>1062.4549999999899</v>
      </c>
      <c r="AA45" s="131" t="str">
        <f t="shared" si="42"/>
        <v/>
      </c>
      <c r="AB45" s="131" t="str">
        <f t="shared" si="43"/>
        <v/>
      </c>
      <c r="AC45" s="131" t="str">
        <f t="shared" si="44"/>
        <v/>
      </c>
      <c r="AD45" s="131" t="str">
        <f t="shared" si="45"/>
        <v/>
      </c>
      <c r="AE45" s="131">
        <f t="shared" si="46"/>
        <v>991.875</v>
      </c>
      <c r="AF45" s="131"/>
      <c r="AG45" s="85"/>
      <c r="AH45" s="85"/>
      <c r="AI45" s="85"/>
      <c r="AJ45" s="260"/>
      <c r="AK45" s="261"/>
      <c r="AL45" s="262" t="str">
        <f t="shared" si="38"/>
        <v/>
      </c>
      <c r="AM45" s="262">
        <f t="shared" si="38"/>
        <v>9</v>
      </c>
      <c r="AN45" s="262">
        <f t="shared" si="38"/>
        <v>14</v>
      </c>
      <c r="AO45" s="262" t="str">
        <f t="shared" si="38"/>
        <v/>
      </c>
      <c r="AP45" s="262" t="str">
        <f t="shared" si="38"/>
        <v/>
      </c>
      <c r="AQ45" s="262" t="str">
        <f t="shared" si="38"/>
        <v/>
      </c>
      <c r="AR45" s="262" t="str">
        <f t="shared" si="38"/>
        <v/>
      </c>
      <c r="AS45" s="262">
        <f t="shared" si="38"/>
        <v>36</v>
      </c>
      <c r="AT45" s="233"/>
      <c r="AU45" s="255">
        <v>6</v>
      </c>
      <c r="AV45" s="236" t="s">
        <v>248</v>
      </c>
      <c r="AW45" s="236" t="s">
        <v>246</v>
      </c>
      <c r="AX45" s="235">
        <v>26</v>
      </c>
      <c r="AY45" s="236" t="str">
        <f t="shared" si="28"/>
        <v>r03_flow</v>
      </c>
      <c r="AZ45" s="235">
        <f>AX45+1</f>
        <v>27</v>
      </c>
      <c r="BA45" s="233"/>
      <c r="BB45" s="225">
        <f>IF(BB29=0,$BB$18,BB29)</f>
        <v>997</v>
      </c>
      <c r="BC45" s="225">
        <f>IF(BC29=0,$BB$18,BC29)</f>
        <v>1055</v>
      </c>
      <c r="BD45" s="225">
        <f>IF(BD29=0,$BB$18,BD29)</f>
        <v>1050</v>
      </c>
      <c r="BE45" s="225">
        <f>IF(BE29=0,$BB$18,BE29)</f>
        <v>1045</v>
      </c>
      <c r="BF45" s="225">
        <f>IF(BF29=0,$BB$18,BF29)</f>
        <v>1041</v>
      </c>
      <c r="BG45" s="225">
        <f>IF(BG29=0,$BB$18,BG29)</f>
        <v>1042</v>
      </c>
      <c r="BH45" s="225">
        <f>IF(BH29=0,$BB$18,BH29)</f>
        <v>1040</v>
      </c>
      <c r="BI45" s="225">
        <f>IF(BI29=0,$BB$18,BI29)</f>
        <v>1050</v>
      </c>
      <c r="BJ45" s="225">
        <f>IF(BJ29=0,$BB$18,BJ29)</f>
        <v>1075</v>
      </c>
      <c r="BK45" s="225">
        <f>IF(BK29=0,$BB$18,BK29)</f>
        <v>997</v>
      </c>
      <c r="BL45" s="233"/>
      <c r="BM45" s="225">
        <f>IF(BM29=0,$BM$18,BM29)</f>
        <v>997</v>
      </c>
      <c r="BN45" s="225">
        <f>IF(BN29=0,$BM$18,BN29)</f>
        <v>1045</v>
      </c>
      <c r="BO45" s="225">
        <f>IF(BO29=0,$BM$18,BO29)</f>
        <v>1039</v>
      </c>
      <c r="BP45" s="225">
        <f>IF(BP29=0,$BM$18,BP29)</f>
        <v>1040</v>
      </c>
      <c r="BQ45" s="225">
        <f>IF(BQ29=0,$BM$18,BQ29)</f>
        <v>1041</v>
      </c>
      <c r="BR45" s="225">
        <f>IF(BR29=0,$BM$18,BR29)</f>
        <v>1042</v>
      </c>
      <c r="BS45" s="225">
        <f>IF(BS29=0,$BM$18,BS29)</f>
        <v>1040</v>
      </c>
      <c r="BT45" s="225">
        <f>IF(BT29=0,$BM$18,BT29)</f>
        <v>1050</v>
      </c>
      <c r="BU45" s="225">
        <f>IF(BU29=0,$BM$18,BU29)</f>
        <v>1075</v>
      </c>
      <c r="BV45" s="225">
        <f>IF(BV29=0,$BM$18,BV29)</f>
        <v>997</v>
      </c>
      <c r="BW45" s="233"/>
      <c r="BX45" s="225">
        <f>IF(BX29=0,$BX$18,BX29)</f>
        <v>530</v>
      </c>
      <c r="BY45" s="225">
        <f>IF(BY29=0,$BX$18,BY29)</f>
        <v>850</v>
      </c>
      <c r="BZ45" s="225">
        <f>IF(BZ29=0,$BX$18,BZ29)</f>
        <v>700</v>
      </c>
      <c r="CA45" s="225">
        <f>IF(CA29=0,$BX$18,CA29)</f>
        <v>620</v>
      </c>
      <c r="CB45" s="225">
        <f>IF(CB29=0,$BX$18,CB29)</f>
        <v>580</v>
      </c>
      <c r="CC45" s="225">
        <f>IF(CC29=0,$BX$18,CC29)</f>
        <v>620</v>
      </c>
      <c r="CD45" s="225">
        <f>IF(CD29=0,$BX$18,CD29)</f>
        <v>700</v>
      </c>
      <c r="CE45" s="225">
        <f>IF(CE29=0,$BX$18,CE29)</f>
        <v>800</v>
      </c>
      <c r="CF45" s="225">
        <f>IF(CF29=0,$BX$18,CF29)</f>
        <v>900</v>
      </c>
      <c r="CG45" s="225">
        <f>IF(CG29=0,$BX$18,CG29)</f>
        <v>530</v>
      </c>
      <c r="CH45" s="233"/>
      <c r="CI45" s="233"/>
      <c r="CJ45" s="264">
        <f t="shared" si="3"/>
        <v>20.957480728927422</v>
      </c>
      <c r="CK45" s="257">
        <v>661367793.85119998</v>
      </c>
      <c r="CL45" s="258">
        <v>1078.3223780000001</v>
      </c>
      <c r="CM45" s="258">
        <v>1060.5450000000001</v>
      </c>
      <c r="CN45" s="258">
        <v>1025.935739</v>
      </c>
      <c r="CO45" s="258">
        <v>992.91568710000001</v>
      </c>
      <c r="CP45" s="259">
        <v>-13.777953520000001</v>
      </c>
      <c r="CQ45" s="259">
        <v>0</v>
      </c>
      <c r="CR45" s="259">
        <v>-8.5695113269999998E-2</v>
      </c>
      <c r="CS45" s="259">
        <v>-89.580254280000005</v>
      </c>
      <c r="CT45" s="259">
        <f t="shared" si="4"/>
        <v>2.6538934400000009</v>
      </c>
      <c r="CU45" s="233"/>
      <c r="CV45" s="233"/>
      <c r="CW45" s="233"/>
      <c r="CX45" s="233"/>
      <c r="CY45" s="233"/>
      <c r="CZ45" s="233"/>
      <c r="DA45" s="233"/>
      <c r="DB45" s="233"/>
      <c r="DC45" s="233"/>
      <c r="DD45" s="233"/>
      <c r="DE45" s="233"/>
      <c r="DF45" s="233"/>
      <c r="DG45" s="233"/>
      <c r="DH45" s="233"/>
    </row>
    <row r="46" spans="1:112" ht="7.5" customHeight="1" x14ac:dyDescent="0.25">
      <c r="A46" s="233"/>
      <c r="B46" s="233"/>
      <c r="C46" s="234"/>
      <c r="D46" s="126" t="s">
        <v>252</v>
      </c>
      <c r="E46" s="126"/>
      <c r="F46" s="126"/>
      <c r="G46" s="126"/>
      <c r="H46" s="126"/>
      <c r="I46" s="126"/>
      <c r="J46" s="234"/>
      <c r="K46" s="234"/>
      <c r="L46" s="234"/>
      <c r="M46" s="234"/>
      <c r="N46" s="234"/>
      <c r="O46" s="234"/>
      <c r="P46" s="234"/>
      <c r="Q46" s="235"/>
      <c r="R46" s="235"/>
      <c r="S46" s="235"/>
      <c r="T46" s="235"/>
      <c r="U46" s="235"/>
      <c r="V46" s="233"/>
      <c r="W46" s="145"/>
      <c r="X46" s="131" t="str">
        <f t="shared" si="39"/>
        <v/>
      </c>
      <c r="Y46" s="131" t="str">
        <f t="shared" si="40"/>
        <v/>
      </c>
      <c r="Z46" s="131">
        <f t="shared" si="41"/>
        <v>1060.5450000000001</v>
      </c>
      <c r="AA46" s="131" t="str">
        <f t="shared" si="42"/>
        <v/>
      </c>
      <c r="AB46" s="131" t="str">
        <f t="shared" si="43"/>
        <v/>
      </c>
      <c r="AC46" s="131" t="str">
        <f t="shared" si="44"/>
        <v/>
      </c>
      <c r="AD46" s="131" t="str">
        <f t="shared" si="45"/>
        <v/>
      </c>
      <c r="AE46" s="131" t="str">
        <f t="shared" si="46"/>
        <v/>
      </c>
      <c r="AF46" s="85"/>
      <c r="AG46" s="85"/>
      <c r="AH46" s="85"/>
      <c r="AI46" s="85"/>
      <c r="AJ46" s="260"/>
      <c r="AK46" s="261"/>
      <c r="AL46" s="262" t="str">
        <f t="shared" si="38"/>
        <v/>
      </c>
      <c r="AM46" s="262" t="str">
        <f t="shared" si="38"/>
        <v/>
      </c>
      <c r="AN46" s="262">
        <f t="shared" si="38"/>
        <v>15</v>
      </c>
      <c r="AO46" s="262" t="str">
        <f t="shared" si="38"/>
        <v/>
      </c>
      <c r="AP46" s="262" t="str">
        <f t="shared" si="38"/>
        <v/>
      </c>
      <c r="AQ46" s="262" t="str">
        <f t="shared" si="38"/>
        <v/>
      </c>
      <c r="AR46" s="262" t="str">
        <f t="shared" si="38"/>
        <v/>
      </c>
      <c r="AS46" s="262" t="str">
        <f t="shared" si="38"/>
        <v/>
      </c>
      <c r="AT46" s="233"/>
      <c r="AU46" s="255">
        <v>7</v>
      </c>
      <c r="AV46" s="236" t="s">
        <v>249</v>
      </c>
      <c r="AW46" s="236" t="s">
        <v>246</v>
      </c>
      <c r="AX46" s="235">
        <v>35</v>
      </c>
      <c r="AY46" s="236" t="str">
        <f t="shared" si="28"/>
        <v>r04_flow</v>
      </c>
      <c r="AZ46" s="235">
        <f>AX46+1</f>
        <v>36</v>
      </c>
      <c r="BA46" s="233"/>
      <c r="BB46" s="225">
        <f>IF(BB30=0,$BB$18,BB30)</f>
        <v>1027</v>
      </c>
      <c r="BC46" s="225">
        <f>IF(BC30=0,$BB$18,BC30)</f>
        <v>1028</v>
      </c>
      <c r="BD46" s="225">
        <f>IF(BD30=0,$BB$18,BD30)</f>
        <v>1028</v>
      </c>
      <c r="BE46" s="225">
        <f>IF(BE30=0,$BB$18,BE30)</f>
        <v>1032</v>
      </c>
      <c r="BF46" s="225">
        <f>IF(BF30=0,$BB$18,BF30)</f>
        <v>1032</v>
      </c>
      <c r="BG46" s="225">
        <f>IF(BG30=0,$BB$18,BG30)</f>
        <v>1033</v>
      </c>
      <c r="BH46" s="225">
        <f>IF(BH30=0,$BB$18,BH30)</f>
        <v>1032</v>
      </c>
      <c r="BI46" s="225">
        <f>IF(BI30=0,$BB$18,BI30)</f>
        <v>1040</v>
      </c>
      <c r="BJ46" s="225">
        <f>IF(BJ30=0,$BB$18,BJ30)</f>
        <v>1060</v>
      </c>
      <c r="BK46" s="225">
        <f>IF(BK30=0,$BB$18,BK30)</f>
        <v>997</v>
      </c>
      <c r="BL46" s="233"/>
      <c r="BM46" s="225">
        <f>IF(BM30=0,$BM$18,BM30)</f>
        <v>1027</v>
      </c>
      <c r="BN46" s="225">
        <f>IF(BN30=0,$BM$18,BN30)</f>
        <v>1028</v>
      </c>
      <c r="BO46" s="225">
        <f>IF(BO30=0,$BM$18,BO30)</f>
        <v>1028</v>
      </c>
      <c r="BP46" s="225">
        <f>IF(BP30=0,$BM$18,BP30)</f>
        <v>1032</v>
      </c>
      <c r="BQ46" s="225">
        <f>IF(BQ30=0,$BM$18,BQ30)</f>
        <v>1032</v>
      </c>
      <c r="BR46" s="225">
        <f>IF(BR30=0,$BM$18,BR30)</f>
        <v>1033</v>
      </c>
      <c r="BS46" s="225">
        <f>IF(BS30=0,$BM$18,BS30)</f>
        <v>1032</v>
      </c>
      <c r="BT46" s="225">
        <f>IF(BT30=0,$BM$18,BT30)</f>
        <v>1040</v>
      </c>
      <c r="BU46" s="225">
        <f>IF(BU30=0,$BM$18,BU30)</f>
        <v>1060</v>
      </c>
      <c r="BV46" s="225">
        <f>IF(BV30=0,$BM$18,BV30)</f>
        <v>997</v>
      </c>
      <c r="BW46" s="233"/>
      <c r="BX46" s="225">
        <f>IF(BX30=0,$BX$18,BX30)</f>
        <v>900</v>
      </c>
      <c r="BY46" s="225">
        <f>IF(BY30=0,$BX$18,BY30)</f>
        <v>830</v>
      </c>
      <c r="BZ46" s="225">
        <f>IF(BZ30=0,$BX$18,BZ30)</f>
        <v>710</v>
      </c>
      <c r="CA46" s="225">
        <f>IF(CA30=0,$BX$18,CA30)</f>
        <v>640</v>
      </c>
      <c r="CB46" s="225">
        <f>IF(CB30=0,$BX$18,CB30)</f>
        <v>600</v>
      </c>
      <c r="CC46" s="225">
        <f>IF(CC30=0,$BX$18,CC30)</f>
        <v>650</v>
      </c>
      <c r="CD46" s="225">
        <f>IF(CD30=0,$BX$18,CD30)</f>
        <v>700</v>
      </c>
      <c r="CE46" s="225">
        <f>IF(CE30=0,$BX$18,CE30)</f>
        <v>800</v>
      </c>
      <c r="CF46" s="225">
        <f>IF(CF30=0,$BX$18,CF30)</f>
        <v>900</v>
      </c>
      <c r="CG46" s="225">
        <f>IF(CG30=0,$BX$18,CG30)</f>
        <v>530</v>
      </c>
      <c r="CH46" s="233"/>
      <c r="CI46" s="233"/>
      <c r="CJ46" s="264">
        <f t="shared" si="3"/>
        <v>23.09618750412579</v>
      </c>
      <c r="CK46" s="257">
        <v>728860246.7802</v>
      </c>
      <c r="CL46" s="258">
        <v>1078.3223780000001</v>
      </c>
      <c r="CM46" s="258">
        <v>1060.5450000000001</v>
      </c>
      <c r="CN46" s="258">
        <v>1025.933215</v>
      </c>
      <c r="CO46" s="258">
        <v>992.90349300000003</v>
      </c>
      <c r="CP46" s="259">
        <v>-13.777953520000001</v>
      </c>
      <c r="CQ46" s="259">
        <v>0</v>
      </c>
      <c r="CR46" s="259">
        <v>-7.2645549490000003E-2</v>
      </c>
      <c r="CS46" s="259">
        <v>-87.827954480000002</v>
      </c>
      <c r="CT46" s="259">
        <f t="shared" si="4"/>
        <v>2.6538934400000009</v>
      </c>
      <c r="CU46" s="233"/>
      <c r="CV46" s="233"/>
      <c r="CW46" s="233"/>
      <c r="CX46" s="233"/>
      <c r="CY46" s="233"/>
      <c r="CZ46" s="233"/>
      <c r="DA46" s="233"/>
      <c r="DB46" s="233"/>
      <c r="DC46" s="233"/>
      <c r="DD46" s="233"/>
      <c r="DE46" s="233"/>
      <c r="DF46" s="233"/>
      <c r="DG46" s="233"/>
      <c r="DH46" s="233"/>
    </row>
    <row r="47" spans="1:112" ht="7.5" customHeight="1" x14ac:dyDescent="0.25">
      <c r="A47" s="233"/>
      <c r="B47" s="233"/>
      <c r="C47" s="234"/>
      <c r="D47" s="126" t="s">
        <v>250</v>
      </c>
      <c r="E47" s="126"/>
      <c r="F47" s="126"/>
      <c r="G47" s="126"/>
      <c r="H47" s="126"/>
      <c r="I47" s="126"/>
      <c r="J47" s="234"/>
      <c r="K47" s="234"/>
      <c r="L47" s="234"/>
      <c r="M47" s="234"/>
      <c r="N47" s="234"/>
      <c r="O47" s="234"/>
      <c r="P47" s="234"/>
      <c r="Q47" s="235"/>
      <c r="R47" s="235"/>
      <c r="S47" s="235"/>
      <c r="T47" s="235"/>
      <c r="U47" s="235"/>
      <c r="V47" s="233"/>
      <c r="W47" s="145"/>
      <c r="X47" s="131">
        <v>1</v>
      </c>
      <c r="Y47" s="131">
        <v>2</v>
      </c>
      <c r="Z47" s="131">
        <v>3</v>
      </c>
      <c r="AA47" s="131">
        <v>4</v>
      </c>
      <c r="AB47" s="131">
        <v>5</v>
      </c>
      <c r="AC47" s="131">
        <v>6</v>
      </c>
      <c r="AD47" s="131">
        <v>7</v>
      </c>
      <c r="AE47" s="131">
        <v>8</v>
      </c>
      <c r="AF47" s="85"/>
      <c r="AG47" s="85"/>
      <c r="AH47" s="85"/>
      <c r="AI47" s="85"/>
      <c r="AJ47" s="260"/>
      <c r="AK47" s="261"/>
      <c r="AL47" s="262">
        <f>X47</f>
        <v>1</v>
      </c>
      <c r="AM47" s="262">
        <f t="shared" ref="AM47:AS47" si="47">Y47</f>
        <v>2</v>
      </c>
      <c r="AN47" s="262">
        <f t="shared" si="47"/>
        <v>3</v>
      </c>
      <c r="AO47" s="262">
        <f t="shared" si="47"/>
        <v>4</v>
      </c>
      <c r="AP47" s="262">
        <f t="shared" si="47"/>
        <v>5</v>
      </c>
      <c r="AQ47" s="262">
        <f t="shared" si="47"/>
        <v>6</v>
      </c>
      <c r="AR47" s="262">
        <f t="shared" si="47"/>
        <v>7</v>
      </c>
      <c r="AS47" s="262">
        <f t="shared" si="47"/>
        <v>8</v>
      </c>
      <c r="AT47" s="233"/>
      <c r="AU47" s="255"/>
      <c r="AV47" s="255"/>
      <c r="AW47" s="255"/>
      <c r="AX47" s="255"/>
      <c r="AY47" s="255"/>
      <c r="AZ47" s="255"/>
      <c r="BA47" s="233"/>
      <c r="BB47" s="225">
        <f>IF(BB31=0,$BB$18,BB31)</f>
        <v>997</v>
      </c>
      <c r="BC47" s="225">
        <f>IF(BC31=0,$BB$18,BC31)</f>
        <v>1004</v>
      </c>
      <c r="BD47" s="225">
        <f>IF(BD31=0,$BB$18,BD31)</f>
        <v>1008</v>
      </c>
      <c r="BE47" s="225">
        <f>IF(BE31=0,$BB$18,BE31)</f>
        <v>1014</v>
      </c>
      <c r="BF47" s="225">
        <f>IF(BF31=0,$BB$18,BF31)</f>
        <v>1020</v>
      </c>
      <c r="BG47" s="225">
        <f>IF(BG31=0,$BB$18,BG31)</f>
        <v>1027</v>
      </c>
      <c r="BH47" s="225">
        <f>IF(BH31=0,$BB$18,BH31)</f>
        <v>1032</v>
      </c>
      <c r="BI47" s="225">
        <f>IF(BI31=0,$BB$18,BI31)</f>
        <v>1038</v>
      </c>
      <c r="BJ47" s="225">
        <f>IF(BJ31=0,$BB$18,BJ31)</f>
        <v>1050</v>
      </c>
      <c r="BK47" s="225">
        <f>IF(BK31=0,$BB$18,BK31)</f>
        <v>997</v>
      </c>
      <c r="BL47" s="233"/>
      <c r="BM47" s="225">
        <f>IF(BM31=0,$BM$18,BM31)</f>
        <v>997</v>
      </c>
      <c r="BN47" s="225">
        <f>IF(BN31=0,$BM$18,BN31)</f>
        <v>1004</v>
      </c>
      <c r="BO47" s="225">
        <f>IF(BO31=0,$BM$18,BO31)</f>
        <v>1008</v>
      </c>
      <c r="BP47" s="225">
        <f>IF(BP31=0,$BM$18,BP31)</f>
        <v>1014</v>
      </c>
      <c r="BQ47" s="225">
        <f>IF(BQ31=0,$BM$18,BQ31)</f>
        <v>1020</v>
      </c>
      <c r="BR47" s="225">
        <f>IF(BR31=0,$BM$18,BR31)</f>
        <v>1027</v>
      </c>
      <c r="BS47" s="225">
        <f>IF(BS31=0,$BM$18,BS31)</f>
        <v>1032</v>
      </c>
      <c r="BT47" s="225">
        <f>IF(BT31=0,$BM$18,BT31)</f>
        <v>1038</v>
      </c>
      <c r="BU47" s="225">
        <f>IF(BU31=0,$BM$18,BU31)</f>
        <v>1050</v>
      </c>
      <c r="BV47" s="225">
        <f>IF(BV31=0,$BM$18,BV31)</f>
        <v>997</v>
      </c>
      <c r="BW47" s="233"/>
      <c r="BX47" s="225">
        <f>IF(BX31=0,$BX$18,BX31)</f>
        <v>900</v>
      </c>
      <c r="BY47" s="225">
        <f>IF(BY31=0,$BX$18,BY31)</f>
        <v>810</v>
      </c>
      <c r="BZ47" s="225">
        <f>IF(BZ31=0,$BX$18,BZ31)</f>
        <v>750</v>
      </c>
      <c r="CA47" s="225">
        <f>IF(CA31=0,$BX$18,CA31)</f>
        <v>700</v>
      </c>
      <c r="CB47" s="225">
        <f>IF(CB31=0,$BX$18,CB31)</f>
        <v>650</v>
      </c>
      <c r="CC47" s="225">
        <f>IF(CC31=0,$BX$18,CC31)</f>
        <v>700</v>
      </c>
      <c r="CD47" s="225">
        <f>IF(CD31=0,$BX$18,CD31)</f>
        <v>750</v>
      </c>
      <c r="CE47" s="225">
        <f>IF(CE31=0,$BX$18,CE31)</f>
        <v>800</v>
      </c>
      <c r="CF47" s="225">
        <f>IF(CF31=0,$BX$18,CF31)</f>
        <v>900</v>
      </c>
      <c r="CG47" s="225">
        <f>IF(CG31=0,$BX$18,CG31)</f>
        <v>530</v>
      </c>
      <c r="CH47" s="233"/>
      <c r="CI47" s="233"/>
      <c r="CJ47" s="264">
        <f t="shared" si="3"/>
        <v>25.448764956843991</v>
      </c>
      <c r="CK47" s="257">
        <v>803101945.00209999</v>
      </c>
      <c r="CL47" s="258">
        <v>1078.3223780000001</v>
      </c>
      <c r="CM47" s="258">
        <v>1060.5450000000001</v>
      </c>
      <c r="CN47" s="258">
        <v>1025.9306409999999</v>
      </c>
      <c r="CO47" s="258">
        <v>992.89176840000005</v>
      </c>
      <c r="CP47" s="259">
        <v>-13.777953520000001</v>
      </c>
      <c r="CQ47" s="259">
        <v>0</v>
      </c>
      <c r="CR47" s="259">
        <v>-6.023494997E-2</v>
      </c>
      <c r="CS47" s="259">
        <v>-86.156186770000005</v>
      </c>
      <c r="CT47" s="259">
        <f t="shared" si="4"/>
        <v>2.6538934400000009</v>
      </c>
      <c r="CU47" s="233"/>
      <c r="CV47" s="233"/>
      <c r="CW47" s="233"/>
      <c r="CX47" s="233"/>
      <c r="CY47" s="233"/>
      <c r="CZ47" s="233"/>
      <c r="DA47" s="233"/>
      <c r="DB47" s="233"/>
      <c r="DC47" s="233"/>
      <c r="DD47" s="233"/>
      <c r="DE47" s="233"/>
      <c r="DF47" s="233"/>
      <c r="DG47" s="233"/>
      <c r="DH47" s="233"/>
    </row>
    <row r="48" spans="1:112" ht="7.5" customHeight="1" x14ac:dyDescent="0.25">
      <c r="A48" s="233"/>
      <c r="B48" s="233"/>
      <c r="C48" s="234"/>
      <c r="D48" s="126" t="s">
        <v>251</v>
      </c>
      <c r="E48" s="126"/>
      <c r="F48" s="126"/>
      <c r="G48" s="126"/>
      <c r="H48" s="126"/>
      <c r="I48" s="126"/>
      <c r="J48" s="234"/>
      <c r="K48" s="234"/>
      <c r="L48" s="234"/>
      <c r="M48" s="234"/>
      <c r="N48" s="234"/>
      <c r="O48" s="234"/>
      <c r="P48" s="234"/>
      <c r="Q48" s="235"/>
      <c r="R48" s="235"/>
      <c r="S48" s="235"/>
      <c r="T48" s="235"/>
      <c r="U48" s="235"/>
      <c r="V48" s="233"/>
      <c r="W48" s="233"/>
      <c r="X48" s="233"/>
      <c r="Y48" s="233"/>
      <c r="Z48" s="233"/>
      <c r="AA48" s="233"/>
      <c r="AB48" s="233"/>
      <c r="AC48" s="233"/>
      <c r="AD48" s="233"/>
      <c r="AE48" s="233"/>
      <c r="AF48" s="233"/>
      <c r="AG48" s="233"/>
      <c r="AH48" s="233"/>
      <c r="AI48" s="233"/>
      <c r="AJ48" s="251"/>
      <c r="AK48" s="247"/>
      <c r="AL48" s="254"/>
      <c r="AM48" s="254"/>
      <c r="AN48" s="254"/>
      <c r="AO48" s="254"/>
      <c r="AP48" s="254"/>
      <c r="AQ48" s="254"/>
      <c r="AR48" s="254"/>
      <c r="AS48" s="233"/>
      <c r="AT48" s="233"/>
      <c r="AU48" s="233"/>
      <c r="AV48" s="233"/>
      <c r="AW48" s="233"/>
      <c r="AX48" s="233"/>
      <c r="AY48" s="233"/>
      <c r="AZ48" s="233"/>
      <c r="BA48" s="233"/>
      <c r="BB48" s="225">
        <f>IF(BB32=0,$BB$18,BB32)</f>
        <v>997</v>
      </c>
      <c r="BC48" s="225">
        <f>IF(BC32=0,$BB$18,BC32)</f>
        <v>1030</v>
      </c>
      <c r="BD48" s="225">
        <f>IF(BD32=0,$BB$18,BD32)</f>
        <v>1040</v>
      </c>
      <c r="BE48" s="225">
        <f>IF(BE32=0,$BB$18,BE32)</f>
        <v>1045</v>
      </c>
      <c r="BF48" s="225">
        <f>IF(BF32=0,$BB$18,BF32)</f>
        <v>1050</v>
      </c>
      <c r="BG48" s="225">
        <f>IF(BG32=0,$BB$18,BG32)</f>
        <v>1050</v>
      </c>
      <c r="BH48" s="225">
        <f>IF(BH32=0,$BB$18,BH32)</f>
        <v>1050</v>
      </c>
      <c r="BI48" s="225">
        <f>IF(BI32=0,$BB$18,BI32)</f>
        <v>1050</v>
      </c>
      <c r="BJ48" s="225">
        <f>IF(BJ32=0,$BB$18,BJ32)</f>
        <v>1044</v>
      </c>
      <c r="BK48" s="225">
        <f>IF(BK32=0,$BB$18,BK32)</f>
        <v>997</v>
      </c>
      <c r="BL48" s="233"/>
      <c r="BM48" s="225">
        <f>IF(BM32=0,$BM$18,BM32)</f>
        <v>997</v>
      </c>
      <c r="BN48" s="225">
        <f>IF(BN32=0,$BM$18,BN32)</f>
        <v>1030</v>
      </c>
      <c r="BO48" s="225">
        <f>IF(BO32=0,$BM$18,BO32)</f>
        <v>1040</v>
      </c>
      <c r="BP48" s="225">
        <f>IF(BP32=0,$BM$18,BP32)</f>
        <v>1045</v>
      </c>
      <c r="BQ48" s="225">
        <f>IF(BQ32=0,$BM$18,BQ32)</f>
        <v>1050</v>
      </c>
      <c r="BR48" s="225">
        <f>IF(BR32=0,$BM$18,BR32)</f>
        <v>1050</v>
      </c>
      <c r="BS48" s="225">
        <f>IF(BS32=0,$BM$18,BS32)</f>
        <v>1050</v>
      </c>
      <c r="BT48" s="225">
        <f>IF(BT32=0,$BM$18,BT32)</f>
        <v>1050</v>
      </c>
      <c r="BU48" s="225">
        <f>IF(BU32=0,$BM$18,BU32)</f>
        <v>1044</v>
      </c>
      <c r="BV48" s="225">
        <f>IF(BV32=0,$BM$18,BV32)</f>
        <v>997</v>
      </c>
      <c r="BW48" s="233"/>
      <c r="BX48" s="225">
        <f>IF(BX32=0,$BX$18,BX32)</f>
        <v>530</v>
      </c>
      <c r="BY48" s="225">
        <f>IF(BY32=0,$BX$18,BY32)</f>
        <v>950</v>
      </c>
      <c r="BZ48" s="225">
        <f>IF(BZ32=0,$BX$18,BZ32)</f>
        <v>850</v>
      </c>
      <c r="CA48" s="225">
        <f>IF(CA32=0,$BX$18,CA32)</f>
        <v>850</v>
      </c>
      <c r="CB48" s="225">
        <f>IF(CB32=0,$BX$18,CB32)</f>
        <v>850</v>
      </c>
      <c r="CC48" s="225">
        <f>IF(CC32=0,$BX$18,CC32)</f>
        <v>850</v>
      </c>
      <c r="CD48" s="225">
        <f>IF(CD32=0,$BX$18,CD32)</f>
        <v>850</v>
      </c>
      <c r="CE48" s="225">
        <f>IF(CE32=0,$BX$18,CE32)</f>
        <v>850</v>
      </c>
      <c r="CF48" s="225">
        <f>IF(CF32=0,$BX$18,CF32)</f>
        <v>850</v>
      </c>
      <c r="CG48" s="225">
        <f>IF(CG32=0,$BX$18,CG32)</f>
        <v>530</v>
      </c>
      <c r="CH48" s="233"/>
      <c r="CI48" s="233"/>
      <c r="CJ48" s="264">
        <f t="shared" si="3"/>
        <v>28.036600154834336</v>
      </c>
      <c r="CK48" s="257">
        <v>884767813.04620004</v>
      </c>
      <c r="CL48" s="258">
        <v>1078.3223780000001</v>
      </c>
      <c r="CM48" s="258">
        <v>1060.5450000000001</v>
      </c>
      <c r="CN48" s="258">
        <v>1025.928015</v>
      </c>
      <c r="CO48" s="258">
        <v>992.8806065</v>
      </c>
      <c r="CP48" s="259">
        <v>-13.777953520000001</v>
      </c>
      <c r="CQ48" s="259">
        <v>0</v>
      </c>
      <c r="CR48" s="259">
        <v>-4.855431122E-2</v>
      </c>
      <c r="CS48" s="259">
        <v>-84.576586289999995</v>
      </c>
      <c r="CT48" s="259">
        <f t="shared" si="4"/>
        <v>2.6538934400000009</v>
      </c>
      <c r="CU48" s="233"/>
      <c r="CV48" s="233"/>
      <c r="CW48" s="233"/>
      <c r="CX48" s="233"/>
      <c r="CY48" s="233"/>
      <c r="CZ48" s="233"/>
      <c r="DA48" s="233"/>
      <c r="DB48" s="233"/>
      <c r="DC48" s="233"/>
      <c r="DD48" s="233"/>
      <c r="DE48" s="233"/>
      <c r="DF48" s="233"/>
      <c r="DG48" s="233"/>
      <c r="DH48" s="233"/>
    </row>
    <row r="49" spans="1:112" ht="7.5" customHeight="1" x14ac:dyDescent="0.25">
      <c r="A49" s="233"/>
      <c r="B49" s="233"/>
      <c r="C49" s="234"/>
      <c r="D49" s="126"/>
      <c r="E49" s="126"/>
      <c r="F49" s="126"/>
      <c r="G49" s="126"/>
      <c r="H49" s="126"/>
      <c r="I49" s="126"/>
      <c r="J49" s="234"/>
      <c r="K49" s="234"/>
      <c r="L49" s="234"/>
      <c r="M49" s="234"/>
      <c r="N49" s="234"/>
      <c r="O49" s="234"/>
      <c r="P49" s="234"/>
      <c r="Q49" s="235"/>
      <c r="R49" s="235"/>
      <c r="S49" s="235"/>
      <c r="T49" s="235"/>
      <c r="U49" s="235"/>
      <c r="V49" s="233"/>
      <c r="W49" s="233"/>
      <c r="X49" s="233"/>
      <c r="Y49" s="233"/>
      <c r="Z49" s="233"/>
      <c r="AA49" s="233"/>
      <c r="AB49" s="233"/>
      <c r="AC49" s="233"/>
      <c r="AD49" s="233"/>
      <c r="AE49" s="233"/>
      <c r="AF49" s="233"/>
      <c r="AG49" s="233"/>
      <c r="AH49" s="233"/>
      <c r="AI49" s="233"/>
      <c r="AJ49" s="251"/>
      <c r="AK49" s="247"/>
      <c r="AL49" s="254"/>
      <c r="AM49" s="254"/>
      <c r="AN49" s="254"/>
      <c r="AO49" s="254"/>
      <c r="AP49" s="254"/>
      <c r="AQ49" s="254"/>
      <c r="AR49" s="254"/>
      <c r="AS49" s="233"/>
      <c r="AT49" s="233"/>
      <c r="AU49" s="233"/>
      <c r="AV49" s="233"/>
      <c r="AW49" s="233"/>
      <c r="AX49" s="233"/>
      <c r="AY49" s="233"/>
      <c r="AZ49" s="233"/>
      <c r="BA49" s="233"/>
      <c r="BB49" s="225">
        <f>IF(BB33=0,$BB$18,BB33)</f>
        <v>997</v>
      </c>
      <c r="BC49" s="225">
        <f>IF(BC33=0,$BB$18,BC33)</f>
        <v>997</v>
      </c>
      <c r="BD49" s="225">
        <f>IF(BD33=0,$BB$18,BD33)</f>
        <v>1080</v>
      </c>
      <c r="BE49" s="225">
        <f>IF(BE33=0,$BB$18,BE33)</f>
        <v>1080</v>
      </c>
      <c r="BF49" s="225">
        <f>IF(BF33=0,$BB$18,BF33)</f>
        <v>1080</v>
      </c>
      <c r="BG49" s="225">
        <f>IF(BG33=0,$BB$18,BG33)</f>
        <v>1080</v>
      </c>
      <c r="BH49" s="225">
        <f>IF(BH33=0,$BB$18,BH33)</f>
        <v>997</v>
      </c>
      <c r="BI49" s="225">
        <f>IF(BI33=0,$BB$18,BI33)</f>
        <v>997</v>
      </c>
      <c r="BJ49" s="225">
        <f>IF(BJ33=0,$BB$18,BJ33)</f>
        <v>997</v>
      </c>
      <c r="BK49" s="225">
        <f>IF(BK33=0,$BB$18,BK33)</f>
        <v>997</v>
      </c>
      <c r="BL49" s="233"/>
      <c r="BM49" s="225">
        <f>IF(BM33=0,$BM$18,BM33)</f>
        <v>997</v>
      </c>
      <c r="BN49" s="225">
        <f>IF(BN33=0,$BM$18,BN33)</f>
        <v>997</v>
      </c>
      <c r="BO49" s="225">
        <f>IF(BO33=0,$BM$18,BO33)</f>
        <v>1080</v>
      </c>
      <c r="BP49" s="225">
        <f>IF(BP33=0,$BM$18,BP33)</f>
        <v>1080</v>
      </c>
      <c r="BQ49" s="225">
        <f>IF(BQ33=0,$BM$18,BQ33)</f>
        <v>1080</v>
      </c>
      <c r="BR49" s="225">
        <f>IF(BR33=0,$BM$18,BR33)</f>
        <v>1080</v>
      </c>
      <c r="BS49" s="225">
        <f>IF(BS33=0,$BM$18,BS33)</f>
        <v>997</v>
      </c>
      <c r="BT49" s="225">
        <f>IF(BT33=0,$BM$18,BT33)</f>
        <v>997</v>
      </c>
      <c r="BU49" s="225">
        <f>IF(BU33=0,$BM$18,BU33)</f>
        <v>997</v>
      </c>
      <c r="BV49" s="225">
        <f>IF(BV33=0,$BM$18,BV33)</f>
        <v>997</v>
      </c>
      <c r="BW49" s="233"/>
      <c r="BX49" s="225">
        <f>IF(BX33=0,$BX$18,BX33)</f>
        <v>530</v>
      </c>
      <c r="BY49" s="225">
        <f>IF(BY33=0,$BX$18,BY33)</f>
        <v>530</v>
      </c>
      <c r="BZ49" s="225">
        <f>IF(BZ33=0,$BX$18,BZ33)</f>
        <v>950</v>
      </c>
      <c r="CA49" s="225">
        <f>IF(CA33=0,$BX$18,CA33)</f>
        <v>950</v>
      </c>
      <c r="CB49" s="225">
        <f>IF(CB33=0,$BX$18,CB33)</f>
        <v>950</v>
      </c>
      <c r="CC49" s="225">
        <f>IF(CC33=0,$BX$18,CC33)</f>
        <v>950</v>
      </c>
      <c r="CD49" s="225">
        <f>IF(CD33=0,$BX$18,CD33)</f>
        <v>530</v>
      </c>
      <c r="CE49" s="225">
        <f>IF(CE33=0,$BX$18,CE33)</f>
        <v>530</v>
      </c>
      <c r="CF49" s="225">
        <f>IF(CF33=0,$BX$18,CF33)</f>
        <v>530</v>
      </c>
      <c r="CG49" s="225">
        <f>IF(CG33=0,$BX$18,CG33)</f>
        <v>530</v>
      </c>
      <c r="CH49" s="233"/>
      <c r="CI49" s="233"/>
      <c r="CJ49" s="264">
        <f t="shared" si="3"/>
        <v>30.883218872626561</v>
      </c>
      <c r="CK49" s="257">
        <v>974600267.89479995</v>
      </c>
      <c r="CL49" s="258">
        <v>1078.3223780000001</v>
      </c>
      <c r="CM49" s="258">
        <v>1060.5450000000001</v>
      </c>
      <c r="CN49" s="258">
        <v>1025.9253349999999</v>
      </c>
      <c r="CO49" s="258">
        <v>992.87009799999998</v>
      </c>
      <c r="CP49" s="259">
        <v>-13.777953520000001</v>
      </c>
      <c r="CQ49" s="259">
        <v>0</v>
      </c>
      <c r="CR49" s="259">
        <v>-3.7690643310000001E-2</v>
      </c>
      <c r="CS49" s="259">
        <v>-83.100121490000006</v>
      </c>
      <c r="CT49" s="259">
        <f t="shared" si="4"/>
        <v>2.6538934400000009</v>
      </c>
      <c r="CU49" s="233"/>
      <c r="CV49" s="233"/>
      <c r="CW49" s="233"/>
      <c r="CX49" s="233"/>
      <c r="CY49" s="233"/>
      <c r="CZ49" s="233"/>
      <c r="DA49" s="233"/>
      <c r="DB49" s="233"/>
      <c r="DC49" s="233"/>
      <c r="DD49" s="233"/>
      <c r="DE49" s="233"/>
      <c r="DF49" s="233"/>
      <c r="DG49" s="233"/>
      <c r="DH49" s="233"/>
    </row>
    <row r="50" spans="1:112" ht="14.1" customHeight="1" x14ac:dyDescent="0.25">
      <c r="A50" s="233"/>
      <c r="B50" s="233"/>
      <c r="C50" s="234"/>
      <c r="D50" s="126"/>
      <c r="E50" s="126"/>
      <c r="F50" s="126"/>
      <c r="G50" s="126"/>
      <c r="H50" s="126"/>
      <c r="I50" s="126"/>
      <c r="J50" s="234"/>
      <c r="K50" s="234"/>
      <c r="L50" s="234"/>
      <c r="M50" s="234"/>
      <c r="N50" s="234"/>
      <c r="O50" s="234"/>
      <c r="P50" s="234"/>
      <c r="Q50" s="235"/>
      <c r="R50" s="235"/>
      <c r="S50" s="235"/>
      <c r="T50" s="235"/>
      <c r="U50" s="235"/>
      <c r="V50" s="233"/>
      <c r="W50" s="233"/>
      <c r="X50" s="233"/>
      <c r="Y50" s="233"/>
      <c r="Z50" s="233"/>
      <c r="AA50" s="233"/>
      <c r="AB50" s="233"/>
      <c r="AC50" s="233"/>
      <c r="AD50" s="233"/>
      <c r="AE50" s="233"/>
      <c r="AF50" s="233"/>
      <c r="AG50" s="233"/>
      <c r="AH50" s="233"/>
      <c r="AI50" s="233"/>
      <c r="AJ50" s="251"/>
      <c r="AK50" s="247"/>
      <c r="AL50" s="254"/>
      <c r="AM50" s="254"/>
      <c r="AN50" s="254"/>
      <c r="AO50" s="254"/>
      <c r="AP50" s="254"/>
      <c r="AQ50" s="254"/>
      <c r="AR50" s="254"/>
      <c r="AS50" s="233"/>
      <c r="AT50" s="233"/>
      <c r="AU50" s="233"/>
      <c r="AV50" s="233"/>
      <c r="AW50" s="233"/>
      <c r="AX50" s="233"/>
      <c r="AY50" s="233"/>
      <c r="AZ50" s="233"/>
      <c r="BA50" s="233"/>
      <c r="BB50" s="235"/>
      <c r="BC50" s="235"/>
      <c r="BD50" s="235"/>
      <c r="BE50" s="235"/>
      <c r="BF50" s="235"/>
      <c r="BG50" s="235"/>
      <c r="BH50" s="235"/>
      <c r="BI50" s="235"/>
      <c r="BJ50" s="235"/>
      <c r="BK50" s="235"/>
      <c r="BL50" s="233"/>
      <c r="BM50" s="233"/>
      <c r="BN50" s="233"/>
      <c r="BO50" s="233"/>
      <c r="BP50" s="233"/>
      <c r="BQ50" s="233"/>
      <c r="BR50" s="233"/>
      <c r="BS50" s="233"/>
      <c r="BT50" s="233"/>
      <c r="BU50" s="233"/>
      <c r="BV50" s="233"/>
      <c r="BW50" s="233"/>
      <c r="BX50" s="233"/>
      <c r="BY50" s="233"/>
      <c r="BZ50" s="233"/>
      <c r="CA50" s="233"/>
      <c r="CB50" s="233"/>
      <c r="CC50" s="233"/>
      <c r="CD50" s="233"/>
      <c r="CE50" s="233"/>
      <c r="CF50" s="233"/>
      <c r="CG50" s="233"/>
      <c r="CH50" s="233"/>
      <c r="CI50" s="233"/>
      <c r="CJ50" s="264">
        <f t="shared" si="3"/>
        <v>34.014499462189775</v>
      </c>
      <c r="CK50" s="257">
        <v>1073415968.228</v>
      </c>
      <c r="CL50" s="258">
        <v>1078.3223780000001</v>
      </c>
      <c r="CM50" s="258">
        <v>1060.5450000000001</v>
      </c>
      <c r="CN50" s="258">
        <v>1025.9225839999999</v>
      </c>
      <c r="CO50" s="258">
        <v>992.86032360000002</v>
      </c>
      <c r="CP50" s="259">
        <v>-13.777953520000001</v>
      </c>
      <c r="CQ50" s="259">
        <v>0</v>
      </c>
      <c r="CR50" s="259">
        <v>-2.7719454040000001E-2</v>
      </c>
      <c r="CS50" s="259">
        <v>-81.736143850000005</v>
      </c>
      <c r="CT50" s="259">
        <f t="shared" si="4"/>
        <v>2.6538934400000009</v>
      </c>
      <c r="CU50" s="233"/>
      <c r="CV50" s="233"/>
      <c r="CW50" s="233"/>
      <c r="CX50" s="233"/>
      <c r="CY50" s="233"/>
      <c r="CZ50" s="233"/>
      <c r="DA50" s="233"/>
      <c r="DB50" s="233"/>
      <c r="DC50" s="233"/>
      <c r="DD50" s="233"/>
      <c r="DE50" s="233"/>
      <c r="DF50" s="233"/>
      <c r="DG50" s="233"/>
      <c r="DH50" s="233"/>
    </row>
    <row r="51" spans="1:112" ht="14.1" customHeight="1" x14ac:dyDescent="0.25">
      <c r="A51" s="233"/>
      <c r="B51" s="233"/>
      <c r="C51" s="233"/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5"/>
      <c r="V51" s="233"/>
      <c r="W51" s="233"/>
      <c r="X51" s="233"/>
      <c r="Y51" s="233"/>
      <c r="Z51" s="233"/>
      <c r="AA51" s="233"/>
      <c r="AB51" s="233"/>
      <c r="AC51" s="233"/>
      <c r="AD51" s="233"/>
      <c r="AE51" s="233"/>
      <c r="AF51" s="233"/>
      <c r="AG51" s="233"/>
      <c r="AH51" s="233"/>
      <c r="AI51" s="233"/>
      <c r="AJ51" s="233"/>
      <c r="AK51" s="233"/>
      <c r="AL51" s="233"/>
      <c r="AM51" s="233"/>
      <c r="AN51" s="233"/>
      <c r="AO51" s="233"/>
      <c r="AP51" s="233"/>
      <c r="AQ51" s="233"/>
      <c r="AR51" s="233"/>
      <c r="AS51" s="233"/>
      <c r="AT51" s="233"/>
      <c r="AU51" s="233"/>
      <c r="AV51" s="233"/>
      <c r="AW51" s="233"/>
      <c r="AX51" s="233"/>
      <c r="AY51" s="233"/>
      <c r="AZ51" s="233"/>
      <c r="BA51" s="233"/>
      <c r="BB51" s="233"/>
      <c r="BC51" s="233"/>
      <c r="BD51" s="233"/>
      <c r="BE51" s="233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3"/>
      <c r="BW51" s="233"/>
      <c r="BX51" s="233"/>
      <c r="BY51" s="233"/>
      <c r="BZ51" s="233"/>
      <c r="CA51" s="233"/>
      <c r="CB51" s="233"/>
      <c r="CC51" s="233"/>
      <c r="CD51" s="233"/>
      <c r="CE51" s="233"/>
      <c r="CF51" s="233"/>
      <c r="CG51" s="233"/>
      <c r="CH51" s="233"/>
      <c r="CI51" s="233"/>
      <c r="CJ51" s="264">
        <f t="shared" si="3"/>
        <v>37.458908110724515</v>
      </c>
      <c r="CK51" s="257">
        <v>1182113238.595</v>
      </c>
      <c r="CL51" s="258">
        <v>1078.3223780000001</v>
      </c>
      <c r="CM51" s="258">
        <v>1060.5450000000001</v>
      </c>
      <c r="CN51" s="258">
        <v>1025.9197300000001</v>
      </c>
      <c r="CO51" s="258">
        <v>992.85135460000004</v>
      </c>
      <c r="CP51" s="259">
        <v>-13.777953520000001</v>
      </c>
      <c r="CQ51" s="259">
        <v>0</v>
      </c>
      <c r="CR51" s="259">
        <v>-1.870929616E-2</v>
      </c>
      <c r="CS51" s="259">
        <v>-80.492475459999994</v>
      </c>
      <c r="CT51" s="259">
        <f t="shared" si="4"/>
        <v>2.6538934400000009</v>
      </c>
    </row>
    <row r="52" spans="1:112" ht="14.1" customHeight="1" x14ac:dyDescent="0.25">
      <c r="A52" s="233"/>
      <c r="B52" s="233"/>
      <c r="C52" s="233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  <c r="P52" s="233"/>
      <c r="Q52" s="233"/>
      <c r="R52" s="233"/>
      <c r="S52" s="233"/>
      <c r="T52" s="233"/>
      <c r="U52" s="233"/>
      <c r="V52" s="233"/>
      <c r="W52" s="11">
        <f>COUNT(X5:AG5)</f>
        <v>10</v>
      </c>
      <c r="X52" s="11">
        <v>1</v>
      </c>
      <c r="Y52" s="11">
        <f t="shared" ref="Y52:AG52" si="48">IF(ISNUMBER(Y53),X52+1,"")</f>
        <v>2</v>
      </c>
      <c r="Z52" s="11">
        <f t="shared" si="48"/>
        <v>3</v>
      </c>
      <c r="AA52" s="11">
        <f t="shared" si="48"/>
        <v>4</v>
      </c>
      <c r="AB52" s="11">
        <f t="shared" si="48"/>
        <v>5</v>
      </c>
      <c r="AC52" s="11">
        <f t="shared" si="48"/>
        <v>6</v>
      </c>
      <c r="AD52" s="11">
        <f t="shared" si="48"/>
        <v>7</v>
      </c>
      <c r="AE52" s="11">
        <f t="shared" si="48"/>
        <v>8</v>
      </c>
      <c r="AF52" s="11">
        <f t="shared" si="48"/>
        <v>9</v>
      </c>
      <c r="AG52" s="11">
        <f t="shared" si="48"/>
        <v>10</v>
      </c>
      <c r="AH52" s="213">
        <f>COUNT(X52:AG52)</f>
        <v>10</v>
      </c>
      <c r="AI52" s="233"/>
      <c r="AJ52" s="233"/>
      <c r="AK52" s="233"/>
      <c r="AL52" s="233"/>
      <c r="AM52" s="233"/>
      <c r="AN52" s="233"/>
      <c r="AO52" s="233"/>
      <c r="AP52" s="233"/>
      <c r="AQ52" s="233"/>
      <c r="AR52" s="233"/>
      <c r="AS52" s="233"/>
      <c r="AT52" s="233"/>
      <c r="AU52" s="233"/>
      <c r="AV52" s="233"/>
      <c r="AW52" s="233"/>
      <c r="AX52" s="233"/>
      <c r="AY52" s="233"/>
      <c r="AZ52" s="233"/>
      <c r="BA52" s="233"/>
      <c r="BB52" s="233"/>
      <c r="BC52" s="233"/>
      <c r="BD52" s="233"/>
      <c r="BE52" s="233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3"/>
      <c r="BW52" s="233"/>
      <c r="BX52" s="233"/>
      <c r="BY52" s="233"/>
      <c r="BZ52" s="233"/>
      <c r="CA52" s="233"/>
      <c r="CB52" s="233"/>
      <c r="CC52" s="233"/>
      <c r="CD52" s="233"/>
      <c r="CE52" s="233"/>
      <c r="CF52" s="233"/>
      <c r="CG52" s="233"/>
      <c r="CH52" s="233"/>
      <c r="CI52" s="233"/>
      <c r="CJ52" s="264">
        <f t="shared" si="3"/>
        <v>41.247757624090546</v>
      </c>
      <c r="CK52" s="257">
        <v>1301680235.9979999</v>
      </c>
      <c r="CL52" s="258">
        <v>1078.3223780000001</v>
      </c>
      <c r="CM52" s="258">
        <v>1060.5450000000001</v>
      </c>
      <c r="CN52" s="258">
        <v>1025.9166849999999</v>
      </c>
      <c r="CO52" s="258">
        <v>992.84324900000001</v>
      </c>
      <c r="CP52" s="259">
        <v>-13.777953520000001</v>
      </c>
      <c r="CQ52" s="259">
        <v>0</v>
      </c>
      <c r="CR52" s="259">
        <v>-1.072712179E-2</v>
      </c>
      <c r="CS52" s="259">
        <v>-79.375093550000003</v>
      </c>
      <c r="CT52" s="259">
        <f t="shared" si="4"/>
        <v>2.6538934400000009</v>
      </c>
    </row>
    <row r="53" spans="1:112" ht="14.1" customHeight="1" x14ac:dyDescent="0.25">
      <c r="A53" s="233"/>
      <c r="B53" s="233"/>
      <c r="C53" s="233"/>
      <c r="D53" s="233"/>
      <c r="E53" s="233"/>
      <c r="F53" s="233"/>
      <c r="G53" s="233"/>
      <c r="H53" s="233"/>
      <c r="I53" s="233"/>
      <c r="J53" s="233"/>
      <c r="K53" s="233"/>
      <c r="L53" s="233"/>
      <c r="M53" s="233"/>
      <c r="N53" s="233"/>
      <c r="O53" s="233"/>
      <c r="P53" s="233"/>
      <c r="Q53" s="233"/>
      <c r="R53" s="233"/>
      <c r="S53" s="233"/>
      <c r="T53" s="233"/>
      <c r="U53" s="233"/>
      <c r="V53" s="233"/>
      <c r="W53" s="11">
        <f>COUNT(W6:W20)</f>
        <v>15</v>
      </c>
      <c r="X53" s="11">
        <f>ROW()</f>
        <v>53</v>
      </c>
      <c r="Y53" s="11">
        <f>ROW()</f>
        <v>53</v>
      </c>
      <c r="Z53" s="11">
        <f>ROW()</f>
        <v>53</v>
      </c>
      <c r="AA53" s="11">
        <f>ROW()</f>
        <v>53</v>
      </c>
      <c r="AB53" s="11">
        <f>ROW()</f>
        <v>53</v>
      </c>
      <c r="AC53" s="11">
        <f>ROW()</f>
        <v>53</v>
      </c>
      <c r="AD53" s="11">
        <f>ROW()</f>
        <v>53</v>
      </c>
      <c r="AE53" s="11">
        <f>ROW()</f>
        <v>53</v>
      </c>
      <c r="AF53" s="11">
        <f>ROW()</f>
        <v>53</v>
      </c>
      <c r="AG53" s="11">
        <f>ROW()</f>
        <v>53</v>
      </c>
      <c r="AH53" s="213">
        <f>COUNT(W54:W68)</f>
        <v>15</v>
      </c>
      <c r="AI53" s="233"/>
      <c r="AJ53" s="233"/>
      <c r="AK53" s="233"/>
      <c r="AL53" s="233"/>
      <c r="AM53" s="233"/>
      <c r="AN53" s="233"/>
      <c r="AO53" s="233"/>
      <c r="AP53" s="233"/>
      <c r="AQ53" s="233"/>
      <c r="AR53" s="233"/>
      <c r="AS53" s="233"/>
      <c r="AT53" s="233"/>
      <c r="AU53" s="233"/>
      <c r="AV53" s="233"/>
      <c r="AW53" s="233"/>
      <c r="AX53" s="233"/>
      <c r="AY53" s="233"/>
      <c r="AZ53" s="233"/>
      <c r="BA53" s="233"/>
      <c r="BB53" s="233"/>
      <c r="BC53" s="233"/>
      <c r="BD53" s="233"/>
      <c r="BE53" s="233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3"/>
      <c r="BW53" s="233"/>
      <c r="BX53" s="233"/>
      <c r="BY53" s="233"/>
      <c r="BZ53" s="233"/>
      <c r="CA53" s="233"/>
      <c r="CB53" s="233"/>
      <c r="CC53" s="233"/>
      <c r="CD53" s="233"/>
      <c r="CE53" s="233"/>
      <c r="CF53" s="233"/>
      <c r="CG53" s="233"/>
      <c r="CH53" s="233"/>
      <c r="CI53" s="233"/>
      <c r="CJ53" s="264">
        <f t="shared" si="3"/>
        <v>45.41549208881537</v>
      </c>
      <c r="CK53" s="257">
        <v>1433203933.142</v>
      </c>
      <c r="CL53" s="258">
        <v>1078.3223780000001</v>
      </c>
      <c r="CM53" s="258">
        <v>1060.5450000000001</v>
      </c>
      <c r="CN53" s="258">
        <v>1025.9131640000001</v>
      </c>
      <c r="CO53" s="258">
        <v>992.83604430000003</v>
      </c>
      <c r="CP53" s="259">
        <v>-13.777953520000001</v>
      </c>
      <c r="CQ53" s="259">
        <v>0</v>
      </c>
      <c r="CR53" s="259">
        <v>-3.8625034650000001E-3</v>
      </c>
      <c r="CS53" s="259">
        <v>-78.387205629999997</v>
      </c>
      <c r="CT53" s="259">
        <f t="shared" si="4"/>
        <v>2.6538934400000009</v>
      </c>
    </row>
    <row r="54" spans="1:112" ht="14.1" customHeight="1" x14ac:dyDescent="0.25">
      <c r="A54" s="233"/>
      <c r="B54" s="233"/>
      <c r="C54" s="233"/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  <c r="P54" s="233"/>
      <c r="Q54" s="233"/>
      <c r="R54" s="233"/>
      <c r="S54" s="233"/>
      <c r="T54" s="233"/>
      <c r="U54" s="233"/>
      <c r="V54" s="233"/>
      <c r="W54" s="11">
        <f>COLUMN()</f>
        <v>23</v>
      </c>
      <c r="X54" s="10" t="str">
        <f>_xlfn.CONCAT(COLUMN()-$W54,",",ROW()-X$53)</f>
        <v>1,1</v>
      </c>
      <c r="Y54" s="10" t="str">
        <f>_xlfn.CONCAT(COLUMN()-$W54,",",ROW()-Y$53)</f>
        <v>2,1</v>
      </c>
      <c r="Z54" s="10" t="str">
        <f>_xlfn.CONCAT(COLUMN()-$W54,",",ROW()-Z$53)</f>
        <v>3,1</v>
      </c>
      <c r="AA54" s="10" t="str">
        <f>_xlfn.CONCAT(COLUMN()-$W54,",",ROW()-AA$53)</f>
        <v>4,1</v>
      </c>
      <c r="AB54" s="10" t="str">
        <f>_xlfn.CONCAT(COLUMN()-$W54,",",ROW()-AB$53)</f>
        <v>5,1</v>
      </c>
      <c r="AC54" s="10" t="str">
        <f>_xlfn.CONCAT(COLUMN()-$W54,",",ROW()-AC$53)</f>
        <v>6,1</v>
      </c>
      <c r="AD54" s="10" t="str">
        <f>_xlfn.CONCAT(COLUMN()-$W54,",",ROW()-AD$53)</f>
        <v>7,1</v>
      </c>
      <c r="AE54" s="10" t="str">
        <f>_xlfn.CONCAT(COLUMN()-$W54,",",ROW()-AE$53)</f>
        <v>8,1</v>
      </c>
      <c r="AF54" s="10" t="str">
        <f>_xlfn.CONCAT(COLUMN()-$W54,",",ROW()-AF$53)</f>
        <v>9,1</v>
      </c>
      <c r="AG54" s="10" t="str">
        <f>_xlfn.CONCAT(COLUMN()-$W54,",",ROW()-AG$53)</f>
        <v>10,1</v>
      </c>
      <c r="AH54" s="11">
        <v>10</v>
      </c>
      <c r="AI54" s="233"/>
      <c r="AJ54" s="233"/>
      <c r="AK54" s="233"/>
      <c r="AL54" s="233"/>
      <c r="AM54" s="233"/>
      <c r="AN54" s="233"/>
      <c r="AO54" s="233"/>
      <c r="AP54" s="233"/>
      <c r="AQ54" s="233"/>
      <c r="AR54" s="233"/>
      <c r="AS54" s="233"/>
      <c r="AT54" s="233"/>
      <c r="AU54" s="233"/>
      <c r="AV54" s="233"/>
      <c r="AW54" s="233"/>
      <c r="AX54" s="233"/>
      <c r="AY54" s="233"/>
      <c r="AZ54" s="233"/>
      <c r="BA54" s="233"/>
      <c r="BB54" s="233"/>
      <c r="BC54" s="233"/>
      <c r="BD54" s="233"/>
      <c r="BE54" s="233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3"/>
      <c r="BW54" s="233"/>
      <c r="BX54" s="233"/>
      <c r="BY54" s="233"/>
      <c r="BZ54" s="233"/>
      <c r="CA54" s="233"/>
      <c r="CB54" s="233"/>
      <c r="CC54" s="233"/>
      <c r="CD54" s="233"/>
      <c r="CE54" s="233"/>
      <c r="CF54" s="233"/>
      <c r="CG54" s="233"/>
      <c r="CH54" s="233"/>
      <c r="CI54" s="233"/>
      <c r="CJ54" s="264">
        <f t="shared" si="3"/>
        <v>50</v>
      </c>
      <c r="CK54" s="257">
        <v>1577880000</v>
      </c>
      <c r="CL54" s="258">
        <v>1078.3223780000001</v>
      </c>
      <c r="CM54" s="258">
        <v>1060.5450000000001</v>
      </c>
      <c r="CN54" s="258">
        <v>1025.9090000000001</v>
      </c>
      <c r="CO54" s="258">
        <v>992.82975260000001</v>
      </c>
      <c r="CP54" s="259">
        <v>-13.777953520000001</v>
      </c>
      <c r="CQ54" s="259">
        <v>0</v>
      </c>
      <c r="CR54" s="259">
        <v>0</v>
      </c>
      <c r="CS54" s="259">
        <v>-77.528588049999996</v>
      </c>
      <c r="CT54" s="259">
        <f t="shared" si="4"/>
        <v>2.6538934400000009</v>
      </c>
    </row>
    <row r="55" spans="1:112" ht="14.1" customHeight="1" x14ac:dyDescent="0.25">
      <c r="A55" s="233"/>
      <c r="B55" s="233"/>
      <c r="C55" s="233"/>
      <c r="D55" s="233"/>
      <c r="E55" s="233"/>
      <c r="F55" s="233"/>
      <c r="G55" s="233"/>
      <c r="H55" s="233"/>
      <c r="I55" s="233"/>
      <c r="J55" s="233"/>
      <c r="K55" s="233"/>
      <c r="L55" s="233"/>
      <c r="M55" s="233"/>
      <c r="N55" s="233"/>
      <c r="O55" s="233"/>
      <c r="P55" s="233"/>
      <c r="Q55" s="233"/>
      <c r="R55" s="233"/>
      <c r="S55" s="233"/>
      <c r="T55" s="233"/>
      <c r="U55" s="233"/>
      <c r="V55" s="233"/>
      <c r="W55" s="11">
        <f>COLUMN()</f>
        <v>23</v>
      </c>
      <c r="X55" s="10" t="str">
        <f>_xlfn.CONCAT(COLUMN()-$W55,",",ROW()-X$53)</f>
        <v>1,2</v>
      </c>
      <c r="Y55" s="10" t="str">
        <f>_xlfn.CONCAT(COLUMN()-$W55,",",ROW()-Y$53)</f>
        <v>2,2</v>
      </c>
      <c r="Z55" s="10" t="str">
        <f>_xlfn.CONCAT(COLUMN()-$W55,",",ROW()-Z$53)</f>
        <v>3,2</v>
      </c>
      <c r="AA55" s="10" t="str">
        <f>_xlfn.CONCAT(COLUMN()-$W55,",",ROW()-AA$53)</f>
        <v>4,2</v>
      </c>
      <c r="AB55" s="10" t="str">
        <f>_xlfn.CONCAT(COLUMN()-$W55,",",ROW()-AB$53)</f>
        <v>5,2</v>
      </c>
      <c r="AC55" s="10" t="str">
        <f>_xlfn.CONCAT(COLUMN()-$W55,",",ROW()-AC$53)</f>
        <v>6,2</v>
      </c>
      <c r="AD55" s="10" t="str">
        <f>_xlfn.CONCAT(COLUMN()-$W55,",",ROW()-AD$53)</f>
        <v>7,2</v>
      </c>
      <c r="AE55" s="10" t="str">
        <f>_xlfn.CONCAT(COLUMN()-$W55,",",ROW()-AE$53)</f>
        <v>8,2</v>
      </c>
      <c r="AF55" s="10" t="str">
        <f>_xlfn.CONCAT(COLUMN()-$W55,",",ROW()-AF$53)</f>
        <v>9,2</v>
      </c>
      <c r="AG55" s="10" t="str">
        <f>_xlfn.CONCAT(COLUMN()-$W55,",",ROW()-AG$53)</f>
        <v>10,2</v>
      </c>
      <c r="AH55" s="11">
        <v>15</v>
      </c>
      <c r="AI55" s="233"/>
      <c r="AJ55" s="233"/>
      <c r="AK55" s="233"/>
      <c r="AL55" s="233"/>
      <c r="AM55" s="233"/>
      <c r="AN55" s="233"/>
      <c r="AO55" s="233"/>
      <c r="AP55" s="233"/>
      <c r="AQ55" s="233"/>
      <c r="AR55" s="233"/>
      <c r="AS55" s="233"/>
      <c r="AT55" s="233"/>
      <c r="AU55" s="233"/>
      <c r="AV55" s="233"/>
      <c r="AW55" s="233"/>
      <c r="AX55" s="233"/>
      <c r="AY55" s="233"/>
      <c r="AZ55" s="233"/>
      <c r="BA55" s="233"/>
      <c r="BB55" s="233"/>
      <c r="BC55" s="233"/>
      <c r="BD55" s="233"/>
      <c r="BE55" s="233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3"/>
      <c r="BW55" s="233"/>
      <c r="BX55" s="233"/>
      <c r="BY55" s="233"/>
      <c r="BZ55" s="233"/>
      <c r="CA55" s="233"/>
      <c r="CB55" s="233"/>
      <c r="CC55" s="233"/>
      <c r="CD55" s="233"/>
      <c r="CE55" s="233"/>
      <c r="CF55" s="233"/>
      <c r="CG55" s="233"/>
      <c r="CH55" s="233"/>
      <c r="CI55" s="233"/>
      <c r="CJ55" s="264">
        <f t="shared" si="3"/>
        <v>50.042958702309427</v>
      </c>
      <c r="CK55" s="257">
        <v>1579235673.5439999</v>
      </c>
      <c r="CL55" s="258">
        <v>1078.3223780000001</v>
      </c>
      <c r="CM55" s="258">
        <v>1060.5450000000001</v>
      </c>
      <c r="CN55" s="258">
        <v>1025.9090000000001</v>
      </c>
      <c r="CO55" s="258">
        <v>992.82992920000004</v>
      </c>
      <c r="CP55" s="259">
        <v>-13.777953520000001</v>
      </c>
      <c r="CQ55" s="259">
        <v>0</v>
      </c>
      <c r="CR55" s="259">
        <v>0</v>
      </c>
      <c r="CS55" s="259">
        <v>-77.552393019999997</v>
      </c>
      <c r="CT55" s="259">
        <f t="shared" si="4"/>
        <v>2.6538934400000009</v>
      </c>
    </row>
    <row r="56" spans="1:112" ht="14.1" customHeight="1" x14ac:dyDescent="0.25">
      <c r="A56" s="233"/>
      <c r="B56" s="233"/>
      <c r="C56" s="233"/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  <c r="P56" s="233"/>
      <c r="Q56" s="233"/>
      <c r="R56" s="233"/>
      <c r="S56" s="233"/>
      <c r="T56" s="233"/>
      <c r="U56" s="233"/>
      <c r="V56" s="233"/>
      <c r="W56" s="11">
        <f>COLUMN()</f>
        <v>23</v>
      </c>
      <c r="X56" s="10" t="str">
        <f>_xlfn.CONCAT(COLUMN()-$W56,",",ROW()-X$53)</f>
        <v>1,3</v>
      </c>
      <c r="Y56" s="10" t="str">
        <f>_xlfn.CONCAT(COLUMN()-$W56,",",ROW()-Y$53)</f>
        <v>2,3</v>
      </c>
      <c r="Z56" s="10" t="str">
        <f>_xlfn.CONCAT(COLUMN()-$W56,",",ROW()-Z$53)</f>
        <v>3,3</v>
      </c>
      <c r="AA56" s="10" t="str">
        <f>_xlfn.CONCAT(COLUMN()-$W56,",",ROW()-AA$53)</f>
        <v>4,3</v>
      </c>
      <c r="AB56" s="10" t="str">
        <f>_xlfn.CONCAT(COLUMN()-$W56,",",ROW()-AB$53)</f>
        <v>5,3</v>
      </c>
      <c r="AC56" s="10" t="str">
        <f>_xlfn.CONCAT(COLUMN()-$W56,",",ROW()-AC$53)</f>
        <v>6,3</v>
      </c>
      <c r="AD56" s="10" t="str">
        <f>_xlfn.CONCAT(COLUMN()-$W56,",",ROW()-AD$53)</f>
        <v>7,3</v>
      </c>
      <c r="AE56" s="10" t="str">
        <f>_xlfn.CONCAT(COLUMN()-$W56,",",ROW()-AE$53)</f>
        <v>8,3</v>
      </c>
      <c r="AF56" s="10" t="str">
        <f>_xlfn.CONCAT(COLUMN()-$W56,",",ROW()-AF$53)</f>
        <v>9,3</v>
      </c>
      <c r="AG56" s="10" t="str">
        <f>_xlfn.CONCAT(COLUMN()-$W56,",",ROW()-AG$53)</f>
        <v>10,3</v>
      </c>
      <c r="AH56" s="11">
        <v>1</v>
      </c>
      <c r="AI56" s="233"/>
      <c r="AJ56" s="233"/>
      <c r="AK56" s="233"/>
      <c r="AL56" s="233"/>
      <c r="AM56" s="233"/>
      <c r="AN56" s="233"/>
      <c r="AO56" s="233"/>
      <c r="AP56" s="233"/>
      <c r="AQ56" s="233"/>
      <c r="AR56" s="233"/>
      <c r="AS56" s="233"/>
      <c r="AT56" s="233"/>
      <c r="AU56" s="233"/>
      <c r="AV56" s="233"/>
      <c r="AW56" s="233"/>
      <c r="AX56" s="233"/>
      <c r="AY56" s="233"/>
      <c r="AZ56" s="233"/>
      <c r="BA56" s="233"/>
      <c r="BB56" s="233"/>
      <c r="BC56" s="233"/>
      <c r="BD56" s="233"/>
      <c r="BE56" s="233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3"/>
      <c r="BW56" s="233"/>
      <c r="BX56" s="233"/>
      <c r="BY56" s="233"/>
      <c r="BZ56" s="233"/>
      <c r="CA56" s="233"/>
      <c r="CB56" s="233"/>
      <c r="CC56" s="233"/>
      <c r="CD56" s="233"/>
      <c r="CE56" s="233"/>
      <c r="CF56" s="233"/>
      <c r="CG56" s="233"/>
      <c r="CH56" s="233"/>
      <c r="CI56" s="233"/>
      <c r="CJ56" s="264">
        <f t="shared" si="3"/>
        <v>50.090213274837119</v>
      </c>
      <c r="CK56" s="257">
        <v>1580726914.4419999</v>
      </c>
      <c r="CL56" s="258">
        <v>1078.3223780000001</v>
      </c>
      <c r="CM56" s="258">
        <v>1060.5450000000001</v>
      </c>
      <c r="CN56" s="258">
        <v>1025.9090000000001</v>
      </c>
      <c r="CO56" s="258">
        <v>992.83063749999997</v>
      </c>
      <c r="CP56" s="259">
        <v>-13.777953520000001</v>
      </c>
      <c r="CQ56" s="259">
        <v>0</v>
      </c>
      <c r="CR56" s="259">
        <v>0</v>
      </c>
      <c r="CS56" s="259">
        <v>-77.648140249999997</v>
      </c>
      <c r="CT56" s="259">
        <f t="shared" si="4"/>
        <v>2.6538934400000009</v>
      </c>
    </row>
    <row r="57" spans="1:112" ht="14.1" customHeight="1" x14ac:dyDescent="0.25">
      <c r="A57" s="233"/>
      <c r="B57" s="233"/>
      <c r="C57" s="233"/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  <c r="P57" s="233"/>
      <c r="Q57" s="233"/>
      <c r="R57" s="233"/>
      <c r="S57" s="233"/>
      <c r="T57" s="233"/>
      <c r="U57" s="233"/>
      <c r="V57" s="233"/>
      <c r="W57" s="11">
        <f>COLUMN()</f>
        <v>23</v>
      </c>
      <c r="X57" s="10" t="str">
        <f>_xlfn.CONCAT(COLUMN()-$W57,",",ROW()-X$53)</f>
        <v>1,4</v>
      </c>
      <c r="Y57" s="10" t="str">
        <f>_xlfn.CONCAT(COLUMN()-$W57,",",ROW()-Y$53)</f>
        <v>2,4</v>
      </c>
      <c r="Z57" s="10" t="str">
        <f>_xlfn.CONCAT(COLUMN()-$W57,",",ROW()-Z$53)</f>
        <v>3,4</v>
      </c>
      <c r="AA57" s="10" t="str">
        <f>_xlfn.CONCAT(COLUMN()-$W57,",",ROW()-AA$53)</f>
        <v>4,4</v>
      </c>
      <c r="AB57" s="10" t="str">
        <f>_xlfn.CONCAT(COLUMN()-$W57,",",ROW()-AB$53)</f>
        <v>5,4</v>
      </c>
      <c r="AC57" s="10" t="str">
        <f>_xlfn.CONCAT(COLUMN()-$W57,",",ROW()-AC$53)</f>
        <v>6,4</v>
      </c>
      <c r="AD57" s="10" t="str">
        <f>_xlfn.CONCAT(COLUMN()-$W57,",",ROW()-AD$53)</f>
        <v>7,4</v>
      </c>
      <c r="AE57" s="10" t="str">
        <f>_xlfn.CONCAT(COLUMN()-$W57,",",ROW()-AE$53)</f>
        <v>8,4</v>
      </c>
      <c r="AF57" s="10" t="str">
        <f>_xlfn.CONCAT(COLUMN()-$W57,",",ROW()-AF$53)</f>
        <v>9,4</v>
      </c>
      <c r="AG57" s="10" t="str">
        <f>_xlfn.CONCAT(COLUMN()-$W57,",",ROW()-AG$53)</f>
        <v>10,4</v>
      </c>
      <c r="AH57" s="11"/>
      <c r="AI57" s="233"/>
      <c r="AJ57" s="233"/>
      <c r="AK57" s="233"/>
      <c r="AL57" s="233"/>
      <c r="AM57" s="233"/>
      <c r="AN57" s="233"/>
      <c r="AO57" s="233"/>
      <c r="AP57" s="233"/>
      <c r="AQ57" s="233"/>
      <c r="AR57" s="233"/>
      <c r="AS57" s="233"/>
      <c r="AT57" s="233"/>
      <c r="AU57" s="233"/>
      <c r="AV57" s="233"/>
      <c r="AW57" s="233"/>
      <c r="AX57" s="233"/>
      <c r="AY57" s="233"/>
      <c r="AZ57" s="233"/>
      <c r="BA57" s="233"/>
      <c r="BB57" s="233"/>
      <c r="BC57" s="233"/>
      <c r="BD57" s="233"/>
      <c r="BE57" s="233"/>
      <c r="BF57" s="233"/>
      <c r="BG57" s="233"/>
      <c r="BH57" s="233"/>
      <c r="BI57" s="233"/>
      <c r="BJ57" s="233"/>
      <c r="BK57" s="233"/>
      <c r="BL57" s="233"/>
      <c r="BM57" s="233"/>
      <c r="BN57" s="233"/>
      <c r="BO57" s="233"/>
      <c r="BP57" s="233"/>
      <c r="BQ57" s="233"/>
      <c r="BR57" s="233"/>
      <c r="BS57" s="233"/>
      <c r="BT57" s="233"/>
      <c r="BU57" s="233"/>
      <c r="BV57" s="233"/>
      <c r="BW57" s="233"/>
      <c r="BX57" s="233"/>
      <c r="BY57" s="233"/>
      <c r="BZ57" s="233"/>
      <c r="CA57" s="233"/>
      <c r="CB57" s="233"/>
      <c r="CC57" s="233"/>
      <c r="CD57" s="233"/>
      <c r="CE57" s="233"/>
      <c r="CF57" s="233"/>
      <c r="CG57" s="233"/>
      <c r="CH57" s="233"/>
      <c r="CI57" s="233"/>
      <c r="CJ57" s="264">
        <f t="shared" si="3"/>
        <v>50.14219330462393</v>
      </c>
      <c r="CK57" s="257">
        <v>1582367279.4300001</v>
      </c>
      <c r="CL57" s="258">
        <v>1078.3223780000001</v>
      </c>
      <c r="CM57" s="258">
        <v>1060.5450000000001</v>
      </c>
      <c r="CN57" s="258">
        <v>1025.9090000000001</v>
      </c>
      <c r="CO57" s="258">
        <v>992.83214910000004</v>
      </c>
      <c r="CP57" s="259">
        <v>-13.777953520000001</v>
      </c>
      <c r="CQ57" s="259">
        <v>0</v>
      </c>
      <c r="CR57" s="259">
        <v>0</v>
      </c>
      <c r="CS57" s="259">
        <v>-77.852873290000005</v>
      </c>
      <c r="CT57" s="259">
        <f t="shared" si="4"/>
        <v>2.6538934400000009</v>
      </c>
    </row>
    <row r="58" spans="1:112" ht="14.1" customHeight="1" x14ac:dyDescent="0.25">
      <c r="A58" s="233"/>
      <c r="B58" s="233"/>
      <c r="C58" s="233"/>
      <c r="D58" s="233"/>
      <c r="E58" s="233"/>
      <c r="F58" s="233"/>
      <c r="G58" s="233"/>
      <c r="H58" s="233"/>
      <c r="I58" s="233"/>
      <c r="J58" s="233"/>
      <c r="K58" s="233"/>
      <c r="L58" s="233"/>
      <c r="M58" s="233"/>
      <c r="N58" s="233"/>
      <c r="O58" s="233"/>
      <c r="P58" s="233"/>
      <c r="Q58" s="233"/>
      <c r="R58" s="233"/>
      <c r="S58" s="233"/>
      <c r="T58" s="233"/>
      <c r="U58" s="233"/>
      <c r="V58" s="233"/>
      <c r="W58" s="11">
        <f>COLUMN()</f>
        <v>23</v>
      </c>
      <c r="X58" s="10" t="str">
        <f>_xlfn.CONCAT(COLUMN()-$W58,",",ROW()-X$53)</f>
        <v>1,5</v>
      </c>
      <c r="Y58" s="10" t="str">
        <f>_xlfn.CONCAT(COLUMN()-$W58,",",ROW()-Y$53)</f>
        <v>2,5</v>
      </c>
      <c r="Z58" s="10" t="str">
        <f>_xlfn.CONCAT(COLUMN()-$W58,",",ROW()-Z$53)</f>
        <v>3,5</v>
      </c>
      <c r="AA58" s="10" t="str">
        <f>_xlfn.CONCAT(COLUMN()-$W58,",",ROW()-AA$53)</f>
        <v>4,5</v>
      </c>
      <c r="AB58" s="10" t="str">
        <f>_xlfn.CONCAT(COLUMN()-$W58,",",ROW()-AB$53)</f>
        <v>5,5</v>
      </c>
      <c r="AC58" s="10" t="str">
        <f>_xlfn.CONCAT(COLUMN()-$W58,",",ROW()-AC$53)</f>
        <v>6,5</v>
      </c>
      <c r="AD58" s="10" t="str">
        <f>_xlfn.CONCAT(COLUMN()-$W58,",",ROW()-AD$53)</f>
        <v>7,5</v>
      </c>
      <c r="AE58" s="10" t="str">
        <f>_xlfn.CONCAT(COLUMN()-$W58,",",ROW()-AE$53)</f>
        <v>8,5</v>
      </c>
      <c r="AF58" s="10" t="str">
        <f>_xlfn.CONCAT(COLUMN()-$W58,",",ROW()-AF$53)</f>
        <v>9,5</v>
      </c>
      <c r="AG58" s="10" t="str">
        <f>_xlfn.CONCAT(COLUMN()-$W58,",",ROW()-AG$53)</f>
        <v>10,5</v>
      </c>
      <c r="AH58" s="11"/>
      <c r="AI58" s="233"/>
      <c r="AJ58" s="233"/>
      <c r="AK58" s="233"/>
      <c r="AL58" s="233"/>
      <c r="AM58" s="233"/>
      <c r="AN58" s="233"/>
      <c r="AO58" s="233"/>
      <c r="AP58" s="233"/>
      <c r="AQ58" s="233"/>
      <c r="AR58" s="233"/>
      <c r="AS58" s="233"/>
      <c r="AT58" s="233"/>
      <c r="AU58" s="233"/>
      <c r="AV58" s="233"/>
      <c r="AW58" s="233"/>
      <c r="AX58" s="233"/>
      <c r="AY58" s="233"/>
      <c r="AZ58" s="233"/>
      <c r="BA58" s="233"/>
      <c r="BB58" s="233"/>
      <c r="BC58" s="233"/>
      <c r="BD58" s="233"/>
      <c r="BE58" s="233"/>
      <c r="BF58" s="233"/>
      <c r="BG58" s="233"/>
      <c r="BH58" s="233"/>
      <c r="BI58" s="233"/>
      <c r="BJ58" s="233"/>
      <c r="BK58" s="233"/>
      <c r="BL58" s="233"/>
      <c r="BM58" s="233"/>
      <c r="BN58" s="233"/>
      <c r="BO58" s="233"/>
      <c r="BP58" s="233"/>
      <c r="BQ58" s="233"/>
      <c r="BR58" s="233"/>
      <c r="BS58" s="233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3"/>
      <c r="CJ58" s="264">
        <f t="shared" si="3"/>
        <v>50.199371337395746</v>
      </c>
      <c r="CK58" s="257">
        <v>1584171680.9170001</v>
      </c>
      <c r="CL58" s="258">
        <v>1078.3223780000001</v>
      </c>
      <c r="CM58" s="258">
        <v>1060.5450000000001</v>
      </c>
      <c r="CN58" s="258">
        <v>1025.9090000000001</v>
      </c>
      <c r="CO58" s="258">
        <v>992.83466290000001</v>
      </c>
      <c r="CP58" s="259">
        <v>-13.777953520000001</v>
      </c>
      <c r="CQ58" s="259">
        <v>0</v>
      </c>
      <c r="CR58" s="259">
        <v>0</v>
      </c>
      <c r="CS58" s="259">
        <v>-78.194132949999997</v>
      </c>
      <c r="CT58" s="259">
        <f t="shared" si="4"/>
        <v>2.6538934400000009</v>
      </c>
    </row>
    <row r="59" spans="1:112" ht="14.1" customHeight="1" x14ac:dyDescent="0.25">
      <c r="A59" s="233"/>
      <c r="B59" s="233"/>
      <c r="C59" s="233"/>
      <c r="D59" s="233"/>
      <c r="E59" s="233"/>
      <c r="F59" s="233"/>
      <c r="G59" s="233"/>
      <c r="H59" s="233"/>
      <c r="I59" s="233"/>
      <c r="J59" s="233"/>
      <c r="K59" s="233"/>
      <c r="L59" s="233"/>
      <c r="M59" s="233"/>
      <c r="N59" s="233"/>
      <c r="O59" s="233"/>
      <c r="P59" s="233"/>
      <c r="Q59" s="233"/>
      <c r="R59" s="233"/>
      <c r="S59" s="233"/>
      <c r="T59" s="233"/>
      <c r="U59" s="233"/>
      <c r="V59" s="233"/>
      <c r="W59" s="11">
        <f>COLUMN()</f>
        <v>23</v>
      </c>
      <c r="X59" s="10" t="str">
        <f>_xlfn.CONCAT(COLUMN()-$W59,",",ROW()-X$53)</f>
        <v>1,6</v>
      </c>
      <c r="Y59" s="10" t="str">
        <f>_xlfn.CONCAT(COLUMN()-$W59,",",ROW()-Y$53)</f>
        <v>2,6</v>
      </c>
      <c r="Z59" s="10" t="str">
        <f>_xlfn.CONCAT(COLUMN()-$W59,",",ROW()-Z$53)</f>
        <v>3,6</v>
      </c>
      <c r="AA59" s="10" t="str">
        <f>_xlfn.CONCAT(COLUMN()-$W59,",",ROW()-AA$53)</f>
        <v>4,6</v>
      </c>
      <c r="AB59" s="10" t="str">
        <f>_xlfn.CONCAT(COLUMN()-$W59,",",ROW()-AB$53)</f>
        <v>5,6</v>
      </c>
      <c r="AC59" s="10" t="str">
        <f>_xlfn.CONCAT(COLUMN()-$W59,",",ROW()-AC$53)</f>
        <v>6,6</v>
      </c>
      <c r="AD59" s="10" t="str">
        <f>_xlfn.CONCAT(COLUMN()-$W59,",",ROW()-AD$53)</f>
        <v>7,6</v>
      </c>
      <c r="AE59" s="10" t="str">
        <f>_xlfn.CONCAT(COLUMN()-$W59,",",ROW()-AE$53)</f>
        <v>8,6</v>
      </c>
      <c r="AF59" s="10" t="str">
        <f>_xlfn.CONCAT(COLUMN()-$W59,",",ROW()-AF$53)</f>
        <v>9,6</v>
      </c>
      <c r="AG59" s="10" t="str">
        <f>_xlfn.CONCAT(COLUMN()-$W59,",",ROW()-AG$53)</f>
        <v>10,6</v>
      </c>
      <c r="AH59" s="11"/>
      <c r="AI59" s="233"/>
      <c r="AJ59" s="233"/>
      <c r="AK59" s="233"/>
      <c r="AL59" s="233"/>
      <c r="AM59" s="233"/>
      <c r="AN59" s="233"/>
      <c r="AO59" s="233"/>
      <c r="AP59" s="233"/>
      <c r="AQ59" s="233"/>
      <c r="AR59" s="233"/>
      <c r="AS59" s="233"/>
      <c r="AT59" s="233"/>
      <c r="AU59" s="233"/>
      <c r="AV59" s="233"/>
      <c r="AW59" s="233"/>
      <c r="AX59" s="233"/>
      <c r="AY59" s="233"/>
      <c r="AZ59" s="233"/>
      <c r="BA59" s="233"/>
      <c r="BB59" s="233"/>
      <c r="BC59" s="233"/>
      <c r="BD59" s="233"/>
      <c r="BE59" s="233"/>
      <c r="BF59" s="233"/>
      <c r="BG59" s="233"/>
      <c r="BH59" s="233"/>
      <c r="BI59" s="233"/>
      <c r="BJ59" s="233"/>
      <c r="BK59" s="233"/>
      <c r="BL59" s="233"/>
      <c r="BM59" s="233"/>
      <c r="BN59" s="233"/>
      <c r="BO59" s="233"/>
      <c r="BP59" s="233"/>
      <c r="BQ59" s="233"/>
      <c r="BR59" s="233"/>
      <c r="BS59" s="233"/>
      <c r="BT59" s="233"/>
      <c r="BU59" s="233"/>
      <c r="BV59" s="233"/>
      <c r="BW59" s="233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64">
        <f t="shared" si="3"/>
        <v>50.262267173454255</v>
      </c>
      <c r="CK59" s="257">
        <v>1586156522.553</v>
      </c>
      <c r="CL59" s="258">
        <v>1078.3223780000001</v>
      </c>
      <c r="CM59" s="258">
        <v>1060.5450000000001</v>
      </c>
      <c r="CN59" s="258">
        <v>1025.91121</v>
      </c>
      <c r="CO59" s="258">
        <v>992.83829969999999</v>
      </c>
      <c r="CP59" s="259">
        <v>-13.777953520000001</v>
      </c>
      <c r="CQ59" s="259">
        <v>0</v>
      </c>
      <c r="CR59" s="259">
        <v>-1.344010946E-3</v>
      </c>
      <c r="CS59" s="259">
        <v>-78.689261819999999</v>
      </c>
      <c r="CT59" s="259">
        <f t="shared" si="4"/>
        <v>2.6538934400000009</v>
      </c>
    </row>
    <row r="60" spans="1:112" ht="14.1" customHeight="1" x14ac:dyDescent="0.25">
      <c r="A60" s="233"/>
      <c r="B60" s="233"/>
      <c r="C60" s="233"/>
      <c r="D60" s="233"/>
      <c r="E60" s="233"/>
      <c r="F60" s="233"/>
      <c r="G60" s="233"/>
      <c r="H60" s="233"/>
      <c r="I60" s="233"/>
      <c r="J60" s="233"/>
      <c r="K60" s="233"/>
      <c r="L60" s="233"/>
      <c r="M60" s="233"/>
      <c r="N60" s="233"/>
      <c r="O60" s="233"/>
      <c r="P60" s="233"/>
      <c r="Q60" s="233"/>
      <c r="R60" s="233"/>
      <c r="S60" s="233"/>
      <c r="T60" s="233"/>
      <c r="U60" s="233"/>
      <c r="V60" s="233"/>
      <c r="W60" s="11">
        <f>COLUMN()</f>
        <v>23</v>
      </c>
      <c r="X60" s="10" t="str">
        <f>_xlfn.CONCAT(COLUMN()-$W60,",",ROW()-X$53)</f>
        <v>1,7</v>
      </c>
      <c r="Y60" s="10" t="str">
        <f>_xlfn.CONCAT(COLUMN()-$W60,",",ROW()-Y$53)</f>
        <v>2,7</v>
      </c>
      <c r="Z60" s="10" t="str">
        <f>_xlfn.CONCAT(COLUMN()-$W60,",",ROW()-Z$53)</f>
        <v>3,7</v>
      </c>
      <c r="AA60" s="10" t="str">
        <f>_xlfn.CONCAT(COLUMN()-$W60,",",ROW()-AA$53)</f>
        <v>4,7</v>
      </c>
      <c r="AB60" s="10" t="str">
        <f>_xlfn.CONCAT(COLUMN()-$W60,",",ROW()-AB$53)</f>
        <v>5,7</v>
      </c>
      <c r="AC60" s="10" t="str">
        <f>_xlfn.CONCAT(COLUMN()-$W60,",",ROW()-AC$53)</f>
        <v>6,7</v>
      </c>
      <c r="AD60" s="10" t="str">
        <f>_xlfn.CONCAT(COLUMN()-$W60,",",ROW()-AD$53)</f>
        <v>7,7</v>
      </c>
      <c r="AE60" s="10" t="str">
        <f>_xlfn.CONCAT(COLUMN()-$W60,",",ROW()-AE$53)</f>
        <v>8,7</v>
      </c>
      <c r="AF60" s="10" t="str">
        <f>_xlfn.CONCAT(COLUMN()-$W60,",",ROW()-AF$53)</f>
        <v>9,7</v>
      </c>
      <c r="AG60" s="10" t="str">
        <f>_xlfn.CONCAT(COLUMN()-$W60,",",ROW()-AG$53)</f>
        <v>10,7</v>
      </c>
      <c r="AH60" s="11"/>
      <c r="AI60" s="233"/>
      <c r="AJ60" s="233"/>
      <c r="AK60" s="233"/>
      <c r="AL60" s="233"/>
      <c r="AM60" s="233"/>
      <c r="AN60" s="233"/>
      <c r="AO60" s="233"/>
      <c r="AP60" s="233"/>
      <c r="AQ60" s="233"/>
      <c r="AR60" s="233"/>
      <c r="AS60" s="233"/>
      <c r="AT60" s="233"/>
      <c r="AU60" s="233"/>
      <c r="AV60" s="233"/>
      <c r="AW60" s="233"/>
      <c r="AX60" s="233"/>
      <c r="AY60" s="233"/>
      <c r="AZ60" s="233"/>
      <c r="BA60" s="233"/>
      <c r="BB60" s="233"/>
      <c r="BC60" s="233"/>
      <c r="BD60" s="233"/>
      <c r="BE60" s="233"/>
      <c r="BF60" s="233"/>
      <c r="BG60" s="233"/>
      <c r="BH60" s="233"/>
      <c r="BI60" s="233"/>
      <c r="BJ60" s="233"/>
      <c r="BK60" s="233"/>
      <c r="BL60" s="233"/>
      <c r="BM60" s="233"/>
      <c r="BN60" s="233"/>
      <c r="BO60" s="233"/>
      <c r="BP60" s="233"/>
      <c r="BQ60" s="233"/>
      <c r="BR60" s="233"/>
      <c r="BS60" s="233"/>
      <c r="BT60" s="233"/>
      <c r="BU60" s="233"/>
      <c r="BV60" s="233"/>
      <c r="BW60" s="233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64">
        <f t="shared" si="3"/>
        <v>50.331452593099598</v>
      </c>
      <c r="CK60" s="257">
        <v>1588339848.352</v>
      </c>
      <c r="CL60" s="258">
        <v>1078.3223780000001</v>
      </c>
      <c r="CM60" s="258">
        <v>1060.5450000000001</v>
      </c>
      <c r="CN60" s="258">
        <v>1025.9131540000001</v>
      </c>
      <c r="CO60" s="258">
        <v>992.84310230000006</v>
      </c>
      <c r="CP60" s="259">
        <v>-13.777953520000001</v>
      </c>
      <c r="CQ60" s="259">
        <v>0</v>
      </c>
      <c r="CR60" s="259">
        <v>-3.8481051080000001E-3</v>
      </c>
      <c r="CS60" s="259">
        <v>-79.345433650000004</v>
      </c>
      <c r="CT60" s="259">
        <f t="shared" si="4"/>
        <v>2.6538934400000009</v>
      </c>
    </row>
    <row r="61" spans="1:112" ht="14.1" customHeight="1" x14ac:dyDescent="0.25">
      <c r="A61" s="233"/>
      <c r="B61" s="233"/>
      <c r="C61" s="233"/>
      <c r="D61" s="233"/>
      <c r="E61" s="233"/>
      <c r="F61" s="233"/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3"/>
      <c r="R61" s="233"/>
      <c r="S61" s="233"/>
      <c r="T61" s="233"/>
      <c r="U61" s="233"/>
      <c r="V61" s="233"/>
      <c r="W61" s="11">
        <f>COLUMN()</f>
        <v>23</v>
      </c>
      <c r="X61" s="10" t="str">
        <f>_xlfn.CONCAT(COLUMN()-$W61,",",ROW()-X$53)</f>
        <v>1,8</v>
      </c>
      <c r="Y61" s="10" t="str">
        <f>_xlfn.CONCAT(COLUMN()-$W61,",",ROW()-Y$53)</f>
        <v>2,8</v>
      </c>
      <c r="Z61" s="10" t="str">
        <f>_xlfn.CONCAT(COLUMN()-$W61,",",ROW()-Z$53)</f>
        <v>3,8</v>
      </c>
      <c r="AA61" s="10" t="str">
        <f>_xlfn.CONCAT(COLUMN()-$W61,",",ROW()-AA$53)</f>
        <v>4,8</v>
      </c>
      <c r="AB61" s="10" t="str">
        <f>_xlfn.CONCAT(COLUMN()-$W61,",",ROW()-AB$53)</f>
        <v>5,8</v>
      </c>
      <c r="AC61" s="10" t="str">
        <f>_xlfn.CONCAT(COLUMN()-$W61,",",ROW()-AC$53)</f>
        <v>6,8</v>
      </c>
      <c r="AD61" s="10" t="str">
        <f>_xlfn.CONCAT(COLUMN()-$W61,",",ROW()-AD$53)</f>
        <v>7,8</v>
      </c>
      <c r="AE61" s="10" t="str">
        <f>_xlfn.CONCAT(COLUMN()-$W61,",",ROW()-AE$53)</f>
        <v>8,8</v>
      </c>
      <c r="AF61" s="10" t="str">
        <f>_xlfn.CONCAT(COLUMN()-$W61,",",ROW()-AF$53)</f>
        <v>9,8</v>
      </c>
      <c r="AG61" s="10" t="str">
        <f>_xlfn.CONCAT(COLUMN()-$W61,",",ROW()-AG$53)</f>
        <v>10,8</v>
      </c>
      <c r="AH61" s="11"/>
      <c r="AI61" s="233"/>
      <c r="AJ61" s="233"/>
      <c r="AK61" s="233"/>
      <c r="AL61" s="233"/>
      <c r="AM61" s="233"/>
      <c r="AN61" s="233"/>
      <c r="AO61" s="233"/>
      <c r="AP61" s="233"/>
      <c r="AQ61" s="233"/>
      <c r="AR61" s="233"/>
      <c r="AS61" s="233"/>
      <c r="AT61" s="233"/>
      <c r="AU61" s="233"/>
      <c r="AV61" s="233"/>
      <c r="AW61" s="233"/>
      <c r="AX61" s="233"/>
      <c r="AY61" s="233"/>
      <c r="AZ61" s="233"/>
      <c r="BA61" s="233"/>
      <c r="BB61" s="233"/>
      <c r="BC61" s="233"/>
      <c r="BD61" s="233"/>
      <c r="BE61" s="233"/>
      <c r="BF61" s="233"/>
      <c r="BG61" s="233"/>
      <c r="BH61" s="233"/>
      <c r="BI61" s="233"/>
      <c r="BJ61" s="233"/>
      <c r="BK61" s="233"/>
      <c r="BL61" s="233"/>
      <c r="BM61" s="233"/>
      <c r="BN61" s="233"/>
      <c r="BO61" s="233"/>
      <c r="BP61" s="233"/>
      <c r="BQ61" s="233"/>
      <c r="BR61" s="233"/>
      <c r="BS61" s="233"/>
      <c r="BT61" s="233"/>
      <c r="BU61" s="233"/>
      <c r="BV61" s="233"/>
      <c r="BW61" s="233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64">
        <f t="shared" si="3"/>
        <v>50.407556554712649</v>
      </c>
      <c r="CK61" s="257">
        <v>1590741506.7309999</v>
      </c>
      <c r="CL61" s="258">
        <v>1078.3223780000001</v>
      </c>
      <c r="CM61" s="258">
        <v>1060.5450000000001</v>
      </c>
      <c r="CN61" s="258">
        <v>1025.915197</v>
      </c>
      <c r="CO61" s="258">
        <v>992.84906049999995</v>
      </c>
      <c r="CP61" s="259">
        <v>-13.777953520000001</v>
      </c>
      <c r="CQ61" s="259">
        <v>0</v>
      </c>
      <c r="CR61" s="259">
        <v>-7.4937307049999999E-3</v>
      </c>
      <c r="CS61" s="259">
        <v>-80.162934010000001</v>
      </c>
      <c r="CT61" s="259">
        <f t="shared" si="4"/>
        <v>2.6538934400000009</v>
      </c>
    </row>
    <row r="62" spans="1:112" ht="14.1" customHeight="1" x14ac:dyDescent="0.25">
      <c r="A62" s="233"/>
      <c r="B62" s="233"/>
      <c r="C62" s="233"/>
      <c r="D62" s="233"/>
      <c r="E62" s="233"/>
      <c r="F62" s="233"/>
      <c r="G62" s="233"/>
      <c r="H62" s="233"/>
      <c r="I62" s="233"/>
      <c r="J62" s="233"/>
      <c r="K62" s="233"/>
      <c r="L62" s="233"/>
      <c r="M62" s="233"/>
      <c r="N62" s="233"/>
      <c r="O62" s="233"/>
      <c r="P62" s="233"/>
      <c r="Q62" s="233"/>
      <c r="R62" s="233"/>
      <c r="S62" s="233"/>
      <c r="T62" s="233"/>
      <c r="U62" s="233"/>
      <c r="V62" s="233"/>
      <c r="W62" s="11">
        <f>COLUMN()</f>
        <v>23</v>
      </c>
      <c r="X62" s="10" t="str">
        <f>_xlfn.CONCAT(COLUMN()-$W62,",",ROW()-X$53)</f>
        <v>1,9</v>
      </c>
      <c r="Y62" s="10" t="str">
        <f>_xlfn.CONCAT(COLUMN()-$W62,",",ROW()-Y$53)</f>
        <v>2,9</v>
      </c>
      <c r="Z62" s="10" t="str">
        <f>_xlfn.CONCAT(COLUMN()-$W62,",",ROW()-Z$53)</f>
        <v>3,9</v>
      </c>
      <c r="AA62" s="10" t="str">
        <f>_xlfn.CONCAT(COLUMN()-$W62,",",ROW()-AA$53)</f>
        <v>4,9</v>
      </c>
      <c r="AB62" s="10" t="str">
        <f>_xlfn.CONCAT(COLUMN()-$W62,",",ROW()-AB$53)</f>
        <v>5,9</v>
      </c>
      <c r="AC62" s="10" t="str">
        <f>_xlfn.CONCAT(COLUMN()-$W62,",",ROW()-AC$53)</f>
        <v>6,9</v>
      </c>
      <c r="AD62" s="10" t="str">
        <f>_xlfn.CONCAT(COLUMN()-$W62,",",ROW()-AD$53)</f>
        <v>7,9</v>
      </c>
      <c r="AE62" s="10" t="str">
        <f>_xlfn.CONCAT(COLUMN()-$W62,",",ROW()-AE$53)</f>
        <v>8,9</v>
      </c>
      <c r="AF62" s="10" t="str">
        <f>_xlfn.CONCAT(COLUMN()-$W62,",",ROW()-AF$53)</f>
        <v>9,9</v>
      </c>
      <c r="AG62" s="10" t="str">
        <f>_xlfn.CONCAT(COLUMN()-$W62,",",ROW()-AG$53)</f>
        <v>10,9</v>
      </c>
      <c r="AH62" s="11"/>
      <c r="AI62" s="233"/>
      <c r="AJ62" s="233"/>
      <c r="AK62" s="233"/>
      <c r="AL62" s="233"/>
      <c r="AM62" s="233"/>
      <c r="AN62" s="233"/>
      <c r="AO62" s="233"/>
      <c r="AP62" s="233"/>
      <c r="AQ62" s="233"/>
      <c r="AR62" s="233"/>
      <c r="AS62" s="233"/>
      <c r="AT62" s="233"/>
      <c r="AU62" s="233"/>
      <c r="AV62" s="233"/>
      <c r="AW62" s="233"/>
      <c r="AX62" s="233"/>
      <c r="AY62" s="233"/>
      <c r="AZ62" s="233"/>
      <c r="BA62" s="233"/>
      <c r="BB62" s="233"/>
      <c r="BC62" s="233"/>
      <c r="BD62" s="233"/>
      <c r="BE62" s="233"/>
      <c r="BF62" s="233"/>
      <c r="BG62" s="233"/>
      <c r="BH62" s="233"/>
      <c r="BI62" s="233"/>
      <c r="BJ62" s="233"/>
      <c r="BK62" s="233"/>
      <c r="BL62" s="233"/>
      <c r="BM62" s="233"/>
      <c r="BN62" s="233"/>
      <c r="BO62" s="233"/>
      <c r="BP62" s="233"/>
      <c r="BQ62" s="233"/>
      <c r="BR62" s="233"/>
      <c r="BS62" s="233"/>
      <c r="BT62" s="233"/>
      <c r="BU62" s="233"/>
      <c r="BV62" s="233"/>
      <c r="BW62" s="233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64">
        <f t="shared" si="3"/>
        <v>50.491270912490172</v>
      </c>
      <c r="CK62" s="257">
        <v>1593383330.948</v>
      </c>
      <c r="CL62" s="258">
        <v>1078.3223780000001</v>
      </c>
      <c r="CM62" s="258">
        <v>1060.5450000000001</v>
      </c>
      <c r="CN62" s="258">
        <v>1025.9173699999999</v>
      </c>
      <c r="CO62" s="258">
        <v>992.85612619999995</v>
      </c>
      <c r="CP62" s="259">
        <v>-13.777953520000001</v>
      </c>
      <c r="CQ62" s="259">
        <v>0</v>
      </c>
      <c r="CR62" s="259">
        <v>-1.2366685360000001E-2</v>
      </c>
      <c r="CS62" s="259">
        <v>-81.137170049999995</v>
      </c>
      <c r="CT62" s="259">
        <f t="shared" si="4"/>
        <v>2.6538934400000009</v>
      </c>
    </row>
    <row r="63" spans="1:112" ht="14.1" customHeight="1" x14ac:dyDescent="0.25">
      <c r="A63" s="233"/>
      <c r="B63" s="233"/>
      <c r="C63" s="233"/>
      <c r="D63" s="233"/>
      <c r="E63" s="233"/>
      <c r="F63" s="233"/>
      <c r="G63" s="233"/>
      <c r="H63" s="233"/>
      <c r="I63" s="233"/>
      <c r="J63" s="233"/>
      <c r="K63" s="233"/>
      <c r="L63" s="233"/>
      <c r="M63" s="233"/>
      <c r="N63" s="233"/>
      <c r="O63" s="233"/>
      <c r="P63" s="233"/>
      <c r="Q63" s="233"/>
      <c r="R63" s="233"/>
      <c r="S63" s="233"/>
      <c r="T63" s="233"/>
      <c r="U63" s="233"/>
      <c r="V63" s="233"/>
      <c r="W63" s="11">
        <f>COLUMN()</f>
        <v>23</v>
      </c>
      <c r="X63" s="10" t="str">
        <f>_xlfn.CONCAT(COLUMN()-$W63,",",ROW()-X$53)</f>
        <v>1,10</v>
      </c>
      <c r="Y63" s="10" t="str">
        <f>_xlfn.CONCAT(COLUMN()-$W63,",",ROW()-Y$53)</f>
        <v>2,10</v>
      </c>
      <c r="Z63" s="10" t="str">
        <f>_xlfn.CONCAT(COLUMN()-$W63,",",ROW()-Z$53)</f>
        <v>3,10</v>
      </c>
      <c r="AA63" s="10" t="str">
        <f>_xlfn.CONCAT(COLUMN()-$W63,",",ROW()-AA$53)</f>
        <v>4,10</v>
      </c>
      <c r="AB63" s="10" t="str">
        <f>_xlfn.CONCAT(COLUMN()-$W63,",",ROW()-AB$53)</f>
        <v>5,10</v>
      </c>
      <c r="AC63" s="10" t="str">
        <f>_xlfn.CONCAT(COLUMN()-$W63,",",ROW()-AC$53)</f>
        <v>6,10</v>
      </c>
      <c r="AD63" s="10" t="str">
        <f>_xlfn.CONCAT(COLUMN()-$W63,",",ROW()-AD$53)</f>
        <v>7,10</v>
      </c>
      <c r="AE63" s="10" t="str">
        <f>_xlfn.CONCAT(COLUMN()-$W63,",",ROW()-AE$53)</f>
        <v>8,10</v>
      </c>
      <c r="AF63" s="10" t="str">
        <f>_xlfn.CONCAT(COLUMN()-$W63,",",ROW()-AF$53)</f>
        <v>9,10</v>
      </c>
      <c r="AG63" s="10" t="str">
        <f>_xlfn.CONCAT(COLUMN()-$W63,",",ROW()-AG$53)</f>
        <v>10,10</v>
      </c>
      <c r="AH63" s="11"/>
      <c r="AI63" s="233"/>
      <c r="AJ63" s="233"/>
      <c r="AK63" s="233"/>
      <c r="AL63" s="233"/>
      <c r="AM63" s="233"/>
      <c r="AN63" s="233"/>
      <c r="AO63" s="233"/>
      <c r="AP63" s="233"/>
      <c r="AQ63" s="233"/>
      <c r="AR63" s="233"/>
      <c r="AS63" s="233"/>
      <c r="AT63" s="233"/>
      <c r="AU63" s="233"/>
      <c r="AV63" s="233"/>
      <c r="AW63" s="233"/>
      <c r="AX63" s="233"/>
      <c r="AY63" s="233"/>
      <c r="AZ63" s="233"/>
      <c r="BA63" s="233"/>
      <c r="BB63" s="233"/>
      <c r="BC63" s="233"/>
      <c r="BD63" s="233"/>
      <c r="BE63" s="233"/>
      <c r="BF63" s="233"/>
      <c r="BG63" s="233"/>
      <c r="BH63" s="233"/>
      <c r="BI63" s="233"/>
      <c r="BJ63" s="233"/>
      <c r="BK63" s="233"/>
      <c r="BL63" s="233"/>
      <c r="BM63" s="233"/>
      <c r="BN63" s="233"/>
      <c r="BO63" s="233"/>
      <c r="BP63" s="233"/>
      <c r="BQ63" s="233"/>
      <c r="BR63" s="233"/>
      <c r="BS63" s="233"/>
      <c r="BT63" s="233"/>
      <c r="BU63" s="233"/>
      <c r="BV63" s="233"/>
      <c r="BW63" s="233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64">
        <f t="shared" si="3"/>
        <v>50.583356706054957</v>
      </c>
      <c r="CK63" s="257">
        <v>1596289337.5869999</v>
      </c>
      <c r="CL63" s="258">
        <v>1078.3223780000001</v>
      </c>
      <c r="CM63" s="258">
        <v>1060.5450000000001</v>
      </c>
      <c r="CN63" s="258">
        <v>1025.91966</v>
      </c>
      <c r="CO63" s="258">
        <v>992.86422649999997</v>
      </c>
      <c r="CP63" s="259">
        <v>-13.777953520000001</v>
      </c>
      <c r="CQ63" s="259">
        <v>0</v>
      </c>
      <c r="CR63" s="259">
        <v>-1.8507203900000001E-2</v>
      </c>
      <c r="CS63" s="259">
        <v>-82.260248450000006</v>
      </c>
      <c r="CT63" s="259">
        <f t="shared" si="4"/>
        <v>2.6538934400000009</v>
      </c>
    </row>
    <row r="64" spans="1:112" ht="14.1" customHeight="1" x14ac:dyDescent="0.25">
      <c r="A64" s="233"/>
      <c r="B64" s="233"/>
      <c r="C64" s="233"/>
      <c r="D64" s="233"/>
      <c r="E64" s="233"/>
      <c r="F64" s="233"/>
      <c r="G64" s="233"/>
      <c r="H64" s="233"/>
      <c r="I64" s="233"/>
      <c r="J64" s="233"/>
      <c r="K64" s="233"/>
      <c r="L64" s="233"/>
      <c r="M64" s="233"/>
      <c r="N64" s="233"/>
      <c r="O64" s="233"/>
      <c r="P64" s="233"/>
      <c r="Q64" s="233"/>
      <c r="R64" s="233"/>
      <c r="S64" s="233"/>
      <c r="T64" s="233"/>
      <c r="U64" s="233"/>
      <c r="V64" s="233"/>
      <c r="W64" s="11">
        <f>COLUMN()</f>
        <v>23</v>
      </c>
      <c r="X64" s="10" t="str">
        <f>_xlfn.CONCAT(COLUMN()-$W64,",",ROW()-X$53)</f>
        <v>1,11</v>
      </c>
      <c r="Y64" s="10" t="str">
        <f>_xlfn.CONCAT(COLUMN()-$W64,",",ROW()-Y$53)</f>
        <v>2,11</v>
      </c>
      <c r="Z64" s="10" t="str">
        <f>_xlfn.CONCAT(COLUMN()-$W64,",",ROW()-Z$53)</f>
        <v>3,11</v>
      </c>
      <c r="AA64" s="10" t="str">
        <f>_xlfn.CONCAT(COLUMN()-$W64,",",ROW()-AA$53)</f>
        <v>4,11</v>
      </c>
      <c r="AB64" s="10" t="str">
        <f>_xlfn.CONCAT(COLUMN()-$W64,",",ROW()-AB$53)</f>
        <v>5,11</v>
      </c>
      <c r="AC64" s="10" t="str">
        <f>_xlfn.CONCAT(COLUMN()-$W64,",",ROW()-AC$53)</f>
        <v>6,11</v>
      </c>
      <c r="AD64" s="10" t="str">
        <f>_xlfn.CONCAT(COLUMN()-$W64,",",ROW()-AD$53)</f>
        <v>7,11</v>
      </c>
      <c r="AE64" s="10" t="str">
        <f>_xlfn.CONCAT(COLUMN()-$W64,",",ROW()-AE$53)</f>
        <v>8,11</v>
      </c>
      <c r="AF64" s="10" t="str">
        <f>_xlfn.CONCAT(COLUMN()-$W64,",",ROW()-AF$53)</f>
        <v>9,11</v>
      </c>
      <c r="AG64" s="10" t="str">
        <f>_xlfn.CONCAT(COLUMN()-$W64,",",ROW()-AG$53)</f>
        <v>10,11</v>
      </c>
      <c r="AH64" s="11"/>
      <c r="AI64" s="233"/>
      <c r="AJ64" s="233"/>
      <c r="AK64" s="233"/>
      <c r="AL64" s="233"/>
      <c r="AM64" s="233"/>
      <c r="AN64" s="233"/>
      <c r="AO64" s="233"/>
      <c r="AP64" s="233"/>
      <c r="AQ64" s="233"/>
      <c r="AR64" s="233"/>
      <c r="AS64" s="233"/>
      <c r="AT64" s="233"/>
      <c r="AU64" s="233"/>
      <c r="AV64" s="233"/>
      <c r="AW64" s="233"/>
      <c r="AX64" s="233"/>
      <c r="AY64" s="233"/>
      <c r="AZ64" s="233"/>
      <c r="BA64" s="233"/>
      <c r="BB64" s="233"/>
      <c r="BC64" s="233"/>
      <c r="BD64" s="233"/>
      <c r="BE64" s="233"/>
      <c r="BF64" s="233"/>
      <c r="BG64" s="233"/>
      <c r="BH64" s="233"/>
      <c r="BI64" s="233"/>
      <c r="BJ64" s="233"/>
      <c r="BK64" s="233"/>
      <c r="BL64" s="233"/>
      <c r="BM64" s="233"/>
      <c r="BN64" s="233"/>
      <c r="BO64" s="233"/>
      <c r="BP64" s="233"/>
      <c r="BQ64" s="233"/>
      <c r="BR64" s="233"/>
      <c r="BS64" s="233"/>
      <c r="BT64" s="233"/>
      <c r="BU64" s="233"/>
      <c r="BV64" s="233"/>
      <c r="BW64" s="233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64">
        <f t="shared" si="3"/>
        <v>50.684651078947702</v>
      </c>
      <c r="CK64" s="257">
        <v>1599485944.8889999</v>
      </c>
      <c r="CL64" s="258">
        <v>1078.3223780000001</v>
      </c>
      <c r="CM64" s="258">
        <v>1060.5450000000001</v>
      </c>
      <c r="CN64" s="258">
        <v>1025.922045</v>
      </c>
      <c r="CO64" s="258">
        <v>992.8732728</v>
      </c>
      <c r="CP64" s="259">
        <v>-13.777953520000001</v>
      </c>
      <c r="CQ64" s="259">
        <v>0</v>
      </c>
      <c r="CR64" s="259">
        <v>-2.5908804149999999E-2</v>
      </c>
      <c r="CS64" s="259">
        <v>-83.522195089999997</v>
      </c>
      <c r="CT64" s="259">
        <f t="shared" si="4"/>
        <v>2.6538934400000009</v>
      </c>
    </row>
    <row r="65" spans="1:98" ht="14.1" customHeight="1" x14ac:dyDescent="0.25">
      <c r="A65" s="233"/>
      <c r="B65" s="233"/>
      <c r="C65" s="233"/>
      <c r="D65" s="233"/>
      <c r="E65" s="233"/>
      <c r="F65" s="233"/>
      <c r="G65" s="233"/>
      <c r="H65" s="233"/>
      <c r="I65" s="233"/>
      <c r="J65" s="233"/>
      <c r="K65" s="233"/>
      <c r="L65" s="233"/>
      <c r="M65" s="233"/>
      <c r="N65" s="233"/>
      <c r="O65" s="233"/>
      <c r="P65" s="233"/>
      <c r="Q65" s="233"/>
      <c r="R65" s="233"/>
      <c r="S65" s="233"/>
      <c r="T65" s="233"/>
      <c r="U65" s="233"/>
      <c r="V65" s="233"/>
      <c r="W65" s="11">
        <f>COLUMN()</f>
        <v>23</v>
      </c>
      <c r="X65" s="10" t="str">
        <f>_xlfn.CONCAT(COLUMN()-$W65,",",ROW()-X$53)</f>
        <v>1,12</v>
      </c>
      <c r="Y65" s="10" t="str">
        <f>_xlfn.CONCAT(COLUMN()-$W65,",",ROW()-Y$53)</f>
        <v>2,12</v>
      </c>
      <c r="Z65" s="10" t="str">
        <f>_xlfn.CONCAT(COLUMN()-$W65,",",ROW()-Z$53)</f>
        <v>3,12</v>
      </c>
      <c r="AA65" s="10" t="str">
        <f>_xlfn.CONCAT(COLUMN()-$W65,",",ROW()-AA$53)</f>
        <v>4,12</v>
      </c>
      <c r="AB65" s="10" t="str">
        <f>_xlfn.CONCAT(COLUMN()-$W65,",",ROW()-AB$53)</f>
        <v>5,12</v>
      </c>
      <c r="AC65" s="10" t="str">
        <f>_xlfn.CONCAT(COLUMN()-$W65,",",ROW()-AC$53)</f>
        <v>6,12</v>
      </c>
      <c r="AD65" s="10" t="str">
        <f>_xlfn.CONCAT(COLUMN()-$W65,",",ROW()-AD$53)</f>
        <v>7,12</v>
      </c>
      <c r="AE65" s="10" t="str">
        <f>_xlfn.CONCAT(COLUMN()-$W65,",",ROW()-AE$53)</f>
        <v>8,12</v>
      </c>
      <c r="AF65" s="10" t="str">
        <f>_xlfn.CONCAT(COLUMN()-$W65,",",ROW()-AF$53)</f>
        <v>9,12</v>
      </c>
      <c r="AG65" s="10" t="str">
        <f>_xlfn.CONCAT(COLUMN()-$W65,",",ROW()-AG$53)</f>
        <v>10,12</v>
      </c>
      <c r="AH65" s="11"/>
      <c r="AI65" s="233"/>
      <c r="AJ65" s="233"/>
      <c r="AK65" s="233"/>
      <c r="AL65" s="233"/>
      <c r="AM65" s="233"/>
      <c r="AN65" s="233"/>
      <c r="AO65" s="233"/>
      <c r="AP65" s="233"/>
      <c r="AQ65" s="233"/>
      <c r="AR65" s="233"/>
      <c r="AS65" s="233"/>
      <c r="AT65" s="233"/>
      <c r="AU65" s="233"/>
      <c r="AV65" s="233"/>
      <c r="AW65" s="233"/>
      <c r="AX65" s="233"/>
      <c r="AY65" s="233"/>
      <c r="AZ65" s="233"/>
      <c r="BA65" s="233"/>
      <c r="BB65" s="233"/>
      <c r="BC65" s="233"/>
      <c r="BD65" s="233"/>
      <c r="BE65" s="233"/>
      <c r="BF65" s="233"/>
      <c r="BG65" s="233"/>
      <c r="BH65" s="233"/>
      <c r="BI65" s="233"/>
      <c r="BJ65" s="233"/>
      <c r="BK65" s="233"/>
      <c r="BL65" s="233"/>
      <c r="BM65" s="233"/>
      <c r="BN65" s="233"/>
      <c r="BO65" s="233"/>
      <c r="BP65" s="233"/>
      <c r="BQ65" s="233"/>
      <c r="BR65" s="233"/>
      <c r="BS65" s="233"/>
      <c r="BT65" s="233"/>
      <c r="BU65" s="233"/>
      <c r="BV65" s="233"/>
      <c r="BW65" s="233"/>
      <c r="BX65" s="233"/>
      <c r="BY65" s="233"/>
      <c r="BZ65" s="233"/>
      <c r="CA65" s="233"/>
      <c r="CB65" s="233"/>
      <c r="CC65" s="233"/>
      <c r="CD65" s="233"/>
      <c r="CE65" s="233"/>
      <c r="CF65" s="233"/>
      <c r="CG65" s="233"/>
      <c r="CH65" s="233"/>
      <c r="CI65" s="233"/>
      <c r="CJ65" s="264">
        <f t="shared" si="3"/>
        <v>50.796074889155065</v>
      </c>
      <c r="CK65" s="257">
        <v>1603002212.9219999</v>
      </c>
      <c r="CL65" s="258">
        <v>1078.3223780000001</v>
      </c>
      <c r="CM65" s="258">
        <v>1060.5450000000001</v>
      </c>
      <c r="CN65" s="258">
        <v>1025.924497</v>
      </c>
      <c r="CO65" s="258">
        <v>992.88316769999994</v>
      </c>
      <c r="CP65" s="259">
        <v>-13.777953520000001</v>
      </c>
      <c r="CQ65" s="259">
        <v>0</v>
      </c>
      <c r="CR65" s="259">
        <v>-3.4524642799999998E-2</v>
      </c>
      <c r="CS65" s="259">
        <v>-84.911728659999994</v>
      </c>
      <c r="CT65" s="259">
        <f t="shared" si="4"/>
        <v>2.6538934400000009</v>
      </c>
    </row>
    <row r="66" spans="1:98" ht="14.1" customHeight="1" x14ac:dyDescent="0.25">
      <c r="A66" s="233"/>
      <c r="B66" s="233"/>
      <c r="C66" s="233"/>
      <c r="D66" s="233"/>
      <c r="E66" s="233"/>
      <c r="F66" s="233"/>
      <c r="G66" s="233"/>
      <c r="H66" s="233"/>
      <c r="I66" s="233"/>
      <c r="J66" s="233"/>
      <c r="K66" s="233"/>
      <c r="L66" s="233"/>
      <c r="M66" s="233"/>
      <c r="N66" s="233"/>
      <c r="O66" s="233"/>
      <c r="P66" s="233"/>
      <c r="Q66" s="233"/>
      <c r="R66" s="233"/>
      <c r="S66" s="233"/>
      <c r="T66" s="233"/>
      <c r="U66" s="233"/>
      <c r="V66" s="233"/>
      <c r="W66" s="11">
        <f>COLUMN()</f>
        <v>23</v>
      </c>
      <c r="X66" s="10" t="str">
        <f>_xlfn.CONCAT(COLUMN()-$W66,",",ROW()-X$53)</f>
        <v>1,13</v>
      </c>
      <c r="Y66" s="10" t="str">
        <f>_xlfn.CONCAT(COLUMN()-$W66,",",ROW()-Y$53)</f>
        <v>2,13</v>
      </c>
      <c r="Z66" s="10" t="str">
        <f>_xlfn.CONCAT(COLUMN()-$W66,",",ROW()-Z$53)</f>
        <v>3,13</v>
      </c>
      <c r="AA66" s="10" t="str">
        <f>_xlfn.CONCAT(COLUMN()-$W66,",",ROW()-AA$53)</f>
        <v>4,13</v>
      </c>
      <c r="AB66" s="10" t="str">
        <f>_xlfn.CONCAT(COLUMN()-$W66,",",ROW()-AB$53)</f>
        <v>5,13</v>
      </c>
      <c r="AC66" s="10" t="str">
        <f>_xlfn.CONCAT(COLUMN()-$W66,",",ROW()-AC$53)</f>
        <v>6,13</v>
      </c>
      <c r="AD66" s="10" t="str">
        <f>_xlfn.CONCAT(COLUMN()-$W66,",",ROW()-AD$53)</f>
        <v>7,13</v>
      </c>
      <c r="AE66" s="10" t="str">
        <f>_xlfn.CONCAT(COLUMN()-$W66,",",ROW()-AE$53)</f>
        <v>8,13</v>
      </c>
      <c r="AF66" s="10" t="str">
        <f>_xlfn.CONCAT(COLUMN()-$W66,",",ROW()-AF$53)</f>
        <v>9,13</v>
      </c>
      <c r="AG66" s="10" t="str">
        <f>_xlfn.CONCAT(COLUMN()-$W66,",",ROW()-AG$53)</f>
        <v>10,13</v>
      </c>
      <c r="AH66" s="11"/>
      <c r="AI66" s="233"/>
      <c r="AJ66" s="233"/>
      <c r="AK66" s="233"/>
      <c r="AL66" s="233"/>
      <c r="AM66" s="233"/>
      <c r="AN66" s="233"/>
      <c r="AO66" s="233"/>
      <c r="AP66" s="233"/>
      <c r="AQ66" s="233"/>
      <c r="AR66" s="233"/>
      <c r="AS66" s="233"/>
      <c r="AT66" s="233"/>
      <c r="AU66" s="233"/>
      <c r="AV66" s="233"/>
      <c r="AW66" s="233"/>
      <c r="AX66" s="233"/>
      <c r="AY66" s="233"/>
      <c r="AZ66" s="233"/>
      <c r="BA66" s="233"/>
      <c r="BB66" s="233"/>
      <c r="BC66" s="233"/>
      <c r="BD66" s="233"/>
      <c r="BE66" s="233"/>
      <c r="BF66" s="233"/>
      <c r="BG66" s="233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233"/>
      <c r="CF66" s="233"/>
      <c r="CG66" s="233"/>
      <c r="CH66" s="233"/>
      <c r="CI66" s="233"/>
      <c r="CJ66" s="264">
        <f t="shared" si="3"/>
        <v>50.918641080373661</v>
      </c>
      <c r="CK66" s="257">
        <v>1606870107.7579999</v>
      </c>
      <c r="CL66" s="258">
        <v>1078.3223780000001</v>
      </c>
      <c r="CM66" s="258">
        <v>1060.5450000000001</v>
      </c>
      <c r="CN66" s="258">
        <v>1025.926991</v>
      </c>
      <c r="CO66" s="258">
        <v>992.89380719999997</v>
      </c>
      <c r="CP66" s="259">
        <v>-13.777953520000001</v>
      </c>
      <c r="CQ66" s="259">
        <v>0</v>
      </c>
      <c r="CR66" s="259">
        <v>-4.4274813959999999E-2</v>
      </c>
      <c r="CS66" s="259">
        <v>-86.416452379999996</v>
      </c>
      <c r="CT66" s="259">
        <f t="shared" si="4"/>
        <v>2.6538934400000009</v>
      </c>
    </row>
    <row r="67" spans="1:98" ht="14.1" customHeight="1" x14ac:dyDescent="0.25">
      <c r="A67" s="233"/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233"/>
      <c r="U67" s="233"/>
      <c r="V67" s="233"/>
      <c r="W67" s="11">
        <f>COLUMN()</f>
        <v>23</v>
      </c>
      <c r="X67" s="10" t="str">
        <f>_xlfn.CONCAT(COLUMN()-$W67,",",ROW()-X$53)</f>
        <v>1,14</v>
      </c>
      <c r="Y67" s="10" t="str">
        <f>_xlfn.CONCAT(COLUMN()-$W67,",",ROW()-Y$53)</f>
        <v>2,14</v>
      </c>
      <c r="Z67" s="10" t="str">
        <f>_xlfn.CONCAT(COLUMN()-$W67,",",ROW()-Z$53)</f>
        <v>3,14</v>
      </c>
      <c r="AA67" s="10" t="str">
        <f>_xlfn.CONCAT(COLUMN()-$W67,",",ROW()-AA$53)</f>
        <v>4,14</v>
      </c>
      <c r="AB67" s="10" t="str">
        <f>_xlfn.CONCAT(COLUMN()-$W67,",",ROW()-AB$53)</f>
        <v>5,14</v>
      </c>
      <c r="AC67" s="10" t="str">
        <f>_xlfn.CONCAT(COLUMN()-$W67,",",ROW()-AC$53)</f>
        <v>6,14</v>
      </c>
      <c r="AD67" s="10" t="str">
        <f>_xlfn.CONCAT(COLUMN()-$W67,",",ROW()-AD$53)</f>
        <v>7,14</v>
      </c>
      <c r="AE67" s="10" t="str">
        <f>_xlfn.CONCAT(COLUMN()-$W67,",",ROW()-AE$53)</f>
        <v>8,14</v>
      </c>
      <c r="AF67" s="10" t="str">
        <f>_xlfn.CONCAT(COLUMN()-$W67,",",ROW()-AF$53)</f>
        <v>9,14</v>
      </c>
      <c r="AG67" s="10" t="str">
        <f>_xlfn.CONCAT(COLUMN()-$W67,",",ROW()-AG$53)</f>
        <v>10,14</v>
      </c>
      <c r="AH67" s="11"/>
      <c r="AI67" s="233"/>
      <c r="AJ67" s="233"/>
      <c r="AK67" s="233"/>
      <c r="AL67" s="233"/>
      <c r="AM67" s="23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23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233"/>
      <c r="BZ67" s="233"/>
      <c r="CA67" s="233"/>
      <c r="CB67" s="233"/>
      <c r="CC67" s="233"/>
      <c r="CD67" s="233"/>
      <c r="CE67" s="233"/>
      <c r="CF67" s="233"/>
      <c r="CG67" s="233"/>
      <c r="CH67" s="233"/>
      <c r="CI67" s="233"/>
      <c r="CJ67" s="264">
        <f t="shared" si="3"/>
        <v>51.053463890726803</v>
      </c>
      <c r="CK67" s="257">
        <v>1611124792.0780001</v>
      </c>
      <c r="CL67" s="258">
        <v>1078.3223780000001</v>
      </c>
      <c r="CM67" s="258">
        <v>1060.5450000000001</v>
      </c>
      <c r="CN67" s="258">
        <v>1025.9295050000001</v>
      </c>
      <c r="CO67" s="258">
        <v>992.90509120000002</v>
      </c>
      <c r="CP67" s="259">
        <v>-13.777953520000001</v>
      </c>
      <c r="CQ67" s="259">
        <v>0</v>
      </c>
      <c r="CR67" s="259">
        <v>-5.5058400639999998E-2</v>
      </c>
      <c r="CS67" s="259">
        <v>-88.024295649999999</v>
      </c>
      <c r="CT67" s="259">
        <f t="shared" si="4"/>
        <v>2.6538934400000009</v>
      </c>
    </row>
    <row r="68" spans="1:98" ht="14.1" customHeight="1" x14ac:dyDescent="0.25">
      <c r="A68" s="233"/>
      <c r="B68" s="233"/>
      <c r="C68" s="233"/>
      <c r="D68" s="233"/>
      <c r="E68" s="233"/>
      <c r="F68" s="233"/>
      <c r="G68" s="233"/>
      <c r="H68" s="233"/>
      <c r="I68" s="233"/>
      <c r="J68" s="233"/>
      <c r="K68" s="233"/>
      <c r="L68" s="233"/>
      <c r="M68" s="233"/>
      <c r="N68" s="233"/>
      <c r="O68" s="233"/>
      <c r="P68" s="233"/>
      <c r="Q68" s="233"/>
      <c r="R68" s="233"/>
      <c r="S68" s="233"/>
      <c r="T68" s="233"/>
      <c r="U68" s="233"/>
      <c r="V68" s="233"/>
      <c r="W68" s="11">
        <f>COLUMN()</f>
        <v>23</v>
      </c>
      <c r="X68" s="10" t="str">
        <f>_xlfn.CONCAT(COLUMN()-$W68,",",ROW()-X$53)</f>
        <v>1,15</v>
      </c>
      <c r="Y68" s="10" t="str">
        <f>_xlfn.CONCAT(COLUMN()-$W68,",",ROW()-Y$53)</f>
        <v>2,15</v>
      </c>
      <c r="Z68" s="10" t="str">
        <f>_xlfn.CONCAT(COLUMN()-$W68,",",ROW()-Z$53)</f>
        <v>3,15</v>
      </c>
      <c r="AA68" s="10" t="str">
        <f>_xlfn.CONCAT(COLUMN()-$W68,",",ROW()-AA$53)</f>
        <v>4,15</v>
      </c>
      <c r="AB68" s="10" t="str">
        <f>_xlfn.CONCAT(COLUMN()-$W68,",",ROW()-AB$53)</f>
        <v>5,15</v>
      </c>
      <c r="AC68" s="10" t="str">
        <f>_xlfn.CONCAT(COLUMN()-$W68,",",ROW()-AC$53)</f>
        <v>6,15</v>
      </c>
      <c r="AD68" s="10" t="str">
        <f>_xlfn.CONCAT(COLUMN()-$W68,",",ROW()-AD$53)</f>
        <v>7,15</v>
      </c>
      <c r="AE68" s="10" t="str">
        <f>_xlfn.CONCAT(COLUMN()-$W68,",",ROW()-AE$53)</f>
        <v>8,15</v>
      </c>
      <c r="AF68" s="10" t="str">
        <f>_xlfn.CONCAT(COLUMN()-$W68,",",ROW()-AF$53)</f>
        <v>9,15</v>
      </c>
      <c r="AG68" s="10" t="str">
        <f>_xlfn.CONCAT(COLUMN()-$W68,",",ROW()-AG$53)</f>
        <v>10,15</v>
      </c>
      <c r="AH68" s="11"/>
      <c r="AI68" s="233"/>
      <c r="AJ68" s="233"/>
      <c r="AK68" s="233"/>
      <c r="AL68" s="233"/>
      <c r="AM68" s="233"/>
      <c r="AN68" s="233"/>
      <c r="AO68" s="233"/>
      <c r="AP68" s="233"/>
      <c r="AQ68" s="233"/>
      <c r="AR68" s="233"/>
      <c r="AS68" s="233"/>
      <c r="AT68" s="233"/>
      <c r="AU68" s="233"/>
      <c r="AV68" s="233"/>
      <c r="AW68" s="233"/>
      <c r="AX68" s="233"/>
      <c r="AY68" s="233"/>
      <c r="AZ68" s="233"/>
      <c r="BA68" s="233"/>
      <c r="BB68" s="233"/>
      <c r="BC68" s="233"/>
      <c r="BD68" s="233"/>
      <c r="BE68" s="233"/>
      <c r="BF68" s="233"/>
      <c r="BG68" s="233"/>
      <c r="BH68" s="233"/>
      <c r="BI68" s="233"/>
      <c r="BJ68" s="233"/>
      <c r="BK68" s="233"/>
      <c r="BL68" s="233"/>
      <c r="BM68" s="233"/>
      <c r="BN68" s="233"/>
      <c r="BO68" s="233"/>
      <c r="BP68" s="233"/>
      <c r="BQ68" s="233"/>
      <c r="BR68" s="233"/>
      <c r="BS68" s="233"/>
      <c r="BT68" s="233"/>
      <c r="BU68" s="233"/>
      <c r="BV68" s="233"/>
      <c r="BW68" s="233"/>
      <c r="BX68" s="233"/>
      <c r="BY68" s="233"/>
      <c r="BZ68" s="233"/>
      <c r="CA68" s="233"/>
      <c r="CB68" s="233"/>
      <c r="CC68" s="233"/>
      <c r="CD68" s="233"/>
      <c r="CE68" s="233"/>
      <c r="CF68" s="233"/>
      <c r="CG68" s="233"/>
      <c r="CH68" s="233"/>
      <c r="CI68" s="233"/>
      <c r="CJ68" s="264">
        <f t="shared" si="3"/>
        <v>51.20176898211524</v>
      </c>
      <c r="CK68" s="257">
        <v>1615804944.8299999</v>
      </c>
      <c r="CL68" s="258">
        <v>1078.3223780000001</v>
      </c>
      <c r="CM68" s="258">
        <v>1060.5450000000001</v>
      </c>
      <c r="CN68" s="258">
        <v>1025.932018</v>
      </c>
      <c r="CO68" s="258">
        <v>992.91692049999995</v>
      </c>
      <c r="CP68" s="259">
        <v>-13.777953520000001</v>
      </c>
      <c r="CQ68" s="259">
        <v>0</v>
      </c>
      <c r="CR68" s="259">
        <v>-6.6759160740000004E-2</v>
      </c>
      <c r="CS68" s="259">
        <v>-89.722991129999997</v>
      </c>
      <c r="CT68" s="259">
        <f t="shared" si="4"/>
        <v>2.6538934400000009</v>
      </c>
    </row>
    <row r="69" spans="1:98" ht="14.1" customHeight="1" x14ac:dyDescent="0.25">
      <c r="A69" s="233"/>
      <c r="B69" s="233"/>
      <c r="C69" s="233"/>
      <c r="D69" s="233"/>
      <c r="E69" s="233"/>
      <c r="F69" s="233"/>
      <c r="G69" s="233"/>
      <c r="H69" s="233"/>
      <c r="I69" s="233"/>
      <c r="J69" s="233"/>
      <c r="K69" s="233"/>
      <c r="L69" s="233"/>
      <c r="M69" s="233"/>
      <c r="N69" s="233"/>
      <c r="O69" s="233"/>
      <c r="P69" s="233"/>
      <c r="Q69" s="233"/>
      <c r="R69" s="233"/>
      <c r="S69" s="233"/>
      <c r="T69" s="233"/>
      <c r="U69" s="233"/>
      <c r="V69" s="233"/>
      <c r="W69" s="233"/>
      <c r="X69" s="233"/>
      <c r="Y69" s="233"/>
      <c r="Z69" s="233"/>
      <c r="AA69" s="233"/>
      <c r="AB69" s="233"/>
      <c r="AC69" s="233"/>
      <c r="AD69" s="233"/>
      <c r="AE69" s="233"/>
      <c r="AF69" s="233"/>
      <c r="AG69" s="233"/>
      <c r="AH69" s="233"/>
      <c r="AI69" s="233"/>
      <c r="AJ69" s="233"/>
      <c r="AK69" s="233"/>
      <c r="AL69" s="233"/>
      <c r="AM69" s="233"/>
      <c r="AN69" s="233"/>
      <c r="AO69" s="233"/>
      <c r="AP69" s="233"/>
      <c r="AQ69" s="233"/>
      <c r="AR69" s="233"/>
      <c r="AS69" s="233"/>
      <c r="AT69" s="233"/>
      <c r="AU69" s="233"/>
      <c r="AV69" s="233"/>
      <c r="AW69" s="233"/>
      <c r="AX69" s="233"/>
      <c r="AY69" s="233"/>
      <c r="AZ69" s="233"/>
      <c r="BA69" s="233"/>
      <c r="BB69" s="233"/>
      <c r="BC69" s="233"/>
      <c r="BD69" s="233"/>
      <c r="BE69" s="233"/>
      <c r="BF69" s="233"/>
      <c r="BG69" s="233"/>
      <c r="BH69" s="233"/>
      <c r="BI69" s="233"/>
      <c r="BJ69" s="233"/>
      <c r="BK69" s="233"/>
      <c r="BL69" s="233"/>
      <c r="BM69" s="233"/>
      <c r="BN69" s="233"/>
      <c r="BO69" s="233"/>
      <c r="BP69" s="233"/>
      <c r="BQ69" s="233"/>
      <c r="BR69" s="233"/>
      <c r="BS69" s="233"/>
      <c r="BT69" s="233"/>
      <c r="BU69" s="233"/>
      <c r="BV69" s="233"/>
      <c r="BW69" s="233"/>
      <c r="BX69" s="233"/>
      <c r="BY69" s="233"/>
      <c r="BZ69" s="233"/>
      <c r="CA69" s="233"/>
      <c r="CB69" s="233"/>
      <c r="CC69" s="233"/>
      <c r="CD69" s="233"/>
      <c r="CE69" s="233"/>
      <c r="CF69" s="233"/>
      <c r="CG69" s="233"/>
      <c r="CH69" s="233"/>
      <c r="CI69" s="233"/>
      <c r="CJ69" s="264">
        <f t="shared" ref="CJ69:CJ104" si="49">CK69/$CK$2</f>
        <v>51.3649045826362</v>
      </c>
      <c r="CK69" s="257">
        <v>1620953112.8570001</v>
      </c>
      <c r="CL69" s="258">
        <v>1078.3223780000001</v>
      </c>
      <c r="CM69" s="258">
        <v>1060.5450000000001</v>
      </c>
      <c r="CN69" s="258">
        <v>1025.934514</v>
      </c>
      <c r="CO69" s="258">
        <v>992.92920040000001</v>
      </c>
      <c r="CP69" s="259">
        <v>-13.777953520000001</v>
      </c>
      <c r="CQ69" s="259">
        <v>0</v>
      </c>
      <c r="CR69" s="259">
        <v>-7.9255423120000001E-2</v>
      </c>
      <c r="CS69" s="259">
        <v>-91.500594059999997</v>
      </c>
      <c r="CT69" s="259">
        <f t="shared" ref="CT69:CT104" si="50">CP69-$CT$3</f>
        <v>2.6538934400000009</v>
      </c>
    </row>
    <row r="70" spans="1:98" ht="14.1" customHeight="1" x14ac:dyDescent="0.25">
      <c r="A70" s="233"/>
      <c r="B70" s="233"/>
      <c r="C70" s="233"/>
      <c r="D70" s="233"/>
      <c r="E70" s="233"/>
      <c r="F70" s="233"/>
      <c r="G70" s="233"/>
      <c r="H70" s="233"/>
      <c r="I70" s="233"/>
      <c r="J70" s="233"/>
      <c r="K70" s="233"/>
      <c r="L70" s="233"/>
      <c r="M70" s="233"/>
      <c r="N70" s="233"/>
      <c r="O70" s="233"/>
      <c r="P70" s="233"/>
      <c r="Q70" s="233"/>
      <c r="R70" s="233"/>
      <c r="S70" s="233"/>
      <c r="T70" s="233"/>
      <c r="U70" s="233"/>
      <c r="V70" s="233"/>
      <c r="W70" s="233"/>
      <c r="X70" s="233"/>
      <c r="Y70" s="233"/>
      <c r="Z70" s="233"/>
      <c r="AA70" s="233"/>
      <c r="AB70" s="233"/>
      <c r="AC70" s="233"/>
      <c r="AD70" s="233"/>
      <c r="AE70" s="233"/>
      <c r="AF70" s="233"/>
      <c r="AG70" s="233"/>
      <c r="AH70" s="233"/>
      <c r="AI70" s="233"/>
      <c r="AJ70" s="233"/>
      <c r="AK70" s="233"/>
      <c r="AL70" s="233"/>
      <c r="AM70" s="233"/>
      <c r="AN70" s="233"/>
      <c r="AO70" s="233"/>
      <c r="AP70" s="233"/>
      <c r="AQ70" s="233"/>
      <c r="AR70" s="233"/>
      <c r="AS70" s="233"/>
      <c r="AT70" s="233"/>
      <c r="AU70" s="233"/>
      <c r="AV70" s="233"/>
      <c r="AW70" s="233"/>
      <c r="AX70" s="233"/>
      <c r="AY70" s="233"/>
      <c r="AZ70" s="233"/>
      <c r="BA70" s="233"/>
      <c r="BB70" s="233"/>
      <c r="BC70" s="233"/>
      <c r="BD70" s="233"/>
      <c r="BE70" s="233"/>
      <c r="BF70" s="233"/>
      <c r="BG70" s="233"/>
      <c r="BH70" s="233"/>
      <c r="BI70" s="233"/>
      <c r="BJ70" s="233"/>
      <c r="BK70" s="233"/>
      <c r="BL70" s="233"/>
      <c r="BM70" s="233"/>
      <c r="BN70" s="233"/>
      <c r="BO70" s="233"/>
      <c r="BP70" s="233"/>
      <c r="BQ70" s="233"/>
      <c r="BR70" s="233"/>
      <c r="BS70" s="233"/>
      <c r="BT70" s="233"/>
      <c r="BU70" s="233"/>
      <c r="BV70" s="233"/>
      <c r="BW70" s="233"/>
      <c r="BX70" s="233"/>
      <c r="BY70" s="233"/>
      <c r="BZ70" s="233"/>
      <c r="CA70" s="233"/>
      <c r="CB70" s="233"/>
      <c r="CC70" s="233"/>
      <c r="CD70" s="233"/>
      <c r="CE70" s="233"/>
      <c r="CF70" s="233"/>
      <c r="CG70" s="233"/>
      <c r="CH70" s="233"/>
      <c r="CI70" s="233"/>
      <c r="CJ70" s="264">
        <f t="shared" si="49"/>
        <v>51.544353743187067</v>
      </c>
      <c r="CK70" s="257">
        <v>1626616097.6860001</v>
      </c>
      <c r="CL70" s="258">
        <v>1078.3223780000001</v>
      </c>
      <c r="CM70" s="258">
        <v>1060.5450000000001</v>
      </c>
      <c r="CN70" s="258">
        <v>1025.9369799999999</v>
      </c>
      <c r="CO70" s="258">
        <v>992.94184480000001</v>
      </c>
      <c r="CP70" s="259">
        <v>-13.777953520000001</v>
      </c>
      <c r="CQ70" s="259">
        <v>0</v>
      </c>
      <c r="CR70" s="259">
        <v>-9.2429108639999993E-2</v>
      </c>
      <c r="CS70" s="259">
        <v>-93.346027329999998</v>
      </c>
      <c r="CT70" s="259">
        <f t="shared" si="50"/>
        <v>2.6538934400000009</v>
      </c>
    </row>
    <row r="71" spans="1:98" ht="14.1" customHeight="1" x14ac:dyDescent="0.25">
      <c r="A71" s="233"/>
      <c r="B71" s="233"/>
      <c r="C71" s="233"/>
      <c r="D71" s="233"/>
      <c r="E71" s="233"/>
      <c r="F71" s="233"/>
      <c r="G71" s="233"/>
      <c r="H71" s="233"/>
      <c r="I71" s="233"/>
      <c r="J71" s="233"/>
      <c r="K71" s="233"/>
      <c r="L71" s="233"/>
      <c r="M71" s="233"/>
      <c r="N71" s="233"/>
      <c r="O71" s="233"/>
      <c r="P71" s="233"/>
      <c r="Q71" s="233"/>
      <c r="R71" s="233"/>
      <c r="S71" s="233"/>
      <c r="T71" s="233"/>
      <c r="U71" s="233"/>
      <c r="V71" s="233"/>
      <c r="W71" s="233"/>
      <c r="X71" s="233"/>
      <c r="Y71" s="233"/>
      <c r="Z71" s="233"/>
      <c r="AA71" s="233"/>
      <c r="AB71" s="233"/>
      <c r="AC71" s="233"/>
      <c r="AD71" s="233"/>
      <c r="AE71" s="233"/>
      <c r="AF71" s="233"/>
      <c r="AG71" s="233"/>
      <c r="AH71" s="233"/>
      <c r="AI71" s="233"/>
      <c r="AJ71" s="233"/>
      <c r="AK71" s="233"/>
      <c r="AL71" s="233"/>
      <c r="AM71" s="233"/>
      <c r="AN71" s="233"/>
      <c r="AO71" s="233"/>
      <c r="AP71" s="233"/>
      <c r="AQ71" s="233"/>
      <c r="AR71" s="233"/>
      <c r="AS71" s="233"/>
      <c r="AT71" s="233"/>
      <c r="AU71" s="233"/>
      <c r="AV71" s="233"/>
      <c r="AW71" s="233"/>
      <c r="AX71" s="233"/>
      <c r="AY71" s="233"/>
      <c r="AZ71" s="233"/>
      <c r="BA71" s="233"/>
      <c r="BB71" s="233"/>
      <c r="BC71" s="233"/>
      <c r="BD71" s="233"/>
      <c r="BE71" s="233"/>
      <c r="BF71" s="233"/>
      <c r="BG71" s="233"/>
      <c r="BH71" s="233"/>
      <c r="BI71" s="233"/>
      <c r="BJ71" s="233"/>
      <c r="BK71" s="233"/>
      <c r="BL71" s="233"/>
      <c r="BM71" s="233"/>
      <c r="BN71" s="233"/>
      <c r="BO71" s="233"/>
      <c r="BP71" s="233"/>
      <c r="BQ71" s="233"/>
      <c r="BR71" s="233"/>
      <c r="BS71" s="233"/>
      <c r="BT71" s="233"/>
      <c r="BU71" s="233"/>
      <c r="BV71" s="233"/>
      <c r="BW71" s="233"/>
      <c r="BX71" s="233"/>
      <c r="BY71" s="233"/>
      <c r="BZ71" s="233"/>
      <c r="CA71" s="233"/>
      <c r="CB71" s="233"/>
      <c r="CC71" s="233"/>
      <c r="CD71" s="233"/>
      <c r="CE71" s="233"/>
      <c r="CF71" s="233"/>
      <c r="CG71" s="233"/>
      <c r="CH71" s="233"/>
      <c r="CI71" s="233"/>
      <c r="CJ71" s="264">
        <f t="shared" si="49"/>
        <v>51.741747819827872</v>
      </c>
      <c r="CK71" s="257">
        <v>1632845380.9990001</v>
      </c>
      <c r="CL71" s="258">
        <v>1078.3223780000001</v>
      </c>
      <c r="CM71" s="258">
        <v>1060.5450000000001</v>
      </c>
      <c r="CN71" s="258">
        <v>1025.9394070000001</v>
      </c>
      <c r="CO71" s="258">
        <v>992.95477900000003</v>
      </c>
      <c r="CP71" s="259">
        <v>-13.777953520000001</v>
      </c>
      <c r="CQ71" s="259">
        <v>0</v>
      </c>
      <c r="CR71" s="259">
        <v>-0.1061720454</v>
      </c>
      <c r="CS71" s="259">
        <v>-95.249477069999998</v>
      </c>
      <c r="CT71" s="259">
        <f t="shared" si="50"/>
        <v>2.6538934400000009</v>
      </c>
    </row>
    <row r="72" spans="1:98" ht="14.1" customHeight="1" x14ac:dyDescent="0.25">
      <c r="A72" s="233"/>
      <c r="B72" s="233"/>
      <c r="C72" s="233"/>
      <c r="D72" s="233"/>
      <c r="E72" s="233"/>
      <c r="F72" s="233"/>
      <c r="G72" s="233"/>
      <c r="H72" s="233"/>
      <c r="I72" s="233"/>
      <c r="J72" s="233"/>
      <c r="K72" s="233"/>
      <c r="L72" s="233"/>
      <c r="M72" s="233"/>
      <c r="N72" s="233"/>
      <c r="O72" s="233"/>
      <c r="P72" s="233"/>
      <c r="Q72" s="233"/>
      <c r="R72" s="233"/>
      <c r="S72" s="233"/>
      <c r="T72" s="233"/>
      <c r="U72" s="233"/>
      <c r="V72" s="233"/>
      <c r="W72" s="233"/>
      <c r="X72" s="233"/>
      <c r="Y72" s="233"/>
      <c r="Z72" s="233"/>
      <c r="AA72" s="233"/>
      <c r="AB72" s="233"/>
      <c r="AC72" s="233"/>
      <c r="AD72" s="233"/>
      <c r="AE72" s="233"/>
      <c r="AF72" s="233"/>
      <c r="AG72" s="233"/>
      <c r="AH72" s="233"/>
      <c r="AI72" s="233"/>
      <c r="AJ72" s="233"/>
      <c r="AK72" s="233"/>
      <c r="AL72" s="233"/>
      <c r="AM72" s="233"/>
      <c r="AN72" s="233"/>
      <c r="AO72" s="233"/>
      <c r="AP72" s="233"/>
      <c r="AQ72" s="233"/>
      <c r="AR72" s="233"/>
      <c r="AS72" s="233"/>
      <c r="AT72" s="233"/>
      <c r="AU72" s="233"/>
      <c r="AV72" s="233"/>
      <c r="AW72" s="233"/>
      <c r="AX72" s="233"/>
      <c r="AY72" s="233"/>
      <c r="AZ72" s="233"/>
      <c r="BA72" s="233"/>
      <c r="BB72" s="233"/>
      <c r="BC72" s="233"/>
      <c r="BD72" s="233"/>
      <c r="BE72" s="233"/>
      <c r="BF72" s="233"/>
      <c r="BG72" s="233"/>
      <c r="BH72" s="233"/>
      <c r="BI72" s="233"/>
      <c r="BJ72" s="233"/>
      <c r="BK72" s="233"/>
      <c r="BL72" s="233"/>
      <c r="BM72" s="233"/>
      <c r="BN72" s="233"/>
      <c r="BO72" s="233"/>
      <c r="BP72" s="233"/>
      <c r="BQ72" s="233"/>
      <c r="BR72" s="233"/>
      <c r="BS72" s="233"/>
      <c r="BT72" s="233"/>
      <c r="BU72" s="233"/>
      <c r="BV72" s="233"/>
      <c r="BW72" s="233"/>
      <c r="BX72" s="233"/>
      <c r="BY72" s="233"/>
      <c r="BZ72" s="233"/>
      <c r="CA72" s="233"/>
      <c r="CB72" s="233"/>
      <c r="CC72" s="233"/>
      <c r="CD72" s="233"/>
      <c r="CE72" s="233"/>
      <c r="CF72" s="233"/>
      <c r="CG72" s="233"/>
      <c r="CH72" s="233"/>
      <c r="CI72" s="233"/>
      <c r="CJ72" s="264">
        <f t="shared" si="49"/>
        <v>51.958881304091562</v>
      </c>
      <c r="CK72" s="257">
        <v>1639697592.642</v>
      </c>
      <c r="CL72" s="258">
        <v>1078.3223780000001</v>
      </c>
      <c r="CM72" s="258">
        <v>1060.5450000000001</v>
      </c>
      <c r="CN72" s="258">
        <v>1025.9417880000001</v>
      </c>
      <c r="CO72" s="258">
        <v>992.96794009999996</v>
      </c>
      <c r="CP72" s="259">
        <v>-13.777953520000001</v>
      </c>
      <c r="CQ72" s="259">
        <v>0</v>
      </c>
      <c r="CR72" s="259">
        <v>-0.1203897644</v>
      </c>
      <c r="CS72" s="259">
        <v>-97.202605759999997</v>
      </c>
      <c r="CT72" s="259">
        <f t="shared" si="50"/>
        <v>2.6538934400000009</v>
      </c>
    </row>
    <row r="73" spans="1:98" ht="14.1" customHeight="1" x14ac:dyDescent="0.25">
      <c r="A73" s="233"/>
      <c r="B73" s="233"/>
      <c r="C73" s="233"/>
      <c r="D73" s="233"/>
      <c r="E73" s="233"/>
      <c r="F73" s="233"/>
      <c r="G73" s="233"/>
      <c r="H73" s="233"/>
      <c r="I73" s="233"/>
      <c r="J73" s="233"/>
      <c r="K73" s="233"/>
      <c r="L73" s="233"/>
      <c r="M73" s="233"/>
      <c r="N73" s="233"/>
      <c r="O73" s="233"/>
      <c r="P73" s="233"/>
      <c r="Q73" s="233"/>
      <c r="R73" s="233"/>
      <c r="S73" s="233"/>
      <c r="T73" s="233"/>
      <c r="U73" s="233"/>
      <c r="V73" s="233"/>
      <c r="W73" s="233"/>
      <c r="X73" s="233"/>
      <c r="Y73" s="233"/>
      <c r="Z73" s="233"/>
      <c r="AA73" s="233"/>
      <c r="AB73" s="233"/>
      <c r="AC73" s="233"/>
      <c r="AD73" s="233"/>
      <c r="AE73" s="233"/>
      <c r="AF73" s="233"/>
      <c r="AG73" s="233"/>
      <c r="AH73" s="233"/>
      <c r="AI73" s="233"/>
      <c r="AJ73" s="233"/>
      <c r="AK73" s="233"/>
      <c r="AL73" s="233"/>
      <c r="AM73" s="233"/>
      <c r="AN73" s="233"/>
      <c r="AO73" s="233"/>
      <c r="AP73" s="233"/>
      <c r="AQ73" s="233"/>
      <c r="AR73" s="233"/>
      <c r="AS73" s="233"/>
      <c r="AT73" s="233"/>
      <c r="AU73" s="233"/>
      <c r="AV73" s="233"/>
      <c r="AW73" s="233"/>
      <c r="AX73" s="233"/>
      <c r="AY73" s="233"/>
      <c r="AZ73" s="233"/>
      <c r="BA73" s="233"/>
      <c r="BB73" s="233"/>
      <c r="BC73" s="233"/>
      <c r="BD73" s="233"/>
      <c r="BE73" s="233"/>
      <c r="BF73" s="233"/>
      <c r="BG73" s="233"/>
      <c r="BH73" s="233"/>
      <c r="BI73" s="233"/>
      <c r="BJ73" s="233"/>
      <c r="BK73" s="233"/>
      <c r="BL73" s="233"/>
      <c r="BM73" s="233"/>
      <c r="BN73" s="233"/>
      <c r="BO73" s="233"/>
      <c r="BP73" s="233"/>
      <c r="BQ73" s="233"/>
      <c r="BR73" s="233"/>
      <c r="BS73" s="233"/>
      <c r="BT73" s="233"/>
      <c r="BU73" s="233"/>
      <c r="BV73" s="233"/>
      <c r="BW73" s="233"/>
      <c r="BX73" s="233"/>
      <c r="BY73" s="233"/>
      <c r="BZ73" s="233"/>
      <c r="CA73" s="233"/>
      <c r="CB73" s="233"/>
      <c r="CC73" s="233"/>
      <c r="CD73" s="233"/>
      <c r="CE73" s="233"/>
      <c r="CF73" s="233"/>
      <c r="CG73" s="233"/>
      <c r="CH73" s="233"/>
      <c r="CI73" s="233"/>
      <c r="CJ73" s="264">
        <f t="shared" si="49"/>
        <v>52.197728136803818</v>
      </c>
      <c r="CK73" s="257">
        <v>1647235025.45</v>
      </c>
      <c r="CL73" s="258">
        <v>1078.3223780000001</v>
      </c>
      <c r="CM73" s="258">
        <v>1060.5450000000001</v>
      </c>
      <c r="CN73" s="258">
        <v>1025.944121</v>
      </c>
      <c r="CO73" s="258">
        <v>992.98127720000002</v>
      </c>
      <c r="CP73" s="259">
        <v>-13.777953520000001</v>
      </c>
      <c r="CQ73" s="259">
        <v>0</v>
      </c>
      <c r="CR73" s="259">
        <v>-0.1350017526</v>
      </c>
      <c r="CS73" s="259">
        <v>-99.198493089999999</v>
      </c>
      <c r="CT73" s="259">
        <f t="shared" si="50"/>
        <v>2.6538934400000009</v>
      </c>
    </row>
    <row r="74" spans="1:98" ht="14.1" customHeight="1" x14ac:dyDescent="0.25">
      <c r="A74" s="233"/>
      <c r="B74" s="233"/>
      <c r="C74" s="233"/>
      <c r="D74" s="233"/>
      <c r="E74" s="233"/>
      <c r="F74" s="233"/>
      <c r="G74" s="233"/>
      <c r="H74" s="233"/>
      <c r="I74" s="233"/>
      <c r="J74" s="233"/>
      <c r="K74" s="233"/>
      <c r="L74" s="233"/>
      <c r="M74" s="233"/>
      <c r="N74" s="233"/>
      <c r="O74" s="233"/>
      <c r="P74" s="233"/>
      <c r="Q74" s="233"/>
      <c r="R74" s="233"/>
      <c r="S74" s="233"/>
      <c r="T74" s="233"/>
      <c r="U74" s="233"/>
      <c r="V74" s="233"/>
      <c r="W74" s="233"/>
      <c r="X74" s="233"/>
      <c r="Y74" s="233"/>
      <c r="Z74" s="233"/>
      <c r="AA74" s="233"/>
      <c r="AB74" s="233"/>
      <c r="AC74" s="233"/>
      <c r="AD74" s="233"/>
      <c r="AE74" s="233"/>
      <c r="AF74" s="233"/>
      <c r="AG74" s="233"/>
      <c r="AH74" s="233"/>
      <c r="AI74" s="233"/>
      <c r="AJ74" s="233"/>
      <c r="AK74" s="233"/>
      <c r="AL74" s="233"/>
      <c r="AM74" s="233"/>
      <c r="AN74" s="233"/>
      <c r="AO74" s="233"/>
      <c r="AP74" s="233"/>
      <c r="AQ74" s="233"/>
      <c r="AR74" s="233"/>
      <c r="AS74" s="233"/>
      <c r="AT74" s="233"/>
      <c r="AU74" s="233"/>
      <c r="AV74" s="233"/>
      <c r="AW74" s="233"/>
      <c r="AX74" s="233"/>
      <c r="AY74" s="233"/>
      <c r="AZ74" s="233"/>
      <c r="BA74" s="233"/>
      <c r="BB74" s="233"/>
      <c r="BC74" s="233"/>
      <c r="BD74" s="233"/>
      <c r="BE74" s="233"/>
      <c r="BF74" s="233"/>
      <c r="BG74" s="233"/>
      <c r="BH74" s="233"/>
      <c r="BI74" s="233"/>
      <c r="BJ74" s="233"/>
      <c r="BK74" s="233"/>
      <c r="BL74" s="233"/>
      <c r="BM74" s="233"/>
      <c r="BN74" s="233"/>
      <c r="BO74" s="233"/>
      <c r="BP74" s="233"/>
      <c r="BQ74" s="233"/>
      <c r="BR74" s="233"/>
      <c r="BS74" s="233"/>
      <c r="BT74" s="233"/>
      <c r="BU74" s="233"/>
      <c r="BV74" s="233"/>
      <c r="BW74" s="233"/>
      <c r="BX74" s="233"/>
      <c r="BY74" s="233"/>
      <c r="BZ74" s="233"/>
      <c r="CA74" s="233"/>
      <c r="CB74" s="233"/>
      <c r="CC74" s="233"/>
      <c r="CD74" s="233"/>
      <c r="CE74" s="233"/>
      <c r="CF74" s="233"/>
      <c r="CG74" s="233"/>
      <c r="CH74" s="233"/>
      <c r="CI74" s="233"/>
      <c r="CJ74" s="264">
        <f t="shared" si="49"/>
        <v>52.460459652793624</v>
      </c>
      <c r="CK74" s="257">
        <v>1655526201.539</v>
      </c>
      <c r="CL74" s="258">
        <v>1078.3223780000001</v>
      </c>
      <c r="CM74" s="258">
        <v>1060.5450000000001</v>
      </c>
      <c r="CN74" s="258">
        <v>1025.946404</v>
      </c>
      <c r="CO74" s="258">
        <v>992.99474970000006</v>
      </c>
      <c r="CP74" s="259">
        <v>-13.777953520000001</v>
      </c>
      <c r="CQ74" s="259">
        <v>0</v>
      </c>
      <c r="CR74" s="259">
        <v>-0.14994250940000001</v>
      </c>
      <c r="CS74" s="259">
        <v>-101.2315444</v>
      </c>
      <c r="CT74" s="259">
        <f t="shared" si="50"/>
        <v>2.6538934400000009</v>
      </c>
    </row>
    <row r="75" spans="1:98" ht="14.1" customHeight="1" x14ac:dyDescent="0.25">
      <c r="A75" s="233"/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23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23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23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233"/>
      <c r="BZ75" s="233"/>
      <c r="CA75" s="233"/>
      <c r="CB75" s="233"/>
      <c r="CC75" s="233"/>
      <c r="CD75" s="233"/>
      <c r="CE75" s="233"/>
      <c r="CF75" s="233"/>
      <c r="CG75" s="233"/>
      <c r="CH75" s="233"/>
      <c r="CI75" s="233"/>
      <c r="CJ75" s="264">
        <f t="shared" si="49"/>
        <v>52.749464320385577</v>
      </c>
      <c r="CK75" s="257">
        <v>1664646495.237</v>
      </c>
      <c r="CL75" s="258">
        <v>1078.3223780000001</v>
      </c>
      <c r="CM75" s="258">
        <v>1060.5450000000001</v>
      </c>
      <c r="CN75" s="258">
        <v>1025.9486380000001</v>
      </c>
      <c r="CO75" s="258">
        <v>993.00832639999999</v>
      </c>
      <c r="CP75" s="259">
        <v>-13.777953520000001</v>
      </c>
      <c r="CQ75" s="259">
        <v>0</v>
      </c>
      <c r="CR75" s="259">
        <v>-0.16516244229999999</v>
      </c>
      <c r="CS75" s="259">
        <v>-103.2974057</v>
      </c>
      <c r="CT75" s="259">
        <f t="shared" si="50"/>
        <v>2.6538934400000009</v>
      </c>
    </row>
    <row r="76" spans="1:98" ht="14.1" customHeight="1" x14ac:dyDescent="0.25">
      <c r="A76" s="233"/>
      <c r="B76" s="233"/>
      <c r="C76" s="233"/>
      <c r="D76" s="233"/>
      <c r="E76" s="233"/>
      <c r="F76" s="233"/>
      <c r="G76" s="233"/>
      <c r="H76" s="233"/>
      <c r="I76" s="233"/>
      <c r="J76" s="233"/>
      <c r="K76" s="233"/>
      <c r="L76" s="233"/>
      <c r="M76" s="233"/>
      <c r="N76" s="233"/>
      <c r="O76" s="233"/>
      <c r="P76" s="233"/>
      <c r="Q76" s="233"/>
      <c r="R76" s="233"/>
      <c r="S76" s="233"/>
      <c r="T76" s="233"/>
      <c r="U76" s="233"/>
      <c r="V76" s="233"/>
      <c r="W76" s="233"/>
      <c r="X76" s="233"/>
      <c r="Y76" s="233"/>
      <c r="Z76" s="233"/>
      <c r="AA76" s="233"/>
      <c r="AB76" s="233"/>
      <c r="AC76" s="233"/>
      <c r="AD76" s="233"/>
      <c r="AE76" s="233"/>
      <c r="AF76" s="233"/>
      <c r="AG76" s="233"/>
      <c r="AH76" s="233"/>
      <c r="AI76" s="233"/>
      <c r="AJ76" s="233"/>
      <c r="AK76" s="233"/>
      <c r="AL76" s="233"/>
      <c r="AM76" s="233"/>
      <c r="AN76" s="233"/>
      <c r="AO76" s="233"/>
      <c r="AP76" s="233"/>
      <c r="AQ76" s="233"/>
      <c r="AR76" s="233"/>
      <c r="AS76" s="233"/>
      <c r="AT76" s="233"/>
      <c r="AU76" s="233"/>
      <c r="AV76" s="233"/>
      <c r="AW76" s="233"/>
      <c r="AX76" s="233"/>
      <c r="AY76" s="233"/>
      <c r="AZ76" s="233"/>
      <c r="BA76" s="233"/>
      <c r="BB76" s="233"/>
      <c r="BC76" s="233"/>
      <c r="BD76" s="233"/>
      <c r="BE76" s="233"/>
      <c r="BF76" s="233"/>
      <c r="BG76" s="233"/>
      <c r="BH76" s="233"/>
      <c r="BI76" s="233"/>
      <c r="BJ76" s="233"/>
      <c r="BK76" s="233"/>
      <c r="BL76" s="233"/>
      <c r="BM76" s="233"/>
      <c r="BN76" s="233"/>
      <c r="BO76" s="233"/>
      <c r="BP76" s="233"/>
      <c r="BQ76" s="233"/>
      <c r="BR76" s="233"/>
      <c r="BS76" s="233"/>
      <c r="BT76" s="233"/>
      <c r="BU76" s="233"/>
      <c r="BV76" s="233"/>
      <c r="BW76" s="233"/>
      <c r="BX76" s="233"/>
      <c r="BY76" s="233"/>
      <c r="BZ76" s="233"/>
      <c r="CA76" s="233"/>
      <c r="CB76" s="233"/>
      <c r="CC76" s="233"/>
      <c r="CD76" s="233"/>
      <c r="CE76" s="233"/>
      <c r="CF76" s="233"/>
      <c r="CG76" s="233"/>
      <c r="CH76" s="233"/>
      <c r="CI76" s="233"/>
      <c r="CJ76" s="264">
        <f t="shared" si="49"/>
        <v>53.067369454743073</v>
      </c>
      <c r="CK76" s="257">
        <v>1674678818.3050001</v>
      </c>
      <c r="CL76" s="258">
        <v>1078.3223780000001</v>
      </c>
      <c r="CM76" s="258">
        <v>1060.5450000000001</v>
      </c>
      <c r="CN76" s="258">
        <v>1025.9508249999999</v>
      </c>
      <c r="CO76" s="258">
        <v>993.0219836</v>
      </c>
      <c r="CP76" s="259">
        <v>-13.777953520000001</v>
      </c>
      <c r="CQ76" s="259">
        <v>0</v>
      </c>
      <c r="CR76" s="259">
        <v>-0.1806243542</v>
      </c>
      <c r="CS76" s="259">
        <v>-105.3926743</v>
      </c>
      <c r="CT76" s="259">
        <f t="shared" si="50"/>
        <v>2.6538934400000009</v>
      </c>
    </row>
    <row r="77" spans="1:98" ht="14.1" customHeight="1" x14ac:dyDescent="0.25">
      <c r="A77" s="233"/>
      <c r="B77" s="233"/>
      <c r="C77" s="233"/>
      <c r="D77" s="233"/>
      <c r="E77" s="233"/>
      <c r="F77" s="233"/>
      <c r="G77" s="233"/>
      <c r="H77" s="233"/>
      <c r="I77" s="233"/>
      <c r="J77" s="233"/>
      <c r="K77" s="233"/>
      <c r="L77" s="233"/>
      <c r="M77" s="233"/>
      <c r="N77" s="233"/>
      <c r="O77" s="233"/>
      <c r="P77" s="233"/>
      <c r="Q77" s="233"/>
      <c r="R77" s="233"/>
      <c r="S77" s="233"/>
      <c r="T77" s="233"/>
      <c r="U77" s="233"/>
      <c r="V77" s="233"/>
      <c r="W77" s="233"/>
      <c r="X77" s="233"/>
      <c r="Y77" s="233"/>
      <c r="Z77" s="233"/>
      <c r="AA77" s="233"/>
      <c r="AB77" s="233"/>
      <c r="AC77" s="233"/>
      <c r="AD77" s="233"/>
      <c r="AE77" s="233"/>
      <c r="AF77" s="233"/>
      <c r="AG77" s="233"/>
      <c r="AH77" s="233"/>
      <c r="AI77" s="233"/>
      <c r="AJ77" s="233"/>
      <c r="AK77" s="233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3"/>
      <c r="BB77" s="233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3"/>
      <c r="BS77" s="233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3"/>
      <c r="CJ77" s="264">
        <f t="shared" si="49"/>
        <v>53.417065102510961</v>
      </c>
      <c r="CK77" s="257">
        <v>1685714373.6789999</v>
      </c>
      <c r="CL77" s="258">
        <v>1078.3223780000001</v>
      </c>
      <c r="CM77" s="258">
        <v>1060.5450000000001</v>
      </c>
      <c r="CN77" s="258">
        <v>1025.9529669999999</v>
      </c>
      <c r="CO77" s="258">
        <v>993.03570390000004</v>
      </c>
      <c r="CP77" s="259">
        <v>-13.777953520000001</v>
      </c>
      <c r="CQ77" s="259">
        <v>0</v>
      </c>
      <c r="CR77" s="259">
        <v>-0.19630276020000001</v>
      </c>
      <c r="CS77" s="259">
        <v>-107.5148088</v>
      </c>
      <c r="CT77" s="259">
        <f t="shared" si="50"/>
        <v>2.6538934400000009</v>
      </c>
    </row>
    <row r="78" spans="1:98" ht="14.1" customHeight="1" x14ac:dyDescent="0.25">
      <c r="A78" s="233"/>
      <c r="B78" s="233"/>
      <c r="C78" s="233"/>
      <c r="D78" s="233"/>
      <c r="E78" s="233"/>
      <c r="F78" s="233"/>
      <c r="G78" s="233"/>
      <c r="H78" s="233"/>
      <c r="I78" s="233"/>
      <c r="J78" s="233"/>
      <c r="K78" s="233"/>
      <c r="L78" s="233"/>
      <c r="M78" s="233"/>
      <c r="N78" s="233"/>
      <c r="O78" s="233"/>
      <c r="P78" s="233"/>
      <c r="Q78" s="233"/>
      <c r="R78" s="233"/>
      <c r="S78" s="233"/>
      <c r="T78" s="233"/>
      <c r="U78" s="233"/>
      <c r="V78" s="233"/>
      <c r="W78" s="233"/>
      <c r="X78" s="233"/>
      <c r="Y78" s="233"/>
      <c r="Z78" s="233"/>
      <c r="AA78" s="233"/>
      <c r="AB78" s="233"/>
      <c r="AC78" s="233"/>
      <c r="AD78" s="233"/>
      <c r="AE78" s="233"/>
      <c r="AF78" s="233"/>
      <c r="AG78" s="233"/>
      <c r="AH78" s="233"/>
      <c r="AI78" s="233"/>
      <c r="AJ78" s="233"/>
      <c r="AK78" s="233"/>
      <c r="AL78" s="233"/>
      <c r="AM78" s="233"/>
      <c r="AN78" s="233"/>
      <c r="AO78" s="233"/>
      <c r="AP78" s="233"/>
      <c r="AQ78" s="233"/>
      <c r="AR78" s="233"/>
      <c r="AS78" s="233"/>
      <c r="AT78" s="233"/>
      <c r="AU78" s="233"/>
      <c r="AV78" s="233"/>
      <c r="AW78" s="233"/>
      <c r="AX78" s="233"/>
      <c r="AY78" s="233"/>
      <c r="AZ78" s="233"/>
      <c r="BA78" s="233"/>
      <c r="BB78" s="233"/>
      <c r="BC78" s="233"/>
      <c r="BD78" s="233"/>
      <c r="BE78" s="233"/>
      <c r="BF78" s="233"/>
      <c r="BG78" s="233"/>
      <c r="BH78" s="233"/>
      <c r="BI78" s="233"/>
      <c r="BJ78" s="233"/>
      <c r="BK78" s="233"/>
      <c r="BL78" s="233"/>
      <c r="BM78" s="233"/>
      <c r="BN78" s="233"/>
      <c r="BO78" s="233"/>
      <c r="BP78" s="233"/>
      <c r="BQ78" s="233"/>
      <c r="BR78" s="233"/>
      <c r="BS78" s="233"/>
      <c r="BT78" s="233"/>
      <c r="BU78" s="233"/>
      <c r="BV78" s="233"/>
      <c r="BW78" s="233"/>
      <c r="BX78" s="233"/>
      <c r="BY78" s="233"/>
      <c r="BZ78" s="233"/>
      <c r="CA78" s="233"/>
      <c r="CB78" s="233"/>
      <c r="CC78" s="233"/>
      <c r="CD78" s="233"/>
      <c r="CE78" s="233"/>
      <c r="CF78" s="233"/>
      <c r="CG78" s="233"/>
      <c r="CH78" s="233"/>
      <c r="CI78" s="233"/>
      <c r="CJ78" s="264">
        <f t="shared" si="49"/>
        <v>53.801730315074657</v>
      </c>
      <c r="CK78" s="257">
        <v>1697853484.5910001</v>
      </c>
      <c r="CL78" s="258">
        <v>1078.3223780000001</v>
      </c>
      <c r="CM78" s="258">
        <v>1060.5450000000001</v>
      </c>
      <c r="CN78" s="258">
        <v>1025.955068</v>
      </c>
      <c r="CO78" s="258">
        <v>993.04945829999997</v>
      </c>
      <c r="CP78" s="259">
        <v>-13.777953520000001</v>
      </c>
      <c r="CQ78" s="259">
        <v>0</v>
      </c>
      <c r="CR78" s="259">
        <v>-0.21218560989999999</v>
      </c>
      <c r="CS78" s="259">
        <v>-109.6593201</v>
      </c>
      <c r="CT78" s="259">
        <f t="shared" si="50"/>
        <v>2.6538934400000009</v>
      </c>
    </row>
    <row r="79" spans="1:98" ht="14.1" customHeight="1" x14ac:dyDescent="0.25">
      <c r="A79" s="233"/>
      <c r="B79" s="233"/>
      <c r="C79" s="233"/>
      <c r="D79" s="233"/>
      <c r="E79" s="233"/>
      <c r="F79" s="233"/>
      <c r="G79" s="233"/>
      <c r="H79" s="233"/>
      <c r="I79" s="233"/>
      <c r="J79" s="233"/>
      <c r="K79" s="233"/>
      <c r="L79" s="233"/>
      <c r="M79" s="233"/>
      <c r="N79" s="233"/>
      <c r="O79" s="233"/>
      <c r="P79" s="233"/>
      <c r="Q79" s="233"/>
      <c r="R79" s="233"/>
      <c r="S79" s="233"/>
      <c r="T79" s="233"/>
      <c r="U79" s="233"/>
      <c r="V79" s="233"/>
      <c r="W79" s="233"/>
      <c r="X79" s="233"/>
      <c r="Y79" s="233"/>
      <c r="Z79" s="233"/>
      <c r="AA79" s="233"/>
      <c r="AB79" s="233"/>
      <c r="AC79" s="233"/>
      <c r="AD79" s="233"/>
      <c r="AE79" s="233"/>
      <c r="AF79" s="233"/>
      <c r="AG79" s="233"/>
      <c r="AH79" s="233"/>
      <c r="AI79" s="233"/>
      <c r="AJ79" s="233"/>
      <c r="AK79" s="233"/>
      <c r="AL79" s="233"/>
      <c r="AM79" s="233"/>
      <c r="AN79" s="233"/>
      <c r="AO79" s="233"/>
      <c r="AP79" s="233"/>
      <c r="AQ79" s="233"/>
      <c r="AR79" s="233"/>
      <c r="AS79" s="233"/>
      <c r="AT79" s="233"/>
      <c r="AU79" s="233"/>
      <c r="AV79" s="233"/>
      <c r="AW79" s="233"/>
      <c r="AX79" s="233"/>
      <c r="AY79" s="233"/>
      <c r="AZ79" s="233"/>
      <c r="BA79" s="233"/>
      <c r="BB79" s="233"/>
      <c r="BC79" s="233"/>
      <c r="BD79" s="233"/>
      <c r="BE79" s="233"/>
      <c r="BF79" s="233"/>
      <c r="BG79" s="233"/>
      <c r="BH79" s="233"/>
      <c r="BI79" s="233"/>
      <c r="BJ79" s="233"/>
      <c r="BK79" s="233"/>
      <c r="BL79" s="233"/>
      <c r="BM79" s="233"/>
      <c r="BN79" s="233"/>
      <c r="BO79" s="233"/>
      <c r="BP79" s="233"/>
      <c r="BQ79" s="233"/>
      <c r="BR79" s="233"/>
      <c r="BS79" s="233"/>
      <c r="BT79" s="233"/>
      <c r="BU79" s="233"/>
      <c r="BV79" s="233"/>
      <c r="BW79" s="233"/>
      <c r="BX79" s="233"/>
      <c r="BY79" s="233"/>
      <c r="BZ79" s="233"/>
      <c r="CA79" s="233"/>
      <c r="CB79" s="233"/>
      <c r="CC79" s="233"/>
      <c r="CD79" s="233"/>
      <c r="CE79" s="233"/>
      <c r="CF79" s="233"/>
      <c r="CG79" s="233"/>
      <c r="CH79" s="233"/>
      <c r="CI79" s="233"/>
      <c r="CJ79" s="264">
        <f t="shared" si="49"/>
        <v>54.224862048888383</v>
      </c>
      <c r="CK79" s="257">
        <v>1711206506.5940001</v>
      </c>
      <c r="CL79" s="258">
        <v>1078.3223780000001</v>
      </c>
      <c r="CM79" s="258">
        <v>1060.5450000000001</v>
      </c>
      <c r="CN79" s="258">
        <v>1025.9571330000001</v>
      </c>
      <c r="CO79" s="258">
        <v>993.06326000000001</v>
      </c>
      <c r="CP79" s="259">
        <v>-13.777953520000001</v>
      </c>
      <c r="CQ79" s="259">
        <v>0</v>
      </c>
      <c r="CR79" s="259">
        <v>-0.22827673670000001</v>
      </c>
      <c r="CS79" s="259">
        <v>-111.8282933</v>
      </c>
      <c r="CT79" s="259">
        <f t="shared" si="50"/>
        <v>2.6538934400000009</v>
      </c>
    </row>
    <row r="80" spans="1:98" ht="14.1" customHeight="1" x14ac:dyDescent="0.25">
      <c r="A80" s="233"/>
      <c r="B80" s="233"/>
      <c r="C80" s="233"/>
      <c r="D80" s="233"/>
      <c r="E80" s="233"/>
      <c r="F80" s="233"/>
      <c r="G80" s="233"/>
      <c r="H80" s="233"/>
      <c r="I80" s="233"/>
      <c r="J80" s="233"/>
      <c r="K80" s="233"/>
      <c r="L80" s="233"/>
      <c r="M80" s="233"/>
      <c r="N80" s="233"/>
      <c r="O80" s="233"/>
      <c r="P80" s="233"/>
      <c r="Q80" s="233"/>
      <c r="R80" s="233"/>
      <c r="S80" s="233"/>
      <c r="T80" s="233"/>
      <c r="U80" s="233"/>
      <c r="V80" s="233"/>
      <c r="W80" s="233"/>
      <c r="X80" s="233"/>
      <c r="Y80" s="233"/>
      <c r="Z80" s="233"/>
      <c r="AA80" s="233"/>
      <c r="AB80" s="233"/>
      <c r="AC80" s="233"/>
      <c r="AD80" s="233"/>
      <c r="AE80" s="233"/>
      <c r="AF80" s="233"/>
      <c r="AG80" s="233"/>
      <c r="AH80" s="233"/>
      <c r="AI80" s="233"/>
      <c r="AJ80" s="233"/>
      <c r="AK80" s="233"/>
      <c r="AL80" s="233"/>
      <c r="AM80" s="233"/>
      <c r="AN80" s="233"/>
      <c r="AO80" s="233"/>
      <c r="AP80" s="233"/>
      <c r="AQ80" s="233"/>
      <c r="AR80" s="233"/>
      <c r="AS80" s="233"/>
      <c r="AT80" s="233"/>
      <c r="AU80" s="233"/>
      <c r="AV80" s="233"/>
      <c r="AW80" s="233"/>
      <c r="AX80" s="233"/>
      <c r="AY80" s="233"/>
      <c r="AZ80" s="233"/>
      <c r="BA80" s="233"/>
      <c r="BB80" s="233"/>
      <c r="BC80" s="233"/>
      <c r="BD80" s="233"/>
      <c r="BE80" s="233"/>
      <c r="BF80" s="233"/>
      <c r="BG80" s="233"/>
      <c r="BH80" s="233"/>
      <c r="BI80" s="233"/>
      <c r="BJ80" s="233"/>
      <c r="BK80" s="233"/>
      <c r="BL80" s="233"/>
      <c r="BM80" s="233"/>
      <c r="BN80" s="233"/>
      <c r="BO80" s="233"/>
      <c r="BP80" s="233"/>
      <c r="BQ80" s="233"/>
      <c r="BR80" s="233"/>
      <c r="BS80" s="233"/>
      <c r="BT80" s="233"/>
      <c r="BU80" s="233"/>
      <c r="BV80" s="233"/>
      <c r="BW80" s="233"/>
      <c r="BX80" s="233"/>
      <c r="BY80" s="233"/>
      <c r="BZ80" s="233"/>
      <c r="CA80" s="233"/>
      <c r="CB80" s="233"/>
      <c r="CC80" s="233"/>
      <c r="CD80" s="233"/>
      <c r="CE80" s="233"/>
      <c r="CF80" s="233"/>
      <c r="CG80" s="233"/>
      <c r="CH80" s="233"/>
      <c r="CI80" s="233"/>
      <c r="CJ80" s="264">
        <f t="shared" si="49"/>
        <v>54.690306956073968</v>
      </c>
      <c r="CK80" s="257">
        <v>1725894830.7969999</v>
      </c>
      <c r="CL80" s="258">
        <v>1078.3223780000001</v>
      </c>
      <c r="CM80" s="258">
        <v>1060.5450000000001</v>
      </c>
      <c r="CN80" s="258">
        <v>1025.959169</v>
      </c>
      <c r="CO80" s="258">
        <v>993.07711510000001</v>
      </c>
      <c r="CP80" s="259">
        <v>-13.777953520000001</v>
      </c>
      <c r="CQ80" s="259">
        <v>0</v>
      </c>
      <c r="CR80" s="259">
        <v>-0.2445927682</v>
      </c>
      <c r="CS80" s="259">
        <v>-114.0227707</v>
      </c>
      <c r="CT80" s="259">
        <f t="shared" si="50"/>
        <v>2.6538934400000009</v>
      </c>
    </row>
    <row r="81" spans="1:98" ht="14.1" customHeight="1" x14ac:dyDescent="0.25">
      <c r="A81" s="233"/>
      <c r="B81" s="233"/>
      <c r="C81" s="233"/>
      <c r="D81" s="233"/>
      <c r="E81" s="233"/>
      <c r="F81" s="233"/>
      <c r="G81" s="233"/>
      <c r="H81" s="233"/>
      <c r="I81" s="233"/>
      <c r="J81" s="233"/>
      <c r="K81" s="233"/>
      <c r="L81" s="233"/>
      <c r="M81" s="233"/>
      <c r="N81" s="233"/>
      <c r="O81" s="233"/>
      <c r="P81" s="233"/>
      <c r="Q81" s="233"/>
      <c r="R81" s="233"/>
      <c r="S81" s="233"/>
      <c r="T81" s="233"/>
      <c r="U81" s="233"/>
      <c r="V81" s="233"/>
      <c r="W81" s="233"/>
      <c r="X81" s="233"/>
      <c r="Y81" s="233"/>
      <c r="Z81" s="233"/>
      <c r="AA81" s="233"/>
      <c r="AB81" s="233"/>
      <c r="AC81" s="233"/>
      <c r="AD81" s="233"/>
      <c r="AE81" s="233"/>
      <c r="AF81" s="233"/>
      <c r="AG81" s="233"/>
      <c r="AH81" s="233"/>
      <c r="AI81" s="233"/>
      <c r="AJ81" s="233"/>
      <c r="AK81" s="233"/>
      <c r="AL81" s="233"/>
      <c r="AM81" s="233"/>
      <c r="AN81" s="233"/>
      <c r="AO81" s="233"/>
      <c r="AP81" s="233"/>
      <c r="AQ81" s="233"/>
      <c r="AR81" s="233"/>
      <c r="AS81" s="233"/>
      <c r="AT81" s="233"/>
      <c r="AU81" s="233"/>
      <c r="AV81" s="233"/>
      <c r="AW81" s="233"/>
      <c r="AX81" s="233"/>
      <c r="AY81" s="233"/>
      <c r="AZ81" s="233"/>
      <c r="BA81" s="233"/>
      <c r="BB81" s="233"/>
      <c r="BC81" s="233"/>
      <c r="BD81" s="233"/>
      <c r="BE81" s="233"/>
      <c r="BF81" s="233"/>
      <c r="BG81" s="233"/>
      <c r="BH81" s="233"/>
      <c r="BI81" s="233"/>
      <c r="BJ81" s="233"/>
      <c r="BK81" s="233"/>
      <c r="BL81" s="233"/>
      <c r="BM81" s="233"/>
      <c r="BN81" s="233"/>
      <c r="BO81" s="233"/>
      <c r="BP81" s="233"/>
      <c r="BQ81" s="233"/>
      <c r="BR81" s="233"/>
      <c r="BS81" s="233"/>
      <c r="BT81" s="233"/>
      <c r="BU81" s="233"/>
      <c r="BV81" s="233"/>
      <c r="BW81" s="233"/>
      <c r="BX81" s="233"/>
      <c r="BY81" s="233"/>
      <c r="BZ81" s="233"/>
      <c r="CA81" s="233"/>
      <c r="CB81" s="233"/>
      <c r="CC81" s="233"/>
      <c r="CD81" s="233"/>
      <c r="CE81" s="233"/>
      <c r="CF81" s="233"/>
      <c r="CG81" s="233"/>
      <c r="CH81" s="233"/>
      <c r="CI81" s="233"/>
      <c r="CJ81" s="264">
        <f t="shared" si="49"/>
        <v>55.202296354000303</v>
      </c>
      <c r="CK81" s="257">
        <v>1742051987.421</v>
      </c>
      <c r="CL81" s="258">
        <v>1078.3223780000001</v>
      </c>
      <c r="CM81" s="258">
        <v>1060.5450000000001</v>
      </c>
      <c r="CN81" s="258">
        <v>1025.9611809999999</v>
      </c>
      <c r="CO81" s="258">
        <v>993.09101380000004</v>
      </c>
      <c r="CP81" s="259">
        <v>-13.777953520000001</v>
      </c>
      <c r="CQ81" s="259">
        <v>0</v>
      </c>
      <c r="CR81" s="259">
        <v>-0.2611597417</v>
      </c>
      <c r="CS81" s="259">
        <v>-116.24123590000001</v>
      </c>
      <c r="CT81" s="259">
        <f t="shared" si="50"/>
        <v>2.6538934400000009</v>
      </c>
    </row>
    <row r="82" spans="1:98" ht="14.1" customHeight="1" x14ac:dyDescent="0.25">
      <c r="A82" s="233"/>
      <c r="B82" s="233"/>
      <c r="C82" s="233"/>
      <c r="D82" s="233"/>
      <c r="E82" s="233"/>
      <c r="F82" s="233"/>
      <c r="G82" s="233"/>
      <c r="H82" s="233"/>
      <c r="I82" s="233"/>
      <c r="J82" s="233"/>
      <c r="K82" s="233"/>
      <c r="L82" s="233"/>
      <c r="M82" s="233"/>
      <c r="N82" s="233"/>
      <c r="O82" s="233"/>
      <c r="P82" s="233"/>
      <c r="Q82" s="233"/>
      <c r="R82" s="233"/>
      <c r="S82" s="233"/>
      <c r="T82" s="233"/>
      <c r="U82" s="233"/>
      <c r="V82" s="233"/>
      <c r="W82" s="233"/>
      <c r="X82" s="233"/>
      <c r="Y82" s="233"/>
      <c r="Z82" s="233"/>
      <c r="AA82" s="233"/>
      <c r="AB82" s="233"/>
      <c r="AC82" s="233"/>
      <c r="AD82" s="233"/>
      <c r="AE82" s="233"/>
      <c r="AF82" s="233"/>
      <c r="AG82" s="233"/>
      <c r="AH82" s="233"/>
      <c r="AI82" s="233"/>
      <c r="AJ82" s="233"/>
      <c r="AK82" s="233"/>
      <c r="AL82" s="233"/>
      <c r="AM82" s="233"/>
      <c r="AN82" s="233"/>
      <c r="AO82" s="233"/>
      <c r="AP82" s="233"/>
      <c r="AQ82" s="233"/>
      <c r="AR82" s="233"/>
      <c r="AS82" s="233"/>
      <c r="AT82" s="233"/>
      <c r="AU82" s="233"/>
      <c r="AV82" s="233"/>
      <c r="AW82" s="233"/>
      <c r="AX82" s="233"/>
      <c r="AY82" s="233"/>
      <c r="AZ82" s="233"/>
      <c r="BA82" s="233"/>
      <c r="BB82" s="233"/>
      <c r="BC82" s="233"/>
      <c r="BD82" s="233"/>
      <c r="BE82" s="233"/>
      <c r="BF82" s="233"/>
      <c r="BG82" s="233"/>
      <c r="BH82" s="233"/>
      <c r="BI82" s="233"/>
      <c r="BJ82" s="233"/>
      <c r="BK82" s="233"/>
      <c r="BL82" s="233"/>
      <c r="BM82" s="233"/>
      <c r="BN82" s="233"/>
      <c r="BO82" s="233"/>
      <c r="BP82" s="233"/>
      <c r="BQ82" s="233"/>
      <c r="BR82" s="233"/>
      <c r="BS82" s="233"/>
      <c r="BT82" s="233"/>
      <c r="BU82" s="233"/>
      <c r="BV82" s="233"/>
      <c r="BW82" s="233"/>
      <c r="BX82" s="233"/>
      <c r="BY82" s="233"/>
      <c r="BZ82" s="233"/>
      <c r="CA82" s="233"/>
      <c r="CB82" s="233"/>
      <c r="CC82" s="233"/>
      <c r="CD82" s="233"/>
      <c r="CE82" s="233"/>
      <c r="CF82" s="233"/>
      <c r="CG82" s="233"/>
      <c r="CH82" s="233"/>
      <c r="CI82" s="233"/>
      <c r="CJ82" s="264">
        <f t="shared" si="49"/>
        <v>55.765484691706597</v>
      </c>
      <c r="CK82" s="257">
        <v>1759824859.707</v>
      </c>
      <c r="CL82" s="258">
        <v>1078.3223780000001</v>
      </c>
      <c r="CM82" s="258">
        <v>1060.5450000000001</v>
      </c>
      <c r="CN82" s="258">
        <v>1025.963115</v>
      </c>
      <c r="CO82" s="258">
        <v>993.10488020000003</v>
      </c>
      <c r="CP82" s="259">
        <v>-13.777953520000001</v>
      </c>
      <c r="CQ82" s="259">
        <v>0</v>
      </c>
      <c r="CR82" s="259">
        <v>-0.27749522659999998</v>
      </c>
      <c r="CS82" s="259">
        <v>-118.4715186</v>
      </c>
      <c r="CT82" s="259">
        <f t="shared" si="50"/>
        <v>2.6538934400000009</v>
      </c>
    </row>
    <row r="83" spans="1:98" ht="14.1" customHeight="1" x14ac:dyDescent="0.25">
      <c r="A83" s="233"/>
      <c r="B83" s="233"/>
      <c r="C83" s="233"/>
      <c r="D83" s="233"/>
      <c r="E83" s="233"/>
      <c r="F83" s="233"/>
      <c r="G83" s="233"/>
      <c r="H83" s="233"/>
      <c r="I83" s="233"/>
      <c r="J83" s="233"/>
      <c r="K83" s="233"/>
      <c r="L83" s="233"/>
      <c r="M83" s="233"/>
      <c r="N83" s="233"/>
      <c r="O83" s="233"/>
      <c r="P83" s="233"/>
      <c r="Q83" s="233"/>
      <c r="R83" s="233"/>
      <c r="S83" s="233"/>
      <c r="T83" s="233"/>
      <c r="U83" s="233"/>
      <c r="V83" s="233"/>
      <c r="W83" s="233"/>
      <c r="X83" s="233"/>
      <c r="Y83" s="233"/>
      <c r="Z83" s="233"/>
      <c r="AA83" s="233"/>
      <c r="AB83" s="233"/>
      <c r="AC83" s="233"/>
      <c r="AD83" s="233"/>
      <c r="AE83" s="233"/>
      <c r="AF83" s="233"/>
      <c r="AG83" s="233"/>
      <c r="AH83" s="233"/>
      <c r="AI83" s="233"/>
      <c r="AJ83" s="233"/>
      <c r="AK83" s="233"/>
      <c r="AL83" s="233"/>
      <c r="AM83" s="233"/>
      <c r="AN83" s="233"/>
      <c r="AO83" s="233"/>
      <c r="AP83" s="233"/>
      <c r="AQ83" s="233"/>
      <c r="AR83" s="233"/>
      <c r="AS83" s="233"/>
      <c r="AT83" s="233"/>
      <c r="AU83" s="233"/>
      <c r="AV83" s="233"/>
      <c r="AW83" s="233"/>
      <c r="AX83" s="233"/>
      <c r="AY83" s="233"/>
      <c r="AZ83" s="233"/>
      <c r="BA83" s="233"/>
      <c r="BB83" s="233"/>
      <c r="BC83" s="233"/>
      <c r="BD83" s="233"/>
      <c r="BE83" s="233"/>
      <c r="BF83" s="233"/>
      <c r="BG83" s="233"/>
      <c r="BH83" s="233"/>
      <c r="BI83" s="233"/>
      <c r="BJ83" s="233"/>
      <c r="BK83" s="233"/>
      <c r="BL83" s="233"/>
      <c r="BM83" s="233"/>
      <c r="BN83" s="233"/>
      <c r="BO83" s="233"/>
      <c r="BP83" s="233"/>
      <c r="BQ83" s="233"/>
      <c r="BR83" s="233"/>
      <c r="BS83" s="233"/>
      <c r="BT83" s="233"/>
      <c r="BU83" s="233"/>
      <c r="BV83" s="233"/>
      <c r="BW83" s="233"/>
      <c r="BX83" s="233"/>
      <c r="BY83" s="233"/>
      <c r="BZ83" s="233"/>
      <c r="CA83" s="233"/>
      <c r="CB83" s="233"/>
      <c r="CC83" s="233"/>
      <c r="CD83" s="233"/>
      <c r="CE83" s="233"/>
      <c r="CF83" s="233"/>
      <c r="CG83" s="233"/>
      <c r="CH83" s="233"/>
      <c r="CI83" s="233"/>
      <c r="CJ83" s="264">
        <f t="shared" si="49"/>
        <v>56.384991863196184</v>
      </c>
      <c r="CK83" s="257">
        <v>1779375019.2219999</v>
      </c>
      <c r="CL83" s="258">
        <v>1078.3223780000001</v>
      </c>
      <c r="CM83" s="258">
        <v>1060.5450000000001</v>
      </c>
      <c r="CN83" s="258">
        <v>1025.964948</v>
      </c>
      <c r="CO83" s="258">
        <v>993.11862959999996</v>
      </c>
      <c r="CP83" s="259">
        <v>-13.777953520000001</v>
      </c>
      <c r="CQ83" s="259">
        <v>0</v>
      </c>
      <c r="CR83" s="259">
        <v>-0.29333574579999999</v>
      </c>
      <c r="CS83" s="259">
        <v>-120.6996444</v>
      </c>
      <c r="CT83" s="259">
        <f t="shared" si="50"/>
        <v>2.6538934400000009</v>
      </c>
    </row>
    <row r="84" spans="1:98" ht="14.1" customHeight="1" x14ac:dyDescent="0.25">
      <c r="A84" s="233"/>
      <c r="B84" s="233"/>
      <c r="C84" s="233"/>
      <c r="D84" s="233"/>
      <c r="E84" s="233"/>
      <c r="F84" s="233"/>
      <c r="G84" s="233"/>
      <c r="H84" s="233"/>
      <c r="I84" s="233"/>
      <c r="J84" s="233"/>
      <c r="K84" s="233"/>
      <c r="L84" s="233"/>
      <c r="M84" s="233"/>
      <c r="N84" s="233"/>
      <c r="O84" s="233"/>
      <c r="P84" s="233"/>
      <c r="Q84" s="233"/>
      <c r="R84" s="233"/>
      <c r="S84" s="233"/>
      <c r="T84" s="233"/>
      <c r="U84" s="233"/>
      <c r="V84" s="233"/>
      <c r="W84" s="233"/>
      <c r="X84" s="233"/>
      <c r="Y84" s="233"/>
      <c r="Z84" s="233"/>
      <c r="AA84" s="233"/>
      <c r="AB84" s="233"/>
      <c r="AC84" s="233"/>
      <c r="AD84" s="233"/>
      <c r="AE84" s="233"/>
      <c r="AF84" s="233"/>
      <c r="AG84" s="233"/>
      <c r="AH84" s="233"/>
      <c r="AI84" s="233"/>
      <c r="AJ84" s="233"/>
      <c r="AK84" s="233"/>
      <c r="AL84" s="233"/>
      <c r="AM84" s="233"/>
      <c r="AN84" s="233"/>
      <c r="AO84" s="233"/>
      <c r="AP84" s="233"/>
      <c r="AQ84" s="233"/>
      <c r="AR84" s="233"/>
      <c r="AS84" s="233"/>
      <c r="AT84" s="233"/>
      <c r="AU84" s="233"/>
      <c r="AV84" s="233"/>
      <c r="AW84" s="233"/>
      <c r="AX84" s="233"/>
      <c r="AY84" s="233"/>
      <c r="AZ84" s="233"/>
      <c r="BA84" s="233"/>
      <c r="BB84" s="233"/>
      <c r="BC84" s="233"/>
      <c r="BD84" s="233"/>
      <c r="BE84" s="233"/>
      <c r="BF84" s="233"/>
      <c r="BG84" s="233"/>
      <c r="BH84" s="233"/>
      <c r="BI84" s="233"/>
      <c r="BJ84" s="233"/>
      <c r="BK84" s="233"/>
      <c r="BL84" s="233"/>
      <c r="BM84" s="233"/>
      <c r="BN84" s="233"/>
      <c r="BO84" s="233"/>
      <c r="BP84" s="233"/>
      <c r="BQ84" s="233"/>
      <c r="BR84" s="233"/>
      <c r="BS84" s="233"/>
      <c r="BT84" s="233"/>
      <c r="BU84" s="233"/>
      <c r="BV84" s="233"/>
      <c r="BW84" s="233"/>
      <c r="BX84" s="233"/>
      <c r="BY84" s="233"/>
      <c r="BZ84" s="233"/>
      <c r="CA84" s="233"/>
      <c r="CB84" s="233"/>
      <c r="CC84" s="233"/>
      <c r="CD84" s="233"/>
      <c r="CE84" s="233"/>
      <c r="CF84" s="233"/>
      <c r="CG84" s="233"/>
      <c r="CH84" s="233"/>
      <c r="CI84" s="233"/>
      <c r="CJ84" s="264">
        <f t="shared" si="49"/>
        <v>57.066449751818894</v>
      </c>
      <c r="CK84" s="257">
        <v>1800880194.688</v>
      </c>
      <c r="CL84" s="258">
        <v>1078.3223780000001</v>
      </c>
      <c r="CM84" s="258">
        <v>1060.5450000000001</v>
      </c>
      <c r="CN84" s="258">
        <v>1025.966752</v>
      </c>
      <c r="CO84" s="258">
        <v>993.1323946</v>
      </c>
      <c r="CP84" s="259">
        <v>-13.777953520000001</v>
      </c>
      <c r="CQ84" s="259">
        <v>0</v>
      </c>
      <c r="CR84" s="259">
        <v>-0.3092658036</v>
      </c>
      <c r="CS84" s="259">
        <v>-122.9465916</v>
      </c>
      <c r="CT84" s="259">
        <f t="shared" si="50"/>
        <v>2.6538934400000009</v>
      </c>
    </row>
    <row r="85" spans="1:98" ht="14.1" customHeight="1" x14ac:dyDescent="0.25">
      <c r="A85" s="233"/>
      <c r="B85" s="233"/>
      <c r="C85" s="233"/>
      <c r="D85" s="233"/>
      <c r="E85" s="233"/>
      <c r="F85" s="233"/>
      <c r="G85" s="233"/>
      <c r="H85" s="233"/>
      <c r="I85" s="233"/>
      <c r="J85" s="233"/>
      <c r="K85" s="233"/>
      <c r="L85" s="233"/>
      <c r="M85" s="233"/>
      <c r="N85" s="233"/>
      <c r="O85" s="233"/>
      <c r="P85" s="233"/>
      <c r="Q85" s="233"/>
      <c r="R85" s="233"/>
      <c r="S85" s="233"/>
      <c r="T85" s="233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3"/>
      <c r="AI85" s="233"/>
      <c r="AJ85" s="233"/>
      <c r="AK85" s="233"/>
      <c r="AL85" s="233"/>
      <c r="AM85" s="233"/>
      <c r="AN85" s="233"/>
      <c r="AO85" s="233"/>
      <c r="AP85" s="233"/>
      <c r="AQ85" s="233"/>
      <c r="AR85" s="233"/>
      <c r="AS85" s="233"/>
      <c r="AT85" s="233"/>
      <c r="AU85" s="233"/>
      <c r="AV85" s="233"/>
      <c r="AW85" s="233"/>
      <c r="AX85" s="233"/>
      <c r="AY85" s="233"/>
      <c r="AZ85" s="233"/>
      <c r="BA85" s="233"/>
      <c r="BB85" s="233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3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3"/>
      <c r="CJ85" s="264">
        <f t="shared" si="49"/>
        <v>57.816053429284864</v>
      </c>
      <c r="CK85" s="257">
        <v>1824535887.7</v>
      </c>
      <c r="CL85" s="258">
        <v>1078.3223780000001</v>
      </c>
      <c r="CM85" s="258">
        <v>1060.5450000000001</v>
      </c>
      <c r="CN85" s="258">
        <v>1025.9685460000001</v>
      </c>
      <c r="CO85" s="258">
        <v>993.14624170000002</v>
      </c>
      <c r="CP85" s="259">
        <v>-13.777953520000001</v>
      </c>
      <c r="CQ85" s="259">
        <v>0</v>
      </c>
      <c r="CR85" s="259">
        <v>-0.32544443159999997</v>
      </c>
      <c r="CS85" s="259">
        <v>-125.2232951</v>
      </c>
      <c r="CT85" s="259">
        <f t="shared" si="50"/>
        <v>2.6538934400000009</v>
      </c>
    </row>
    <row r="86" spans="1:98" ht="14.1" customHeight="1" x14ac:dyDescent="0.25">
      <c r="A86" s="233"/>
      <c r="B86" s="233"/>
      <c r="C86" s="233"/>
      <c r="D86" s="233"/>
      <c r="E86" s="233"/>
      <c r="F86" s="233"/>
      <c r="G86" s="233"/>
      <c r="H86" s="233"/>
      <c r="I86" s="233"/>
      <c r="J86" s="233"/>
      <c r="K86" s="233"/>
      <c r="L86" s="233"/>
      <c r="M86" s="233"/>
      <c r="N86" s="233"/>
      <c r="O86" s="233"/>
      <c r="P86" s="233"/>
      <c r="Q86" s="233"/>
      <c r="R86" s="233"/>
      <c r="S86" s="233"/>
      <c r="T86" s="233"/>
      <c r="U86" s="233"/>
      <c r="V86" s="233"/>
      <c r="W86" s="233"/>
      <c r="X86" s="233"/>
      <c r="Y86" s="233"/>
      <c r="Z86" s="233"/>
      <c r="AA86" s="233"/>
      <c r="AB86" s="233"/>
      <c r="AC86" s="233"/>
      <c r="AD86" s="233"/>
      <c r="AE86" s="233"/>
      <c r="AF86" s="233"/>
      <c r="AG86" s="233"/>
      <c r="AH86" s="233"/>
      <c r="AI86" s="233"/>
      <c r="AJ86" s="233"/>
      <c r="AK86" s="233"/>
      <c r="AL86" s="233"/>
      <c r="AM86" s="233"/>
      <c r="AN86" s="233"/>
      <c r="AO86" s="233"/>
      <c r="AP86" s="233"/>
      <c r="AQ86" s="233"/>
      <c r="AR86" s="233"/>
      <c r="AS86" s="233"/>
      <c r="AT86" s="233"/>
      <c r="AU86" s="233"/>
      <c r="AV86" s="233"/>
      <c r="AW86" s="233"/>
      <c r="AX86" s="233"/>
      <c r="AY86" s="233"/>
      <c r="AZ86" s="233"/>
      <c r="BA86" s="233"/>
      <c r="BB86" s="233"/>
      <c r="BC86" s="233"/>
      <c r="BD86" s="233"/>
      <c r="BE86" s="233"/>
      <c r="BF86" s="233"/>
      <c r="BG86" s="233"/>
      <c r="BH86" s="233"/>
      <c r="BI86" s="233"/>
      <c r="BJ86" s="233"/>
      <c r="BK86" s="233"/>
      <c r="BL86" s="233"/>
      <c r="BM86" s="233"/>
      <c r="BN86" s="233"/>
      <c r="BO86" s="233"/>
      <c r="BP86" s="233"/>
      <c r="BQ86" s="233"/>
      <c r="BR86" s="233"/>
      <c r="BS86" s="233"/>
      <c r="BT86" s="233"/>
      <c r="BU86" s="233"/>
      <c r="BV86" s="233"/>
      <c r="BW86" s="233"/>
      <c r="BX86" s="233"/>
      <c r="BY86" s="233"/>
      <c r="BZ86" s="233"/>
      <c r="CA86" s="233"/>
      <c r="CB86" s="233"/>
      <c r="CC86" s="233"/>
      <c r="CD86" s="233"/>
      <c r="CE86" s="233"/>
      <c r="CF86" s="233"/>
      <c r="CG86" s="233"/>
      <c r="CH86" s="233"/>
      <c r="CI86" s="233"/>
      <c r="CJ86" s="264">
        <f t="shared" si="49"/>
        <v>58.640617474522777</v>
      </c>
      <c r="CK86" s="257">
        <v>1850557150.0139999</v>
      </c>
      <c r="CL86" s="258">
        <v>1078.3223780000001</v>
      </c>
      <c r="CM86" s="258">
        <v>1060.5450000000001</v>
      </c>
      <c r="CN86" s="258">
        <v>1025.970339</v>
      </c>
      <c r="CO86" s="258">
        <v>993.16015159999995</v>
      </c>
      <c r="CP86" s="259">
        <v>-13.777953520000001</v>
      </c>
      <c r="CQ86" s="259">
        <v>0</v>
      </c>
      <c r="CR86" s="259">
        <v>-0.34193708109999998</v>
      </c>
      <c r="CS86" s="259">
        <v>-127.52684929999999</v>
      </c>
      <c r="CT86" s="259">
        <f t="shared" si="50"/>
        <v>2.6538934400000009</v>
      </c>
    </row>
    <row r="87" spans="1:98" ht="14.1" customHeight="1" x14ac:dyDescent="0.25">
      <c r="A87" s="233"/>
      <c r="B87" s="233"/>
      <c r="C87" s="233"/>
      <c r="D87" s="233"/>
      <c r="E87" s="233"/>
      <c r="F87" s="233"/>
      <c r="G87" s="233"/>
      <c r="H87" s="233"/>
      <c r="I87" s="233"/>
      <c r="J87" s="233"/>
      <c r="K87" s="233"/>
      <c r="L87" s="233"/>
      <c r="M87" s="233"/>
      <c r="N87" s="233"/>
      <c r="O87" s="233"/>
      <c r="P87" s="233"/>
      <c r="Q87" s="233"/>
      <c r="R87" s="233"/>
      <c r="S87" s="233"/>
      <c r="T87" s="233"/>
      <c r="U87" s="233"/>
      <c r="V87" s="233"/>
      <c r="W87" s="233"/>
      <c r="X87" s="233"/>
      <c r="Y87" s="233"/>
      <c r="Z87" s="233"/>
      <c r="AA87" s="233"/>
      <c r="AB87" s="233"/>
      <c r="AC87" s="233"/>
      <c r="AD87" s="233"/>
      <c r="AE87" s="233"/>
      <c r="AF87" s="233"/>
      <c r="AG87" s="233"/>
      <c r="AH87" s="233"/>
      <c r="AI87" s="233"/>
      <c r="AJ87" s="233"/>
      <c r="AK87" s="233"/>
      <c r="AL87" s="233"/>
      <c r="AM87" s="233"/>
      <c r="AN87" s="233"/>
      <c r="AO87" s="233"/>
      <c r="AP87" s="233"/>
      <c r="AQ87" s="233"/>
      <c r="AR87" s="233"/>
      <c r="AS87" s="233"/>
      <c r="AT87" s="233"/>
      <c r="AU87" s="233"/>
      <c r="AV87" s="233"/>
      <c r="AW87" s="233"/>
      <c r="AX87" s="233"/>
      <c r="AY87" s="233"/>
      <c r="AZ87" s="233"/>
      <c r="BA87" s="233"/>
      <c r="BB87" s="233"/>
      <c r="BC87" s="233"/>
      <c r="BD87" s="233"/>
      <c r="BE87" s="233"/>
      <c r="BF87" s="233"/>
      <c r="BG87" s="233"/>
      <c r="BH87" s="233"/>
      <c r="BI87" s="233"/>
      <c r="BJ87" s="233"/>
      <c r="BK87" s="233"/>
      <c r="BL87" s="233"/>
      <c r="BM87" s="233"/>
      <c r="BN87" s="233"/>
      <c r="BO87" s="233"/>
      <c r="BP87" s="233"/>
      <c r="BQ87" s="233"/>
      <c r="BR87" s="233"/>
      <c r="BS87" s="233"/>
      <c r="BT87" s="233"/>
      <c r="BU87" s="233"/>
      <c r="BV87" s="233"/>
      <c r="BW87" s="233"/>
      <c r="BX87" s="233"/>
      <c r="BY87" s="233"/>
      <c r="BZ87" s="233"/>
      <c r="CA87" s="233"/>
      <c r="CB87" s="233"/>
      <c r="CC87" s="233"/>
      <c r="CD87" s="233"/>
      <c r="CE87" s="233"/>
      <c r="CF87" s="233"/>
      <c r="CG87" s="233"/>
      <c r="CH87" s="233"/>
      <c r="CI87" s="233"/>
      <c r="CJ87" s="264">
        <f t="shared" si="49"/>
        <v>59.547637924303494</v>
      </c>
      <c r="CK87" s="257">
        <v>1879180538.5599999</v>
      </c>
      <c r="CL87" s="258">
        <v>1078.3223780000001</v>
      </c>
      <c r="CM87" s="258">
        <v>1060.5450000000001</v>
      </c>
      <c r="CN87" s="258">
        <v>1025.9720809999999</v>
      </c>
      <c r="CO87" s="258">
        <v>993.17387550000001</v>
      </c>
      <c r="CP87" s="259">
        <v>-13.777953520000001</v>
      </c>
      <c r="CQ87" s="259">
        <v>0</v>
      </c>
      <c r="CR87" s="259">
        <v>-0.3582764349</v>
      </c>
      <c r="CS87" s="259">
        <v>-129.8160058</v>
      </c>
      <c r="CT87" s="259">
        <f t="shared" si="50"/>
        <v>2.6538934400000009</v>
      </c>
    </row>
    <row r="88" spans="1:98" ht="14.1" customHeight="1" x14ac:dyDescent="0.25">
      <c r="A88" s="233"/>
      <c r="B88" s="233"/>
      <c r="C88" s="233"/>
      <c r="D88" s="233"/>
      <c r="E88" s="233"/>
      <c r="F88" s="233"/>
      <c r="G88" s="233"/>
      <c r="H88" s="233"/>
      <c r="I88" s="233"/>
      <c r="J88" s="233"/>
      <c r="K88" s="233"/>
      <c r="L88" s="233"/>
      <c r="M88" s="233"/>
      <c r="N88" s="233"/>
      <c r="O88" s="233"/>
      <c r="P88" s="233"/>
      <c r="Q88" s="233"/>
      <c r="R88" s="233"/>
      <c r="S88" s="233"/>
      <c r="T88" s="233"/>
      <c r="U88" s="233"/>
      <c r="V88" s="233"/>
      <c r="W88" s="233"/>
      <c r="X88" s="233"/>
      <c r="Y88" s="233"/>
      <c r="Z88" s="233"/>
      <c r="AA88" s="233"/>
      <c r="AB88" s="233"/>
      <c r="AC88" s="233"/>
      <c r="AD88" s="233"/>
      <c r="AE88" s="233"/>
      <c r="AF88" s="233"/>
      <c r="AG88" s="233"/>
      <c r="AH88" s="233"/>
      <c r="AI88" s="233"/>
      <c r="AJ88" s="233"/>
      <c r="AK88" s="233"/>
      <c r="AL88" s="233"/>
      <c r="AM88" s="233"/>
      <c r="AN88" s="233"/>
      <c r="AO88" s="233"/>
      <c r="AP88" s="233"/>
      <c r="AQ88" s="233"/>
      <c r="AR88" s="233"/>
      <c r="AS88" s="233"/>
      <c r="AT88" s="233"/>
      <c r="AU88" s="233"/>
      <c r="AV88" s="233"/>
      <c r="AW88" s="233"/>
      <c r="AX88" s="233"/>
      <c r="AY88" s="233"/>
      <c r="AZ88" s="233"/>
      <c r="BA88" s="233"/>
      <c r="BB88" s="233"/>
      <c r="BC88" s="233"/>
      <c r="BD88" s="233"/>
      <c r="BE88" s="233"/>
      <c r="BF88" s="233"/>
      <c r="BG88" s="233"/>
      <c r="BH88" s="233"/>
      <c r="BI88" s="233"/>
      <c r="BJ88" s="233"/>
      <c r="BK88" s="233"/>
      <c r="BL88" s="233"/>
      <c r="BM88" s="233"/>
      <c r="BN88" s="233"/>
      <c r="BO88" s="233"/>
      <c r="BP88" s="233"/>
      <c r="BQ88" s="233"/>
      <c r="BR88" s="233"/>
      <c r="BS88" s="233"/>
      <c r="BT88" s="233"/>
      <c r="BU88" s="233"/>
      <c r="BV88" s="233"/>
      <c r="BW88" s="233"/>
      <c r="BX88" s="233"/>
      <c r="BY88" s="233"/>
      <c r="BZ88" s="233"/>
      <c r="CA88" s="233"/>
      <c r="CB88" s="233"/>
      <c r="CC88" s="233"/>
      <c r="CD88" s="233"/>
      <c r="CE88" s="233"/>
      <c r="CF88" s="233"/>
      <c r="CG88" s="233"/>
      <c r="CH88" s="233"/>
      <c r="CI88" s="233"/>
      <c r="CJ88" s="264">
        <f t="shared" si="49"/>
        <v>60.545360419011587</v>
      </c>
      <c r="CK88" s="257">
        <v>1910666265.9590001</v>
      </c>
      <c r="CL88" s="258">
        <v>1078.3223780000001</v>
      </c>
      <c r="CM88" s="258">
        <v>1060.5450000000001</v>
      </c>
      <c r="CN88" s="258">
        <v>1025.973765</v>
      </c>
      <c r="CO88" s="258">
        <v>993.18736160000003</v>
      </c>
      <c r="CP88" s="259">
        <v>-13.777953520000001</v>
      </c>
      <c r="CQ88" s="259">
        <v>0</v>
      </c>
      <c r="CR88" s="259">
        <v>-0.37435737359999999</v>
      </c>
      <c r="CS88" s="259">
        <v>-132.081345</v>
      </c>
      <c r="CT88" s="259">
        <f t="shared" si="50"/>
        <v>2.6538934400000009</v>
      </c>
    </row>
    <row r="89" spans="1:98" ht="14.1" customHeight="1" x14ac:dyDescent="0.25">
      <c r="A89" s="233">
        <v>1</v>
      </c>
      <c r="B89" s="233"/>
      <c r="C89" s="233"/>
      <c r="D89" s="233"/>
      <c r="E89" s="233"/>
      <c r="F89" s="233"/>
      <c r="G89" s="233"/>
      <c r="H89" s="233"/>
      <c r="I89" s="233"/>
      <c r="J89" s="233"/>
      <c r="K89" s="233"/>
      <c r="L89" s="233"/>
      <c r="M89" s="233"/>
      <c r="N89" s="233"/>
      <c r="O89" s="233"/>
      <c r="P89" s="233"/>
      <c r="Q89" s="233"/>
      <c r="R89" s="233"/>
      <c r="S89" s="233"/>
      <c r="T89" s="233"/>
      <c r="U89" s="233"/>
      <c r="V89" s="233"/>
      <c r="W89" s="233"/>
      <c r="X89" s="233"/>
      <c r="Y89" s="233"/>
      <c r="Z89" s="233"/>
      <c r="AA89" s="233"/>
      <c r="AB89" s="233"/>
      <c r="AC89" s="233"/>
      <c r="AD89" s="233"/>
      <c r="AE89" s="233"/>
      <c r="AF89" s="233"/>
      <c r="AG89" s="233"/>
      <c r="AH89" s="233"/>
      <c r="AI89" s="233"/>
      <c r="AJ89" s="233"/>
      <c r="AK89" s="233"/>
      <c r="AL89" s="233"/>
      <c r="AM89" s="233"/>
      <c r="AN89" s="233"/>
      <c r="AO89" s="233"/>
      <c r="AP89" s="233"/>
      <c r="AQ89" s="233"/>
      <c r="AR89" s="233"/>
      <c r="AS89" s="233"/>
      <c r="AT89" s="233"/>
      <c r="AU89" s="233"/>
      <c r="AV89" s="233"/>
      <c r="AW89" s="233"/>
      <c r="AX89" s="233"/>
      <c r="AY89" s="233"/>
      <c r="AZ89" s="233"/>
      <c r="BA89" s="233"/>
      <c r="BB89" s="233"/>
      <c r="BC89" s="233"/>
      <c r="BD89" s="233"/>
      <c r="BE89" s="233"/>
      <c r="BF89" s="233"/>
      <c r="BG89" s="233"/>
      <c r="BH89" s="233"/>
      <c r="BI89" s="233"/>
      <c r="BJ89" s="233"/>
      <c r="BK89" s="233"/>
      <c r="BL89" s="233"/>
      <c r="BM89" s="233"/>
      <c r="BN89" s="233"/>
      <c r="BO89" s="233"/>
      <c r="BP89" s="233"/>
      <c r="BQ89" s="233"/>
      <c r="BR89" s="233"/>
      <c r="BS89" s="233"/>
      <c r="BT89" s="233"/>
      <c r="BU89" s="233"/>
      <c r="BV89" s="233"/>
      <c r="BW89" s="233"/>
      <c r="BX89" s="233"/>
      <c r="BY89" s="233"/>
      <c r="BZ89" s="233"/>
      <c r="CA89" s="233"/>
      <c r="CB89" s="233"/>
      <c r="CC89" s="233"/>
      <c r="CD89" s="233"/>
      <c r="CE89" s="233"/>
      <c r="CF89" s="233"/>
      <c r="CG89" s="233"/>
      <c r="CH89" s="233"/>
      <c r="CI89" s="233"/>
      <c r="CJ89" s="264">
        <f t="shared" si="49"/>
        <v>61.642855163225342</v>
      </c>
      <c r="CK89" s="257">
        <v>1945300566.099</v>
      </c>
      <c r="CL89" s="258">
        <v>1078.3223780000001</v>
      </c>
      <c r="CM89" s="258">
        <v>1060.5450000000001</v>
      </c>
      <c r="CN89" s="258">
        <v>1025.9754290000001</v>
      </c>
      <c r="CO89" s="258">
        <v>993.20081930000003</v>
      </c>
      <c r="CP89" s="259">
        <v>-13.777953520000001</v>
      </c>
      <c r="CQ89" s="259">
        <v>0</v>
      </c>
      <c r="CR89" s="259">
        <v>-0.39052739879999998</v>
      </c>
      <c r="CS89" s="259">
        <v>-134.3574045</v>
      </c>
      <c r="CT89" s="259">
        <f t="shared" si="50"/>
        <v>2.6538934400000009</v>
      </c>
    </row>
    <row r="90" spans="1:98" ht="14.1" customHeight="1" x14ac:dyDescent="0.25">
      <c r="A90" s="233"/>
      <c r="B90" s="233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33"/>
      <c r="R90" s="233"/>
      <c r="S90" s="233"/>
      <c r="T90" s="233"/>
      <c r="U90" s="233"/>
      <c r="V90" s="233"/>
      <c r="W90" s="233"/>
      <c r="X90" s="233"/>
      <c r="Y90" s="233"/>
      <c r="Z90" s="233"/>
      <c r="AA90" s="233"/>
      <c r="AB90" s="233"/>
      <c r="AC90" s="233"/>
      <c r="AD90" s="233"/>
      <c r="AE90" s="233"/>
      <c r="AF90" s="233"/>
      <c r="AG90" s="233"/>
      <c r="AH90" s="233"/>
      <c r="AI90" s="233"/>
      <c r="AJ90" s="233"/>
      <c r="AK90" s="233"/>
      <c r="AL90" s="233"/>
      <c r="AM90" s="233"/>
      <c r="AN90" s="233"/>
      <c r="AO90" s="233"/>
      <c r="AP90" s="233"/>
      <c r="AQ90" s="233"/>
      <c r="AR90" s="233"/>
      <c r="AS90" s="233"/>
      <c r="AT90" s="233"/>
      <c r="AU90" s="233"/>
      <c r="AV90" s="233"/>
      <c r="AW90" s="233"/>
      <c r="AX90" s="233"/>
      <c r="AY90" s="233"/>
      <c r="AZ90" s="233"/>
      <c r="BA90" s="233"/>
      <c r="BB90" s="233"/>
      <c r="BC90" s="233"/>
      <c r="BD90" s="233"/>
      <c r="BE90" s="233"/>
      <c r="BF90" s="233"/>
      <c r="BG90" s="233"/>
      <c r="BH90" s="233"/>
      <c r="BI90" s="233"/>
      <c r="BJ90" s="233"/>
      <c r="BK90" s="233"/>
      <c r="BL90" s="233"/>
      <c r="BM90" s="233"/>
      <c r="BN90" s="233"/>
      <c r="BO90" s="233"/>
      <c r="BP90" s="233"/>
      <c r="BQ90" s="233"/>
      <c r="BR90" s="233"/>
      <c r="BS90" s="233"/>
      <c r="BT90" s="233"/>
      <c r="BU90" s="233"/>
      <c r="BV90" s="233"/>
      <c r="BW90" s="233"/>
      <c r="BX90" s="233"/>
      <c r="BY90" s="233"/>
      <c r="BZ90" s="233"/>
      <c r="CA90" s="233"/>
      <c r="CB90" s="233"/>
      <c r="CC90" s="233"/>
      <c r="CD90" s="233"/>
      <c r="CE90" s="233"/>
      <c r="CF90" s="233"/>
      <c r="CG90" s="233"/>
      <c r="CH90" s="233"/>
      <c r="CI90" s="233"/>
      <c r="CJ90" s="264">
        <f t="shared" si="49"/>
        <v>62.850099381860474</v>
      </c>
      <c r="CK90" s="257">
        <v>1983398296.253</v>
      </c>
      <c r="CL90" s="258">
        <v>1078.3223780000001</v>
      </c>
      <c r="CM90" s="258">
        <v>1060.5450000000001</v>
      </c>
      <c r="CN90" s="258">
        <v>1025.9770619999999</v>
      </c>
      <c r="CO90" s="258">
        <v>993.21395040000004</v>
      </c>
      <c r="CP90" s="259">
        <v>-13.777953520000001</v>
      </c>
      <c r="CQ90" s="259">
        <v>0</v>
      </c>
      <c r="CR90" s="259">
        <v>-0.40665827370000002</v>
      </c>
      <c r="CS90" s="259">
        <v>-136.59330249999999</v>
      </c>
      <c r="CT90" s="259">
        <f t="shared" si="50"/>
        <v>2.6538934400000009</v>
      </c>
    </row>
    <row r="91" spans="1:98" ht="14.1" customHeight="1" x14ac:dyDescent="0.25">
      <c r="A91" s="233"/>
      <c r="B91" s="233"/>
      <c r="C91" s="233"/>
      <c r="D91" s="233"/>
      <c r="E91" s="233"/>
      <c r="F91" s="233"/>
      <c r="G91" s="233"/>
      <c r="H91" s="233"/>
      <c r="I91" s="233"/>
      <c r="J91" s="233"/>
      <c r="K91" s="233"/>
      <c r="L91" s="233"/>
      <c r="M91" s="233"/>
      <c r="N91" s="233"/>
      <c r="O91" s="233"/>
      <c r="P91" s="233"/>
      <c r="Q91" s="233"/>
      <c r="R91" s="233"/>
      <c r="S91" s="233"/>
      <c r="T91" s="233"/>
      <c r="U91" s="233"/>
      <c r="V91" s="233"/>
      <c r="W91" s="233"/>
      <c r="X91" s="233"/>
      <c r="Y91" s="233"/>
      <c r="Z91" s="233"/>
      <c r="AA91" s="233"/>
      <c r="AB91" s="233"/>
      <c r="AC91" s="233"/>
      <c r="AD91" s="233"/>
      <c r="AE91" s="233"/>
      <c r="AF91" s="233"/>
      <c r="AG91" s="233"/>
      <c r="AH91" s="233"/>
      <c r="AI91" s="233"/>
      <c r="AJ91" s="233"/>
      <c r="AK91" s="233"/>
      <c r="AL91" s="233"/>
      <c r="AM91" s="233"/>
      <c r="AN91" s="233"/>
      <c r="AO91" s="233"/>
      <c r="AP91" s="233"/>
      <c r="AQ91" s="233"/>
      <c r="AR91" s="233"/>
      <c r="AS91" s="233"/>
      <c r="AT91" s="233"/>
      <c r="AU91" s="233"/>
      <c r="AV91" s="233"/>
      <c r="AW91" s="233"/>
      <c r="AX91" s="233"/>
      <c r="AY91" s="233"/>
      <c r="AZ91" s="233"/>
      <c r="BA91" s="233"/>
      <c r="BB91" s="233"/>
      <c r="BC91" s="233"/>
      <c r="BD91" s="233"/>
      <c r="BE91" s="233"/>
      <c r="BF91" s="233"/>
      <c r="BG91" s="233"/>
      <c r="BH91" s="233"/>
      <c r="BI91" s="233"/>
      <c r="BJ91" s="233"/>
      <c r="BK91" s="233"/>
      <c r="BL91" s="233"/>
      <c r="BM91" s="233"/>
      <c r="BN91" s="233"/>
      <c r="BO91" s="233"/>
      <c r="BP91" s="233"/>
      <c r="BQ91" s="233"/>
      <c r="BR91" s="233"/>
      <c r="BS91" s="233"/>
      <c r="BT91" s="233"/>
      <c r="BU91" s="233"/>
      <c r="BV91" s="233"/>
      <c r="BW91" s="233"/>
      <c r="BX91" s="233"/>
      <c r="BY91" s="233"/>
      <c r="BZ91" s="233"/>
      <c r="CA91" s="233"/>
      <c r="CB91" s="233"/>
      <c r="CC91" s="233"/>
      <c r="CD91" s="233"/>
      <c r="CE91" s="233"/>
      <c r="CF91" s="233"/>
      <c r="CG91" s="233"/>
      <c r="CH91" s="233"/>
      <c r="CI91" s="233"/>
      <c r="CJ91" s="264">
        <f t="shared" si="49"/>
        <v>64.178068022346437</v>
      </c>
      <c r="CK91" s="257">
        <v>2025305799.4219999</v>
      </c>
      <c r="CL91" s="258">
        <v>1078.3223780000001</v>
      </c>
      <c r="CM91" s="258">
        <v>1060.5450000000001</v>
      </c>
      <c r="CN91" s="258">
        <v>1025.97867</v>
      </c>
      <c r="CO91" s="258">
        <v>993.22696370000006</v>
      </c>
      <c r="CP91" s="259">
        <v>-13.777953520000001</v>
      </c>
      <c r="CQ91" s="259">
        <v>0</v>
      </c>
      <c r="CR91" s="259">
        <v>-0.42279671540000002</v>
      </c>
      <c r="CS91" s="259">
        <v>-138.82358869999999</v>
      </c>
      <c r="CT91" s="259">
        <f t="shared" si="50"/>
        <v>2.6538934400000009</v>
      </c>
    </row>
    <row r="92" spans="1:98" ht="14.1" customHeight="1" x14ac:dyDescent="0.25">
      <c r="A92" s="233"/>
      <c r="B92" s="233"/>
      <c r="C92" s="233"/>
      <c r="D92" s="233"/>
      <c r="E92" s="233"/>
      <c r="F92" s="233"/>
      <c r="G92" s="233"/>
      <c r="H92" s="233"/>
      <c r="I92" s="233"/>
      <c r="J92" s="233"/>
      <c r="K92" s="233"/>
      <c r="L92" s="233"/>
      <c r="M92" s="233"/>
      <c r="N92" s="233"/>
      <c r="O92" s="233"/>
      <c r="P92" s="233"/>
      <c r="Q92" s="233"/>
      <c r="R92" s="233"/>
      <c r="S92" s="233"/>
      <c r="T92" s="233"/>
      <c r="U92" s="233"/>
      <c r="V92" s="233"/>
      <c r="W92" s="233"/>
      <c r="X92" s="233"/>
      <c r="Y92" s="233"/>
      <c r="Z92" s="233"/>
      <c r="AA92" s="233"/>
      <c r="AB92" s="233"/>
      <c r="AC92" s="233"/>
      <c r="AD92" s="233"/>
      <c r="AE92" s="233"/>
      <c r="AF92" s="233"/>
      <c r="AG92" s="233"/>
      <c r="AH92" s="233"/>
      <c r="AI92" s="233"/>
      <c r="AJ92" s="233"/>
      <c r="AK92" s="233"/>
      <c r="AL92" s="233"/>
      <c r="AM92" s="233"/>
      <c r="AN92" s="233"/>
      <c r="AO92" s="233"/>
      <c r="AP92" s="233"/>
      <c r="AQ92" s="233"/>
      <c r="AR92" s="233"/>
      <c r="AS92" s="233"/>
      <c r="AT92" s="233"/>
      <c r="AU92" s="233"/>
      <c r="AV92" s="233"/>
      <c r="AW92" s="233"/>
      <c r="AX92" s="233"/>
      <c r="AY92" s="233"/>
      <c r="AZ92" s="233"/>
      <c r="BA92" s="233"/>
      <c r="BB92" s="233"/>
      <c r="BC92" s="233"/>
      <c r="BD92" s="233"/>
      <c r="BE92" s="233"/>
      <c r="BF92" s="233"/>
      <c r="BG92" s="233"/>
      <c r="BH92" s="233"/>
      <c r="BI92" s="233"/>
      <c r="BJ92" s="233"/>
      <c r="BK92" s="233"/>
      <c r="BL92" s="233"/>
      <c r="BM92" s="233"/>
      <c r="BN92" s="233"/>
      <c r="BO92" s="233"/>
      <c r="BP92" s="233"/>
      <c r="BQ92" s="233"/>
      <c r="BR92" s="233"/>
      <c r="BS92" s="233"/>
      <c r="BT92" s="233"/>
      <c r="BU92" s="233"/>
      <c r="BV92" s="233"/>
      <c r="BW92" s="233"/>
      <c r="BX92" s="233"/>
      <c r="BY92" s="233"/>
      <c r="BZ92" s="233"/>
      <c r="CA92" s="233"/>
      <c r="CB92" s="233"/>
      <c r="CC92" s="233"/>
      <c r="CD92" s="233"/>
      <c r="CE92" s="233"/>
      <c r="CF92" s="233"/>
      <c r="CG92" s="233"/>
      <c r="CH92" s="233"/>
      <c r="CI92" s="233"/>
      <c r="CJ92" s="264">
        <f t="shared" si="49"/>
        <v>65.63883352688417</v>
      </c>
      <c r="CK92" s="257">
        <v>2071404052.908</v>
      </c>
      <c r="CL92" s="258">
        <v>1078.3223780000001</v>
      </c>
      <c r="CM92" s="258">
        <v>1060.5450000000001</v>
      </c>
      <c r="CN92" s="258">
        <v>1025.9802279999999</v>
      </c>
      <c r="CO92" s="258">
        <v>993.23976170000003</v>
      </c>
      <c r="CP92" s="259">
        <v>-13.777953520000001</v>
      </c>
      <c r="CQ92" s="259">
        <v>0</v>
      </c>
      <c r="CR92" s="259">
        <v>-0.4386695994</v>
      </c>
      <c r="CS92" s="259">
        <v>-141.03106930000001</v>
      </c>
      <c r="CT92" s="259">
        <f t="shared" si="50"/>
        <v>2.6538934400000009</v>
      </c>
    </row>
    <row r="93" spans="1:98" ht="14.1" customHeight="1" x14ac:dyDescent="0.25">
      <c r="A93" s="233"/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  <c r="R93" s="233"/>
      <c r="S93" s="233"/>
      <c r="T93" s="233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3"/>
      <c r="AI93" s="233"/>
      <c r="AJ93" s="233"/>
      <c r="AK93" s="233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3"/>
      <c r="BB93" s="233"/>
      <c r="BC93" s="233"/>
      <c r="BD93" s="233"/>
      <c r="BE93" s="233"/>
      <c r="BF93" s="233"/>
      <c r="BG93" s="233"/>
      <c r="BH93" s="233"/>
      <c r="BI93" s="233"/>
      <c r="BJ93" s="233"/>
      <c r="BK93" s="233"/>
      <c r="BL93" s="233"/>
      <c r="BM93" s="233"/>
      <c r="BN93" s="233"/>
      <c r="BO93" s="233"/>
      <c r="BP93" s="233"/>
      <c r="BQ93" s="233"/>
      <c r="BR93" s="233"/>
      <c r="BS93" s="233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3"/>
      <c r="CJ93" s="264">
        <f t="shared" si="49"/>
        <v>67.245675581888364</v>
      </c>
      <c r="CK93" s="257">
        <v>2122112131.743</v>
      </c>
      <c r="CL93" s="258">
        <v>1078.3223780000001</v>
      </c>
      <c r="CM93" s="258">
        <v>1060.5450000000001</v>
      </c>
      <c r="CN93" s="258">
        <v>1025.9816519999999</v>
      </c>
      <c r="CO93" s="258">
        <v>993.25197560000004</v>
      </c>
      <c r="CP93" s="259">
        <v>-13.777953520000001</v>
      </c>
      <c r="CQ93" s="259">
        <v>0</v>
      </c>
      <c r="CR93" s="259">
        <v>-0.453388976</v>
      </c>
      <c r="CS93" s="259">
        <v>-143.15097</v>
      </c>
      <c r="CT93" s="259">
        <f t="shared" si="50"/>
        <v>2.6538934400000009</v>
      </c>
    </row>
    <row r="94" spans="1:98" ht="14.1" customHeight="1" x14ac:dyDescent="0.25">
      <c r="A94" s="233"/>
      <c r="B94" s="233"/>
      <c r="C94" s="233"/>
      <c r="D94" s="233"/>
      <c r="E94" s="233"/>
      <c r="F94" s="233"/>
      <c r="G94" s="233"/>
      <c r="H94" s="233"/>
      <c r="I94" s="233"/>
      <c r="J94" s="233"/>
      <c r="K94" s="233"/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V94" s="233"/>
      <c r="W94" s="233"/>
      <c r="X94" s="233"/>
      <c r="Y94" s="233"/>
      <c r="Z94" s="233"/>
      <c r="AA94" s="233"/>
      <c r="AB94" s="233"/>
      <c r="AC94" s="233"/>
      <c r="AD94" s="233"/>
      <c r="AE94" s="233"/>
      <c r="AF94" s="233"/>
      <c r="AG94" s="233"/>
      <c r="AH94" s="233"/>
      <c r="AI94" s="233"/>
      <c r="AJ94" s="233"/>
      <c r="AK94" s="233"/>
      <c r="AL94" s="233"/>
      <c r="AM94" s="233"/>
      <c r="AN94" s="233"/>
      <c r="AO94" s="233"/>
      <c r="AP94" s="233"/>
      <c r="AQ94" s="233"/>
      <c r="AR94" s="233"/>
      <c r="AS94" s="233"/>
      <c r="AT94" s="233"/>
      <c r="AU94" s="233"/>
      <c r="AV94" s="233"/>
      <c r="AW94" s="233"/>
      <c r="AX94" s="233"/>
      <c r="AY94" s="233"/>
      <c r="AZ94" s="233"/>
      <c r="BA94" s="233"/>
      <c r="BB94" s="233"/>
      <c r="BC94" s="233"/>
      <c r="BD94" s="233"/>
      <c r="BE94" s="233"/>
      <c r="BF94" s="233"/>
      <c r="BG94" s="233"/>
      <c r="BH94" s="233"/>
      <c r="BI94" s="233"/>
      <c r="BJ94" s="233"/>
      <c r="BK94" s="233"/>
      <c r="BL94" s="233"/>
      <c r="BM94" s="233"/>
      <c r="BN94" s="233"/>
      <c r="BO94" s="233"/>
      <c r="BP94" s="233"/>
      <c r="BQ94" s="233"/>
      <c r="BR94" s="233"/>
      <c r="BS94" s="233"/>
      <c r="BT94" s="233"/>
      <c r="BU94" s="233"/>
      <c r="BV94" s="233"/>
      <c r="BW94" s="233"/>
      <c r="BX94" s="233"/>
      <c r="BY94" s="233"/>
      <c r="BZ94" s="233"/>
      <c r="CA94" s="233"/>
      <c r="CB94" s="233"/>
      <c r="CC94" s="233"/>
      <c r="CD94" s="233"/>
      <c r="CE94" s="233"/>
      <c r="CF94" s="233"/>
      <c r="CG94" s="233"/>
      <c r="CH94" s="233"/>
      <c r="CI94" s="233"/>
      <c r="CJ94" s="264">
        <f t="shared" si="49"/>
        <v>69.013201842377114</v>
      </c>
      <c r="CK94" s="257">
        <v>2177891018.461</v>
      </c>
      <c r="CL94" s="258">
        <v>1078.332355</v>
      </c>
      <c r="CM94" s="258">
        <v>1060.5450000000001</v>
      </c>
      <c r="CN94" s="258">
        <v>1025.9829480000001</v>
      </c>
      <c r="CO94" s="258">
        <v>993.26329569999996</v>
      </c>
      <c r="CP94" s="259">
        <v>-14.049901869999999</v>
      </c>
      <c r="CQ94" s="259">
        <v>0</v>
      </c>
      <c r="CR94" s="259">
        <v>-0.46694354339999999</v>
      </c>
      <c r="CS94" s="259">
        <v>-145.12731539999999</v>
      </c>
      <c r="CT94" s="259">
        <f t="shared" si="50"/>
        <v>2.3819450900000021</v>
      </c>
    </row>
    <row r="95" spans="1:98" ht="14.1" customHeight="1" x14ac:dyDescent="0.25">
      <c r="A95" s="233"/>
      <c r="B95" s="233"/>
      <c r="C95" s="233"/>
      <c r="D95" s="233"/>
      <c r="E95" s="233"/>
      <c r="F95" s="233"/>
      <c r="G95" s="233"/>
      <c r="H95" s="233"/>
      <c r="I95" s="233"/>
      <c r="J95" s="233"/>
      <c r="K95" s="233"/>
      <c r="L95" s="233"/>
      <c r="M95" s="233"/>
      <c r="N95" s="233"/>
      <c r="O95" s="233"/>
      <c r="P95" s="233"/>
      <c r="Q95" s="233"/>
      <c r="R95" s="233"/>
      <c r="S95" s="233"/>
      <c r="T95" s="233"/>
      <c r="U95" s="233"/>
      <c r="V95" s="233"/>
      <c r="W95" s="233"/>
      <c r="X95" s="233"/>
      <c r="Y95" s="233"/>
      <c r="Z95" s="233"/>
      <c r="AA95" s="233"/>
      <c r="AB95" s="233"/>
      <c r="AC95" s="233"/>
      <c r="AD95" s="233"/>
      <c r="AE95" s="233"/>
      <c r="AF95" s="233"/>
      <c r="AG95" s="233"/>
      <c r="AH95" s="233"/>
      <c r="AI95" s="233"/>
      <c r="AJ95" s="233"/>
      <c r="AK95" s="233"/>
      <c r="AL95" s="233"/>
      <c r="AM95" s="233"/>
      <c r="AN95" s="233"/>
      <c r="AO95" s="233"/>
      <c r="AP95" s="233"/>
      <c r="AQ95" s="233"/>
      <c r="AR95" s="233"/>
      <c r="AS95" s="233"/>
      <c r="AT95" s="233"/>
      <c r="AU95" s="233"/>
      <c r="AV95" s="233"/>
      <c r="AW95" s="233"/>
      <c r="AX95" s="233"/>
      <c r="AY95" s="233"/>
      <c r="AZ95" s="233"/>
      <c r="BA95" s="233"/>
      <c r="BB95" s="233"/>
      <c r="BC95" s="233"/>
      <c r="BD95" s="233"/>
      <c r="BE95" s="233"/>
      <c r="BF95" s="233"/>
      <c r="BG95" s="233"/>
      <c r="BH95" s="233"/>
      <c r="BI95" s="233"/>
      <c r="BJ95" s="233"/>
      <c r="BK95" s="233"/>
      <c r="BL95" s="233"/>
      <c r="BM95" s="233"/>
      <c r="BN95" s="233"/>
      <c r="BO95" s="233"/>
      <c r="BP95" s="233"/>
      <c r="BQ95" s="233"/>
      <c r="BR95" s="233"/>
      <c r="BS95" s="233"/>
      <c r="BT95" s="233"/>
      <c r="BU95" s="233"/>
      <c r="BV95" s="233"/>
      <c r="BW95" s="233"/>
      <c r="BX95" s="233"/>
      <c r="BY95" s="233"/>
      <c r="BZ95" s="233"/>
      <c r="CA95" s="233"/>
      <c r="CB95" s="233"/>
      <c r="CC95" s="233"/>
      <c r="CD95" s="233"/>
      <c r="CE95" s="233"/>
      <c r="CF95" s="233"/>
      <c r="CG95" s="233"/>
      <c r="CH95" s="233"/>
      <c r="CI95" s="233"/>
      <c r="CJ95" s="264">
        <f t="shared" si="49"/>
        <v>70.957480728921084</v>
      </c>
      <c r="CK95" s="257">
        <v>2239247793.8509998</v>
      </c>
      <c r="CL95" s="258">
        <v>1078.3549619999999</v>
      </c>
      <c r="CM95" s="258">
        <v>1060.5450000000001</v>
      </c>
      <c r="CN95" s="258">
        <v>1025.9841039999999</v>
      </c>
      <c r="CO95" s="258">
        <v>993.27340219999996</v>
      </c>
      <c r="CP95" s="259">
        <v>-14.673426989999999</v>
      </c>
      <c r="CQ95" s="259">
        <v>0</v>
      </c>
      <c r="CR95" s="259">
        <v>-0.47916846499999999</v>
      </c>
      <c r="CS95" s="259">
        <v>-146.90126660000001</v>
      </c>
      <c r="CT95" s="259">
        <f t="shared" si="50"/>
        <v>1.7584199700000021</v>
      </c>
    </row>
    <row r="96" spans="1:98" ht="14.1" customHeight="1" x14ac:dyDescent="0.25">
      <c r="A96" s="233"/>
      <c r="B96" s="233"/>
      <c r="C96" s="233"/>
      <c r="D96" s="233"/>
      <c r="E96" s="233"/>
      <c r="F96" s="233"/>
      <c r="G96" s="233"/>
      <c r="H96" s="233"/>
      <c r="I96" s="233"/>
      <c r="J96" s="233"/>
      <c r="K96" s="233"/>
      <c r="L96" s="233"/>
      <c r="M96" s="233"/>
      <c r="N96" s="233"/>
      <c r="O96" s="233"/>
      <c r="P96" s="233"/>
      <c r="Q96" s="233"/>
      <c r="R96" s="233"/>
      <c r="S96" s="233"/>
      <c r="T96" s="233"/>
      <c r="U96" s="233"/>
      <c r="V96" s="233"/>
      <c r="W96" s="233"/>
      <c r="X96" s="233"/>
      <c r="Y96" s="233"/>
      <c r="Z96" s="233"/>
      <c r="AA96" s="233"/>
      <c r="AB96" s="233"/>
      <c r="AC96" s="233"/>
      <c r="AD96" s="233"/>
      <c r="AE96" s="233"/>
      <c r="AF96" s="233"/>
      <c r="AG96" s="233"/>
      <c r="AH96" s="233"/>
      <c r="AI96" s="233"/>
      <c r="AJ96" s="233"/>
      <c r="AK96" s="233"/>
      <c r="AL96" s="233"/>
      <c r="AM96" s="233"/>
      <c r="AN96" s="233"/>
      <c r="AO96" s="233"/>
      <c r="AP96" s="233"/>
      <c r="AQ96" s="233"/>
      <c r="AR96" s="233"/>
      <c r="AS96" s="233"/>
      <c r="AT96" s="233"/>
      <c r="AU96" s="233"/>
      <c r="AV96" s="233"/>
      <c r="AW96" s="233"/>
      <c r="AX96" s="233"/>
      <c r="AY96" s="233"/>
      <c r="AZ96" s="233"/>
      <c r="BA96" s="233"/>
      <c r="BB96" s="233"/>
      <c r="BC96" s="233"/>
      <c r="BD96" s="233"/>
      <c r="BE96" s="233"/>
      <c r="BF96" s="233"/>
      <c r="BG96" s="233"/>
      <c r="BH96" s="233"/>
      <c r="BI96" s="233"/>
      <c r="BJ96" s="233"/>
      <c r="BK96" s="233"/>
      <c r="BL96" s="233"/>
      <c r="BM96" s="233"/>
      <c r="BN96" s="233"/>
      <c r="BO96" s="233"/>
      <c r="BP96" s="233"/>
      <c r="BQ96" s="233"/>
      <c r="BR96" s="233"/>
      <c r="BS96" s="233"/>
      <c r="BT96" s="233"/>
      <c r="BU96" s="233"/>
      <c r="BV96" s="233"/>
      <c r="BW96" s="233"/>
      <c r="BX96" s="233"/>
      <c r="BY96" s="233"/>
      <c r="BZ96" s="233"/>
      <c r="CA96" s="233"/>
      <c r="CB96" s="233"/>
      <c r="CC96" s="233"/>
      <c r="CD96" s="233"/>
      <c r="CE96" s="233"/>
      <c r="CF96" s="233"/>
      <c r="CG96" s="233"/>
      <c r="CH96" s="233"/>
      <c r="CI96" s="233"/>
      <c r="CJ96" s="264">
        <f t="shared" si="49"/>
        <v>73.096187504119456</v>
      </c>
      <c r="CK96" s="257">
        <v>2306740246.7800002</v>
      </c>
      <c r="CL96" s="258">
        <v>1078.384249</v>
      </c>
      <c r="CM96" s="258">
        <v>1061.5809999999999</v>
      </c>
      <c r="CN96" s="258">
        <v>1025.98549</v>
      </c>
      <c r="CO96" s="258">
        <v>993.28303840000001</v>
      </c>
      <c r="CP96" s="259">
        <v>-15.49621728</v>
      </c>
      <c r="CQ96" s="259">
        <v>-1.2716720420000001</v>
      </c>
      <c r="CR96" s="259">
        <v>-0.4940008266</v>
      </c>
      <c r="CS96" s="259">
        <v>-148.59970150000001</v>
      </c>
      <c r="CT96" s="259">
        <f t="shared" si="50"/>
        <v>0.93562968000000168</v>
      </c>
    </row>
    <row r="97" spans="1:98" ht="14.1" customHeight="1" x14ac:dyDescent="0.25">
      <c r="A97" s="233"/>
      <c r="B97" s="233"/>
      <c r="C97" s="233"/>
      <c r="D97" s="233"/>
      <c r="E97" s="233"/>
      <c r="F97" s="233"/>
      <c r="G97" s="233"/>
      <c r="H97" s="233"/>
      <c r="I97" s="233"/>
      <c r="J97" s="233"/>
      <c r="K97" s="233"/>
      <c r="L97" s="233"/>
      <c r="M97" s="233"/>
      <c r="N97" s="233"/>
      <c r="O97" s="233"/>
      <c r="P97" s="233"/>
      <c r="Q97" s="233"/>
      <c r="R97" s="233"/>
      <c r="S97" s="233"/>
      <c r="T97" s="233"/>
      <c r="U97" s="233"/>
      <c r="V97" s="233"/>
      <c r="W97" s="233"/>
      <c r="X97" s="233"/>
      <c r="Y97" s="233"/>
      <c r="Z97" s="233"/>
      <c r="AA97" s="233"/>
      <c r="AB97" s="233"/>
      <c r="AC97" s="233"/>
      <c r="AD97" s="233"/>
      <c r="AE97" s="233"/>
      <c r="AF97" s="233"/>
      <c r="AG97" s="233"/>
      <c r="AH97" s="233"/>
      <c r="AI97" s="233"/>
      <c r="AJ97" s="233"/>
      <c r="AK97" s="233"/>
      <c r="AL97" s="233"/>
      <c r="AM97" s="233"/>
      <c r="AN97" s="233"/>
      <c r="AO97" s="233"/>
      <c r="AP97" s="233"/>
      <c r="AQ97" s="233"/>
      <c r="AR97" s="233"/>
      <c r="AS97" s="233"/>
      <c r="AT97" s="233"/>
      <c r="AU97" s="233"/>
      <c r="AV97" s="233"/>
      <c r="AW97" s="233"/>
      <c r="AX97" s="233"/>
      <c r="AY97" s="233"/>
      <c r="AZ97" s="233"/>
      <c r="BA97" s="233"/>
      <c r="BB97" s="233"/>
      <c r="BC97" s="233"/>
      <c r="BD97" s="233"/>
      <c r="BE97" s="233"/>
      <c r="BF97" s="233"/>
      <c r="BG97" s="233"/>
      <c r="BH97" s="233"/>
      <c r="BI97" s="233"/>
      <c r="BJ97" s="233"/>
      <c r="BK97" s="233"/>
      <c r="BL97" s="233"/>
      <c r="BM97" s="233"/>
      <c r="BN97" s="233"/>
      <c r="BO97" s="233"/>
      <c r="BP97" s="233"/>
      <c r="BQ97" s="233"/>
      <c r="BR97" s="233"/>
      <c r="BS97" s="233"/>
      <c r="BT97" s="233"/>
      <c r="BU97" s="233"/>
      <c r="BV97" s="233"/>
      <c r="BW97" s="233"/>
      <c r="BX97" s="233"/>
      <c r="BY97" s="233"/>
      <c r="BZ97" s="233"/>
      <c r="CA97" s="233"/>
      <c r="CB97" s="233"/>
      <c r="CC97" s="233"/>
      <c r="CD97" s="233"/>
      <c r="CE97" s="233"/>
      <c r="CF97" s="233"/>
      <c r="CG97" s="233"/>
      <c r="CH97" s="233"/>
      <c r="CI97" s="233"/>
      <c r="CJ97" s="264">
        <f t="shared" si="49"/>
        <v>75.448764956840819</v>
      </c>
      <c r="CK97" s="257">
        <v>2380981945.0019999</v>
      </c>
      <c r="CL97" s="258">
        <v>1078.403742</v>
      </c>
      <c r="CM97" s="258">
        <v>1061.5809999999999</v>
      </c>
      <c r="CN97" s="258">
        <v>1026.14339</v>
      </c>
      <c r="CO97" s="258">
        <v>993.29818030000001</v>
      </c>
      <c r="CP97" s="259">
        <v>-16.05322335</v>
      </c>
      <c r="CQ97" s="259">
        <v>-2.696741201</v>
      </c>
      <c r="CR97" s="259">
        <v>-1.8350346019999999</v>
      </c>
      <c r="CS97" s="259">
        <v>-151.27753490000001</v>
      </c>
      <c r="CT97" s="259">
        <f t="shared" si="50"/>
        <v>0.37862361000000178</v>
      </c>
    </row>
    <row r="98" spans="1:98" ht="14.1" customHeight="1" x14ac:dyDescent="0.25">
      <c r="A98" s="233"/>
      <c r="B98" s="233"/>
      <c r="C98" s="233"/>
      <c r="D98" s="233"/>
      <c r="E98" s="233"/>
      <c r="F98" s="233"/>
      <c r="G98" s="233"/>
      <c r="H98" s="233"/>
      <c r="I98" s="233"/>
      <c r="J98" s="233"/>
      <c r="K98" s="233"/>
      <c r="L98" s="233"/>
      <c r="M98" s="233"/>
      <c r="N98" s="233"/>
      <c r="O98" s="233"/>
      <c r="P98" s="233"/>
      <c r="Q98" s="233"/>
      <c r="R98" s="233"/>
      <c r="S98" s="233"/>
      <c r="T98" s="233"/>
      <c r="U98" s="233"/>
      <c r="V98" s="233"/>
      <c r="W98" s="233"/>
      <c r="X98" s="233"/>
      <c r="Y98" s="233"/>
      <c r="Z98" s="233"/>
      <c r="AA98" s="233"/>
      <c r="AB98" s="233"/>
      <c r="AC98" s="233"/>
      <c r="AD98" s="233"/>
      <c r="AE98" s="233"/>
      <c r="AF98" s="233"/>
      <c r="AG98" s="233"/>
      <c r="AH98" s="233"/>
      <c r="AI98" s="233"/>
      <c r="AJ98" s="233"/>
      <c r="AK98" s="233"/>
      <c r="AL98" s="233"/>
      <c r="AM98" s="233"/>
      <c r="AN98" s="233"/>
      <c r="AO98" s="233"/>
      <c r="AP98" s="233"/>
      <c r="AQ98" s="233"/>
      <c r="AR98" s="233"/>
      <c r="AS98" s="233"/>
      <c r="AT98" s="233"/>
      <c r="AU98" s="233"/>
      <c r="AV98" s="233"/>
      <c r="AW98" s="233"/>
      <c r="AX98" s="233"/>
      <c r="AY98" s="233"/>
      <c r="AZ98" s="233"/>
      <c r="BA98" s="233"/>
      <c r="BB98" s="233"/>
      <c r="BC98" s="233"/>
      <c r="BD98" s="233"/>
      <c r="BE98" s="233"/>
      <c r="BF98" s="233"/>
      <c r="BG98" s="233"/>
      <c r="BH98" s="233"/>
      <c r="BI98" s="233"/>
      <c r="BJ98" s="233"/>
      <c r="BK98" s="233"/>
      <c r="BL98" s="233"/>
      <c r="BM98" s="233"/>
      <c r="BN98" s="233"/>
      <c r="BO98" s="233"/>
      <c r="BP98" s="233"/>
      <c r="BQ98" s="233"/>
      <c r="BR98" s="233"/>
      <c r="BS98" s="233"/>
      <c r="BT98" s="233"/>
      <c r="BU98" s="233"/>
      <c r="BV98" s="233"/>
      <c r="BW98" s="233"/>
      <c r="BX98" s="233"/>
      <c r="BY98" s="233"/>
      <c r="BZ98" s="233"/>
      <c r="CA98" s="233"/>
      <c r="CB98" s="233"/>
      <c r="CC98" s="233"/>
      <c r="CD98" s="233"/>
      <c r="CE98" s="233"/>
      <c r="CF98" s="233"/>
      <c r="CG98" s="233"/>
      <c r="CH98" s="233"/>
      <c r="CI98" s="233"/>
      <c r="CJ98" s="264">
        <f t="shared" si="49"/>
        <v>78.036600154827994</v>
      </c>
      <c r="CK98" s="257">
        <v>2462647813.046</v>
      </c>
      <c r="CL98" s="258">
        <v>1078.4114279999999</v>
      </c>
      <c r="CM98" s="258">
        <v>1061.5809999999999</v>
      </c>
      <c r="CN98" s="258">
        <v>1026.234897</v>
      </c>
      <c r="CO98" s="258">
        <v>993.30660220000004</v>
      </c>
      <c r="CP98" s="259">
        <v>-16.274877889999999</v>
      </c>
      <c r="CQ98" s="259">
        <v>-3.2401296980000001</v>
      </c>
      <c r="CR98" s="259">
        <v>-2.9948151059999999</v>
      </c>
      <c r="CS98" s="259">
        <v>-152.77536910000001</v>
      </c>
      <c r="CT98" s="259">
        <f t="shared" si="50"/>
        <v>0.15696907000000238</v>
      </c>
    </row>
    <row r="99" spans="1:98" ht="14.1" customHeight="1" x14ac:dyDescent="0.25">
      <c r="A99" s="233"/>
      <c r="B99" s="233"/>
      <c r="C99" s="233"/>
      <c r="D99" s="233"/>
      <c r="E99" s="233"/>
      <c r="F99" s="233"/>
      <c r="G99" s="233"/>
      <c r="H99" s="233"/>
      <c r="I99" s="233"/>
      <c r="J99" s="233"/>
      <c r="K99" s="233"/>
      <c r="L99" s="233"/>
      <c r="M99" s="233"/>
      <c r="N99" s="233"/>
      <c r="O99" s="233"/>
      <c r="P99" s="233"/>
      <c r="Q99" s="233"/>
      <c r="R99" s="233"/>
      <c r="S99" s="233"/>
      <c r="T99" s="233"/>
      <c r="U99" s="233"/>
      <c r="V99" s="233"/>
      <c r="W99" s="233"/>
      <c r="X99" s="233"/>
      <c r="Y99" s="233"/>
      <c r="Z99" s="233"/>
      <c r="AA99" s="233"/>
      <c r="AB99" s="233"/>
      <c r="AC99" s="233"/>
      <c r="AD99" s="233"/>
      <c r="AE99" s="233"/>
      <c r="AF99" s="233"/>
      <c r="AG99" s="233"/>
      <c r="AH99" s="233"/>
      <c r="AI99" s="233"/>
      <c r="AJ99" s="233"/>
      <c r="AK99" s="233"/>
      <c r="AL99" s="233"/>
      <c r="AM99" s="233"/>
      <c r="AN99" s="233"/>
      <c r="AO99" s="233"/>
      <c r="AP99" s="233"/>
      <c r="AQ99" s="233"/>
      <c r="AR99" s="233"/>
      <c r="AS99" s="233"/>
      <c r="AT99" s="233"/>
      <c r="AU99" s="233"/>
      <c r="AV99" s="233"/>
      <c r="AW99" s="233"/>
      <c r="AX99" s="233"/>
      <c r="AY99" s="233"/>
      <c r="AZ99" s="233"/>
      <c r="BA99" s="233"/>
      <c r="BB99" s="233"/>
      <c r="BC99" s="233"/>
      <c r="BD99" s="233"/>
      <c r="BE99" s="233"/>
      <c r="BF99" s="233"/>
      <c r="BG99" s="233"/>
      <c r="BH99" s="233"/>
      <c r="BI99" s="233"/>
      <c r="BJ99" s="233"/>
      <c r="BK99" s="233"/>
      <c r="BL99" s="233"/>
      <c r="BM99" s="233"/>
      <c r="BN99" s="233"/>
      <c r="BO99" s="233"/>
      <c r="BP99" s="233"/>
      <c r="BQ99" s="233"/>
      <c r="BR99" s="233"/>
      <c r="BS99" s="233"/>
      <c r="BT99" s="233"/>
      <c r="BU99" s="233"/>
      <c r="BV99" s="233"/>
      <c r="BW99" s="233"/>
      <c r="BX99" s="233"/>
      <c r="BY99" s="233"/>
      <c r="BZ99" s="233"/>
      <c r="CA99" s="233"/>
      <c r="CB99" s="233"/>
      <c r="CC99" s="233"/>
      <c r="CD99" s="233"/>
      <c r="CE99" s="233"/>
      <c r="CF99" s="233"/>
      <c r="CG99" s="233"/>
      <c r="CH99" s="233"/>
      <c r="CI99" s="233"/>
      <c r="CJ99" s="264">
        <f t="shared" si="49"/>
        <v>80.883218872632895</v>
      </c>
      <c r="CK99" s="257">
        <v>2552480267.895</v>
      </c>
      <c r="CL99" s="258">
        <v>1078.4145779999999</v>
      </c>
      <c r="CM99" s="258">
        <v>1061.5809999999999</v>
      </c>
      <c r="CN99" s="258">
        <v>1026.2641510000001</v>
      </c>
      <c r="CO99" s="258">
        <v>993.30961760000002</v>
      </c>
      <c r="CP99" s="259">
        <v>-16.366034190000001</v>
      </c>
      <c r="CQ99" s="259">
        <v>-3.448878267</v>
      </c>
      <c r="CR99" s="259">
        <v>-3.4178513810000002</v>
      </c>
      <c r="CS99" s="259">
        <v>-153.31344089999999</v>
      </c>
      <c r="CT99" s="259">
        <f t="shared" si="50"/>
        <v>6.5812770000000853E-2</v>
      </c>
    </row>
    <row r="100" spans="1:98" ht="14.1" customHeight="1" x14ac:dyDescent="0.25">
      <c r="A100" s="233"/>
      <c r="B100" s="233"/>
      <c r="C100" s="233"/>
      <c r="D100" s="233"/>
      <c r="E100" s="233"/>
      <c r="F100" s="233"/>
      <c r="G100" s="233"/>
      <c r="H100" s="233"/>
      <c r="I100" s="233"/>
      <c r="J100" s="233"/>
      <c r="K100" s="233"/>
      <c r="L100" s="233"/>
      <c r="M100" s="233"/>
      <c r="N100" s="233"/>
      <c r="O100" s="233"/>
      <c r="P100" s="233"/>
      <c r="Q100" s="233"/>
      <c r="R100" s="233"/>
      <c r="S100" s="233"/>
      <c r="T100" s="233"/>
      <c r="U100" s="233"/>
      <c r="V100" s="233"/>
      <c r="W100" s="233"/>
      <c r="X100" s="233"/>
      <c r="Y100" s="233"/>
      <c r="Z100" s="233"/>
      <c r="AA100" s="233"/>
      <c r="AB100" s="233"/>
      <c r="AC100" s="233"/>
      <c r="AD100" s="233"/>
      <c r="AE100" s="233"/>
      <c r="AF100" s="233"/>
      <c r="AG100" s="233"/>
      <c r="AH100" s="233"/>
      <c r="AI100" s="233"/>
      <c r="AJ100" s="233"/>
      <c r="AK100" s="233"/>
      <c r="AL100" s="233"/>
      <c r="AM100" s="233"/>
      <c r="AN100" s="233"/>
      <c r="AO100" s="233"/>
      <c r="AP100" s="233"/>
      <c r="AQ100" s="233"/>
      <c r="AR100" s="233"/>
      <c r="AS100" s="233"/>
      <c r="AT100" s="233"/>
      <c r="AU100" s="233"/>
      <c r="AV100" s="233"/>
      <c r="AW100" s="233"/>
      <c r="AX100" s="233"/>
      <c r="AY100" s="233"/>
      <c r="AZ100" s="233"/>
      <c r="BA100" s="233"/>
      <c r="BB100" s="233"/>
      <c r="BC100" s="233"/>
      <c r="BD100" s="233"/>
      <c r="BE100" s="233"/>
      <c r="BF100" s="233"/>
      <c r="BG100" s="233"/>
      <c r="BH100" s="233"/>
      <c r="BI100" s="233"/>
      <c r="BJ100" s="233"/>
      <c r="BK100" s="233"/>
      <c r="BL100" s="233"/>
      <c r="BM100" s="233"/>
      <c r="BN100" s="233"/>
      <c r="BO100" s="233"/>
      <c r="BP100" s="233"/>
      <c r="BQ100" s="233"/>
      <c r="BR100" s="233"/>
      <c r="BS100" s="233"/>
      <c r="BT100" s="233"/>
      <c r="BU100" s="233"/>
      <c r="BV100" s="233"/>
      <c r="BW100" s="233"/>
      <c r="BX100" s="233"/>
      <c r="BY100" s="233"/>
      <c r="BZ100" s="233"/>
      <c r="CA100" s="233"/>
      <c r="CB100" s="233"/>
      <c r="CC100" s="233"/>
      <c r="CD100" s="233"/>
      <c r="CE100" s="233"/>
      <c r="CF100" s="233"/>
      <c r="CG100" s="233"/>
      <c r="CH100" s="233"/>
      <c r="CI100" s="233"/>
      <c r="CJ100" s="264">
        <f t="shared" si="49"/>
        <v>84.014499462189775</v>
      </c>
      <c r="CK100" s="257">
        <v>2651295968.2280002</v>
      </c>
      <c r="CL100" s="258">
        <v>1078.4158990000001</v>
      </c>
      <c r="CM100" s="258">
        <v>1061.5809999999999</v>
      </c>
      <c r="CN100" s="258">
        <v>1026.275333</v>
      </c>
      <c r="CO100" s="258">
        <v>993.31081510000001</v>
      </c>
      <c r="CP100" s="259">
        <v>-16.40433273</v>
      </c>
      <c r="CQ100" s="259">
        <v>-3.531393923</v>
      </c>
      <c r="CR100" s="259">
        <v>-3.585952024</v>
      </c>
      <c r="CS100" s="259">
        <v>-153.52734570000001</v>
      </c>
      <c r="CT100" s="259">
        <f t="shared" si="50"/>
        <v>2.7514230000001305E-2</v>
      </c>
    </row>
    <row r="101" spans="1:98" ht="14.1" customHeight="1" x14ac:dyDescent="0.25">
      <c r="A101" s="233"/>
      <c r="B101" s="233"/>
      <c r="C101" s="233"/>
      <c r="D101" s="233"/>
      <c r="E101" s="233"/>
      <c r="F101" s="233"/>
      <c r="G101" s="233"/>
      <c r="H101" s="233"/>
      <c r="I101" s="233"/>
      <c r="J101" s="233"/>
      <c r="K101" s="233"/>
      <c r="L101" s="233"/>
      <c r="M101" s="233"/>
      <c r="N101" s="233"/>
      <c r="O101" s="233"/>
      <c r="P101" s="233"/>
      <c r="Q101" s="233"/>
      <c r="R101" s="233"/>
      <c r="S101" s="233"/>
      <c r="T101" s="233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3"/>
      <c r="AI101" s="233"/>
      <c r="AJ101" s="233"/>
      <c r="AK101" s="233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3"/>
      <c r="BB101" s="233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3"/>
      <c r="BS101" s="233"/>
      <c r="BT101" s="233"/>
      <c r="BU101" s="233"/>
      <c r="BV101" s="233"/>
      <c r="BW101" s="233"/>
      <c r="BX101" s="233"/>
      <c r="BY101" s="233"/>
      <c r="BZ101" s="233"/>
      <c r="CA101" s="233"/>
      <c r="CB101" s="233"/>
      <c r="CC101" s="233"/>
      <c r="CD101" s="233"/>
      <c r="CE101" s="233"/>
      <c r="CF101" s="233"/>
      <c r="CG101" s="233"/>
      <c r="CH101" s="233"/>
      <c r="CI101" s="233"/>
      <c r="CJ101" s="264">
        <f t="shared" si="49"/>
        <v>87.458908110724508</v>
      </c>
      <c r="CK101" s="257">
        <v>2759993238.5949998</v>
      </c>
      <c r="CL101" s="258">
        <v>1078.416459</v>
      </c>
      <c r="CM101" s="258">
        <v>1061.5809999999999</v>
      </c>
      <c r="CN101" s="258">
        <v>1026.279857</v>
      </c>
      <c r="CO101" s="258">
        <v>993.31131019999998</v>
      </c>
      <c r="CP101" s="259">
        <v>-16.420572180000001</v>
      </c>
      <c r="CQ101" s="259">
        <v>-3.564385245</v>
      </c>
      <c r="CR101" s="259">
        <v>-3.6549532490000001</v>
      </c>
      <c r="CS101" s="259">
        <v>-153.6158173</v>
      </c>
      <c r="CT101" s="259">
        <f t="shared" si="50"/>
        <v>1.1274780000000817E-2</v>
      </c>
    </row>
    <row r="102" spans="1:98" ht="14.1" customHeight="1" x14ac:dyDescent="0.25">
      <c r="A102" s="233"/>
      <c r="B102" s="233"/>
      <c r="C102" s="233"/>
      <c r="D102" s="233"/>
      <c r="E102" s="233"/>
      <c r="F102" s="233"/>
      <c r="G102" s="233"/>
      <c r="H102" s="233"/>
      <c r="I102" s="233"/>
      <c r="J102" s="233"/>
      <c r="K102" s="233"/>
      <c r="L102" s="233"/>
      <c r="M102" s="233"/>
      <c r="N102" s="233"/>
      <c r="O102" s="233"/>
      <c r="P102" s="233"/>
      <c r="Q102" s="233"/>
      <c r="R102" s="233"/>
      <c r="S102" s="233"/>
      <c r="T102" s="233"/>
      <c r="U102" s="233"/>
      <c r="V102" s="233"/>
      <c r="W102" s="233"/>
      <c r="X102" s="233"/>
      <c r="Y102" s="233"/>
      <c r="Z102" s="233"/>
      <c r="AA102" s="233"/>
      <c r="AB102" s="233"/>
      <c r="AC102" s="233"/>
      <c r="AD102" s="233"/>
      <c r="AE102" s="233"/>
      <c r="AF102" s="233"/>
      <c r="AG102" s="233"/>
      <c r="AH102" s="233"/>
      <c r="AI102" s="233"/>
      <c r="AJ102" s="233"/>
      <c r="AK102" s="233"/>
      <c r="AL102" s="233"/>
      <c r="AM102" s="233"/>
      <c r="AN102" s="233"/>
      <c r="AO102" s="233"/>
      <c r="AP102" s="233"/>
      <c r="AQ102" s="233"/>
      <c r="AR102" s="233"/>
      <c r="AS102" s="233"/>
      <c r="BB102" s="233"/>
      <c r="BC102" s="233"/>
      <c r="BD102" s="233"/>
      <c r="BE102" s="233"/>
      <c r="BF102" s="233"/>
      <c r="BG102" s="233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233"/>
      <c r="CF102" s="233"/>
      <c r="CG102" s="233"/>
      <c r="CH102" s="233"/>
      <c r="CI102" s="233"/>
      <c r="CJ102" s="264">
        <f t="shared" si="49"/>
        <v>91.247757624090553</v>
      </c>
      <c r="CK102" s="257">
        <v>2879560235.9980001</v>
      </c>
      <c r="CL102" s="258">
        <v>1078.416694</v>
      </c>
      <c r="CM102" s="258">
        <v>1061.5809999999999</v>
      </c>
      <c r="CN102" s="258">
        <v>1026.2817070000001</v>
      </c>
      <c r="CO102" s="258">
        <v>993.31151590000002</v>
      </c>
      <c r="CP102" s="259">
        <v>-16.427385569999998</v>
      </c>
      <c r="CQ102" s="259">
        <v>-3.577506466</v>
      </c>
      <c r="CR102" s="259">
        <v>-3.6833417000000002</v>
      </c>
      <c r="CS102" s="259">
        <v>-153.65258789999999</v>
      </c>
      <c r="CT102" s="259">
        <f t="shared" si="50"/>
        <v>4.4613900000030071E-3</v>
      </c>
    </row>
    <row r="103" spans="1:98" ht="14.1" customHeight="1" x14ac:dyDescent="0.25">
      <c r="A103" s="233"/>
      <c r="B103" s="233"/>
      <c r="C103" s="233"/>
      <c r="D103" s="233"/>
      <c r="E103" s="233"/>
      <c r="F103" s="233"/>
      <c r="G103" s="233"/>
      <c r="H103" s="233"/>
      <c r="I103" s="233"/>
      <c r="J103" s="233"/>
      <c r="K103" s="233"/>
      <c r="L103" s="233"/>
      <c r="M103" s="233"/>
      <c r="N103" s="233"/>
      <c r="O103" s="233"/>
      <c r="P103" s="233"/>
      <c r="Q103" s="233"/>
      <c r="R103" s="233"/>
      <c r="S103" s="233"/>
      <c r="T103" s="233"/>
      <c r="U103" s="233"/>
      <c r="V103" s="233"/>
      <c r="W103" s="233"/>
      <c r="X103" s="233"/>
      <c r="Y103" s="233"/>
      <c r="Z103" s="233"/>
      <c r="AA103" s="233"/>
      <c r="AB103" s="233"/>
      <c r="AC103" s="233"/>
      <c r="AD103" s="233"/>
      <c r="AE103" s="233"/>
      <c r="AF103" s="233"/>
      <c r="AG103" s="233"/>
      <c r="AH103" s="233"/>
      <c r="AI103" s="233"/>
      <c r="AJ103" s="233"/>
      <c r="AK103" s="233"/>
      <c r="AL103" s="233"/>
      <c r="AM103" s="233"/>
      <c r="AN103" s="233"/>
      <c r="AO103" s="233"/>
      <c r="AP103" s="233"/>
      <c r="AQ103" s="233"/>
      <c r="AR103" s="233"/>
      <c r="AS103" s="233"/>
      <c r="BB103" s="233"/>
      <c r="BC103" s="233"/>
      <c r="BD103" s="233"/>
      <c r="BE103" s="233"/>
      <c r="BF103" s="233"/>
      <c r="BG103" s="233"/>
      <c r="BH103" s="233"/>
      <c r="BI103" s="233"/>
      <c r="BJ103" s="233"/>
      <c r="BK103" s="233"/>
      <c r="BL103" s="233"/>
      <c r="BM103" s="233"/>
      <c r="BN103" s="233"/>
      <c r="BO103" s="233"/>
      <c r="BP103" s="233"/>
      <c r="BQ103" s="233"/>
      <c r="BR103" s="233"/>
      <c r="BS103" s="233"/>
      <c r="BT103" s="233"/>
      <c r="BU103" s="233"/>
      <c r="BV103" s="233"/>
      <c r="BW103" s="233"/>
      <c r="BX103" s="233"/>
      <c r="BY103" s="233"/>
      <c r="BZ103" s="233"/>
      <c r="CA103" s="233"/>
      <c r="CB103" s="233"/>
      <c r="CC103" s="233"/>
      <c r="CD103" s="233"/>
      <c r="CE103" s="233"/>
      <c r="CF103" s="233"/>
      <c r="CG103" s="233"/>
      <c r="CH103" s="233"/>
      <c r="CI103" s="233"/>
      <c r="CJ103" s="264">
        <f t="shared" si="49"/>
        <v>95.415492088815384</v>
      </c>
      <c r="CK103" s="257">
        <v>3011083933.1420002</v>
      </c>
      <c r="CL103" s="258">
        <v>1078.4167890000001</v>
      </c>
      <c r="CM103" s="258">
        <v>1061.5809999999999</v>
      </c>
      <c r="CN103" s="258">
        <v>1026.282453</v>
      </c>
      <c r="CO103" s="258">
        <v>993.3116</v>
      </c>
      <c r="CP103" s="259">
        <v>-16.430160730000001</v>
      </c>
      <c r="CQ103" s="259">
        <v>-3.5826218089999999</v>
      </c>
      <c r="CR103" s="259">
        <v>-3.694812422</v>
      </c>
      <c r="CS103" s="259">
        <v>-153.66760869999999</v>
      </c>
      <c r="CT103" s="259">
        <f t="shared" si="50"/>
        <v>1.6862300000006769E-3</v>
      </c>
    </row>
    <row r="104" spans="1:98" ht="14.1" customHeight="1" x14ac:dyDescent="0.25">
      <c r="A104" s="233"/>
      <c r="B104" s="233"/>
      <c r="C104" s="233"/>
      <c r="D104" s="233"/>
      <c r="E104" s="233"/>
      <c r="F104" s="233"/>
      <c r="G104" s="233"/>
      <c r="H104" s="233"/>
      <c r="I104" s="233"/>
      <c r="J104" s="233"/>
      <c r="K104" s="233"/>
      <c r="L104" s="233"/>
      <c r="M104" s="233"/>
      <c r="N104" s="233"/>
      <c r="O104" s="233"/>
      <c r="P104" s="233"/>
      <c r="Q104" s="233"/>
      <c r="R104" s="233"/>
      <c r="S104" s="233"/>
      <c r="T104" s="233"/>
      <c r="U104" s="233"/>
      <c r="V104" s="233"/>
      <c r="W104" s="233"/>
      <c r="X104" s="233"/>
      <c r="Y104" s="233"/>
      <c r="Z104" s="233"/>
      <c r="AA104" s="233"/>
      <c r="AB104" s="233"/>
      <c r="AC104" s="233"/>
      <c r="AD104" s="233"/>
      <c r="AE104" s="233"/>
      <c r="AF104" s="233"/>
      <c r="AG104" s="233"/>
      <c r="AH104" s="233"/>
      <c r="AI104" s="233"/>
      <c r="AJ104" s="233"/>
      <c r="AK104" s="233"/>
      <c r="AL104" s="233"/>
      <c r="AM104" s="233"/>
      <c r="AN104" s="233"/>
      <c r="AO104" s="233"/>
      <c r="AP104" s="233"/>
      <c r="AQ104" s="233"/>
      <c r="AR104" s="233"/>
      <c r="AS104" s="233"/>
      <c r="BB104" s="233"/>
      <c r="BC104" s="233"/>
      <c r="BD104" s="233"/>
      <c r="BE104" s="233"/>
      <c r="BF104" s="233"/>
      <c r="BG104" s="233"/>
      <c r="BH104" s="233"/>
      <c r="BI104" s="233"/>
      <c r="BJ104" s="233"/>
      <c r="BK104" s="233"/>
      <c r="BL104" s="233"/>
      <c r="BM104" s="233"/>
      <c r="BN104" s="233"/>
      <c r="BO104" s="233"/>
      <c r="BP104" s="233"/>
      <c r="BQ104" s="233"/>
      <c r="BR104" s="233"/>
      <c r="BS104" s="233"/>
      <c r="BT104" s="233"/>
      <c r="BU104" s="233"/>
      <c r="BV104" s="233"/>
      <c r="BW104" s="233"/>
      <c r="BX104" s="233"/>
      <c r="BY104" s="233"/>
      <c r="BZ104" s="233"/>
      <c r="CA104" s="233"/>
      <c r="CB104" s="233"/>
      <c r="CC104" s="233"/>
      <c r="CD104" s="233"/>
      <c r="CE104" s="233"/>
      <c r="CF104" s="233"/>
      <c r="CG104" s="233"/>
      <c r="CH104" s="233"/>
      <c r="CI104" s="233"/>
      <c r="CJ104" s="264">
        <f t="shared" si="49"/>
        <v>100</v>
      </c>
      <c r="CK104" s="257">
        <v>3155760000</v>
      </c>
      <c r="CL104" s="258">
        <v>1078.416827</v>
      </c>
      <c r="CM104" s="258">
        <v>1061.5809999999999</v>
      </c>
      <c r="CN104" s="258">
        <v>1026.282745</v>
      </c>
      <c r="CO104" s="258">
        <v>993.31163330000004</v>
      </c>
      <c r="CP104" s="259">
        <v>-16.431242650000002</v>
      </c>
      <c r="CQ104" s="259">
        <v>-3.5845523400000001</v>
      </c>
      <c r="CR104" s="259">
        <v>-3.6992993369999998</v>
      </c>
      <c r="CS104" s="259">
        <v>-153.67354950000001</v>
      </c>
      <c r="CT104" s="259">
        <f t="shared" si="50"/>
        <v>6.0430999999994128E-4</v>
      </c>
    </row>
  </sheetData>
  <conditionalFormatting sqref="N5:N40">
    <cfRule type="dataBar" priority="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X58:X6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:AE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4:AG68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:AG2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40">
    <cfRule type="cellIs" dxfId="0" priority="8" operator="notEqual">
      <formula>0</formula>
    </cfRule>
  </conditionalFormatting>
  <conditionalFormatting sqref="AK5:AK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:T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9:AX4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39:AZ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:BK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9:BK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:BV17">
    <cfRule type="colorScale" priority="12">
      <colorScale>
        <cfvo type="min"/>
        <cfvo type="max"/>
        <color rgb="FF63BE7B"/>
        <color rgb="FFFCFCFF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19:BV3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:CH1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X3:CG17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X19:CG3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5:AG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tabSelected="1" workbookViewId="0">
      <pane ySplit="10215" topLeftCell="A65"/>
      <selection activeCell="C5" sqref="C5"/>
      <selection pane="bottomLeft" activeCell="AX69" sqref="AX69"/>
    </sheetView>
  </sheetViews>
  <sheetFormatPr defaultRowHeight="12" customHeight="1" x14ac:dyDescent="0.25"/>
  <cols>
    <col min="1" max="1" width="2.85546875" customWidth="1"/>
    <col min="2" max="2" width="3.7109375" style="37" customWidth="1"/>
    <col min="3" max="3" width="3" style="208" bestFit="1" customWidth="1"/>
    <col min="4" max="18" width="1.7109375" style="208" customWidth="1"/>
    <col min="19" max="19" width="2.85546875" style="208" customWidth="1"/>
    <col min="20" max="21" width="3" style="208" bestFit="1" customWidth="1"/>
    <col min="22" max="22" width="6" customWidth="1"/>
    <col min="23" max="23" width="2.85546875" customWidth="1"/>
    <col min="24" max="38" width="1.7109375" style="29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32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87" customWidth="1"/>
    <col min="63" max="64" width="4.42578125" style="288" customWidth="1"/>
    <col min="65" max="70" width="4.42578125" style="287" customWidth="1"/>
    <col min="71" max="72" width="4.42578125" style="288" customWidth="1"/>
    <col min="73" max="73" width="12" style="208" bestFit="1" customWidth="1"/>
    <col min="74" max="74" width="6.7109375" style="282" customWidth="1"/>
    <col min="75" max="75" width="7" style="28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 x14ac:dyDescent="0.25">
      <c r="A1" s="283"/>
      <c r="B1" s="285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>
        <f>COUNT(X5:AL5)</f>
        <v>15</v>
      </c>
      <c r="W1" s="283"/>
      <c r="X1" s="298"/>
      <c r="Y1" s="298"/>
      <c r="Z1" s="298"/>
      <c r="AA1" s="298"/>
      <c r="AB1" s="298"/>
      <c r="AC1" s="298"/>
      <c r="AD1" s="298"/>
      <c r="AE1" s="298"/>
      <c r="AF1" s="298"/>
      <c r="AG1" s="298"/>
      <c r="AH1" s="298"/>
      <c r="AI1" s="298"/>
      <c r="AJ1" s="298"/>
      <c r="AK1" s="298"/>
      <c r="AL1" s="298"/>
      <c r="AM1" s="283"/>
      <c r="AN1" s="62"/>
      <c r="AO1" s="62"/>
      <c r="AP1" s="62"/>
      <c r="AQ1" s="62"/>
      <c r="AR1" s="62"/>
      <c r="AS1" s="62"/>
      <c r="AT1" s="62"/>
      <c r="AU1" s="62"/>
      <c r="AV1" s="62"/>
      <c r="AW1" s="317"/>
      <c r="AX1" s="62"/>
      <c r="AY1" s="62"/>
      <c r="AZ1" s="62"/>
      <c r="BA1" s="62"/>
      <c r="BB1" s="283"/>
      <c r="BC1" s="283"/>
      <c r="BD1" s="283"/>
      <c r="BE1" s="293"/>
      <c r="BF1" s="293"/>
      <c r="BG1" s="293"/>
      <c r="BH1" s="293"/>
      <c r="BI1" s="293"/>
      <c r="BJ1" s="293"/>
      <c r="BK1" s="295"/>
      <c r="BL1" s="295"/>
      <c r="BM1" s="293"/>
      <c r="BN1" s="293"/>
      <c r="BO1" s="293"/>
      <c r="BP1" s="293"/>
      <c r="BQ1" s="293"/>
      <c r="BR1" s="293"/>
      <c r="BS1" s="295"/>
      <c r="BT1" s="295"/>
      <c r="BU1" s="290"/>
      <c r="BV1" s="290"/>
      <c r="BW1" s="290"/>
      <c r="BX1" s="20"/>
      <c r="BY1" s="20"/>
      <c r="BZ1" s="296"/>
      <c r="CA1" s="296"/>
      <c r="CB1" s="296"/>
      <c r="CC1" s="296"/>
      <c r="CD1" s="296"/>
      <c r="CE1" s="296"/>
      <c r="CF1" s="296"/>
      <c r="CG1" s="296"/>
      <c r="CH1" s="296"/>
      <c r="CI1" s="296"/>
      <c r="CJ1" s="296"/>
      <c r="CK1" s="296"/>
      <c r="CL1" s="296"/>
      <c r="CM1" s="296"/>
      <c r="CN1" s="296"/>
      <c r="CO1" s="296"/>
      <c r="CP1" s="296"/>
      <c r="CQ1" s="296"/>
      <c r="CR1" s="296"/>
    </row>
    <row r="2" spans="1:96" ht="12" customHeight="1" x14ac:dyDescent="0.25">
      <c r="A2" s="283"/>
      <c r="B2" s="285"/>
      <c r="C2" s="283"/>
      <c r="D2" s="325" t="s">
        <v>104</v>
      </c>
      <c r="E2" s="324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>
        <f>COUNT(V5:V69)</f>
        <v>65</v>
      </c>
      <c r="W2" s="283"/>
      <c r="X2" s="325" t="s">
        <v>278</v>
      </c>
      <c r="Y2" s="324"/>
      <c r="Z2" s="324"/>
      <c r="AA2" s="324"/>
      <c r="AB2" s="324"/>
      <c r="AC2" s="324"/>
      <c r="AD2" s="298"/>
      <c r="AE2" s="313">
        <v>7</v>
      </c>
      <c r="AF2" s="298"/>
      <c r="AG2" s="298"/>
      <c r="AH2" s="298"/>
      <c r="AI2" s="298"/>
      <c r="AJ2" s="298"/>
      <c r="AK2" s="298"/>
      <c r="AL2" s="298"/>
      <c r="AM2" s="283"/>
      <c r="AN2" s="62"/>
      <c r="AO2" s="62"/>
      <c r="AP2" s="62"/>
      <c r="AQ2" s="62"/>
      <c r="AR2" s="62"/>
      <c r="AS2" s="62"/>
      <c r="AT2" s="62"/>
      <c r="AU2" s="62"/>
      <c r="AV2" s="62"/>
      <c r="AW2" s="317"/>
      <c r="AX2" s="62"/>
      <c r="AY2" s="62"/>
      <c r="AZ2" s="62"/>
      <c r="BA2" s="62"/>
      <c r="BB2" s="283"/>
      <c r="BC2" s="283"/>
      <c r="BD2" s="283">
        <f>MAX(BD5:BD292)</f>
        <v>24</v>
      </c>
      <c r="BE2" s="293"/>
      <c r="BF2" s="293"/>
      <c r="BG2" s="293"/>
      <c r="BH2" s="293"/>
      <c r="BI2" s="293"/>
      <c r="BJ2" s="293"/>
      <c r="BK2" s="295"/>
      <c r="BL2" s="295"/>
      <c r="BM2" s="293"/>
      <c r="BN2" s="293"/>
      <c r="BO2" s="293"/>
      <c r="BP2" s="293"/>
      <c r="BQ2" s="293"/>
      <c r="BR2" s="293"/>
      <c r="BS2" s="295"/>
      <c r="BT2" s="295"/>
      <c r="BU2" s="290"/>
      <c r="BV2" s="290"/>
      <c r="BW2" s="290"/>
      <c r="BX2" s="20"/>
      <c r="BY2" s="20"/>
      <c r="BZ2" s="296"/>
      <c r="CA2" s="296"/>
      <c r="CB2" s="296"/>
      <c r="CC2" s="296"/>
      <c r="CD2" s="296"/>
      <c r="CE2" s="296"/>
      <c r="CF2" s="296"/>
      <c r="CG2" s="296"/>
      <c r="CH2" s="296"/>
      <c r="CI2" s="296"/>
      <c r="CJ2" s="296"/>
      <c r="CK2" s="296"/>
      <c r="CL2" s="296"/>
      <c r="CM2" s="296"/>
      <c r="CN2" s="296"/>
      <c r="CO2" s="296"/>
      <c r="CP2" s="296"/>
      <c r="CQ2" s="296"/>
      <c r="CR2" s="296"/>
    </row>
    <row r="3" spans="1:96" ht="33" customHeight="1" x14ac:dyDescent="0.25">
      <c r="A3" s="283"/>
      <c r="B3" s="285"/>
      <c r="C3" s="311" t="s">
        <v>4</v>
      </c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311" t="s">
        <v>276</v>
      </c>
      <c r="U3" s="311" t="s">
        <v>277</v>
      </c>
      <c r="V3" s="283"/>
      <c r="W3" s="283"/>
      <c r="X3" s="298"/>
      <c r="Y3" s="298"/>
      <c r="Z3" s="298"/>
      <c r="AA3" s="298"/>
      <c r="AB3" s="298"/>
      <c r="AC3" s="298"/>
      <c r="AD3" s="298"/>
      <c r="AE3" s="313"/>
      <c r="AF3" s="298"/>
      <c r="AG3" s="298"/>
      <c r="AH3" s="298"/>
      <c r="AI3" s="298"/>
      <c r="AJ3" s="298"/>
      <c r="AK3" s="298"/>
      <c r="AL3" s="298"/>
      <c r="AM3" s="283"/>
      <c r="AN3" s="311" t="s">
        <v>268</v>
      </c>
      <c r="AO3" s="311">
        <v>0</v>
      </c>
      <c r="AP3" s="311" t="str">
        <f>AN3</f>
        <v>ifno</v>
      </c>
      <c r="AQ3" s="311" t="s">
        <v>269</v>
      </c>
      <c r="AR3" s="311" t="s">
        <v>5</v>
      </c>
      <c r="AS3" s="311" t="s">
        <v>270</v>
      </c>
      <c r="AT3" s="311" t="s">
        <v>271</v>
      </c>
      <c r="AU3" s="311" t="s">
        <v>194</v>
      </c>
      <c r="AV3" s="74">
        <v>1</v>
      </c>
      <c r="AW3" s="318" t="s">
        <v>273</v>
      </c>
      <c r="AX3" s="311" t="s">
        <v>272</v>
      </c>
      <c r="AY3" s="312" t="s">
        <v>274</v>
      </c>
      <c r="AZ3" s="322" t="s">
        <v>275</v>
      </c>
      <c r="BA3" s="311">
        <v>0</v>
      </c>
      <c r="BB3" s="311"/>
      <c r="BC3" s="283"/>
      <c r="BD3" s="283"/>
      <c r="BE3" s="293"/>
      <c r="BF3" s="293"/>
      <c r="BG3" s="293"/>
      <c r="BH3" s="293"/>
      <c r="BI3" s="293"/>
      <c r="BJ3" s="293"/>
      <c r="BK3" s="295"/>
      <c r="BL3" s="295"/>
      <c r="BM3" s="293"/>
      <c r="BN3" s="293"/>
      <c r="BO3" s="293"/>
      <c r="BP3" s="293"/>
      <c r="BQ3" s="293"/>
      <c r="BR3" s="293"/>
      <c r="BS3" s="295"/>
      <c r="BT3" s="295"/>
      <c r="BU3" s="290"/>
      <c r="BV3" s="151">
        <v>5</v>
      </c>
      <c r="BW3" s="290"/>
      <c r="BX3" s="20"/>
      <c r="BY3" s="20"/>
      <c r="BZ3" s="296"/>
      <c r="CA3" s="296"/>
      <c r="CB3" s="296"/>
      <c r="CC3" s="296"/>
      <c r="CD3" s="296"/>
      <c r="CE3" s="296"/>
      <c r="CF3" s="296"/>
      <c r="CG3" s="296"/>
      <c r="CH3" s="296"/>
      <c r="CI3" s="296"/>
      <c r="CJ3" s="296"/>
      <c r="CK3" s="296"/>
      <c r="CL3" s="296"/>
      <c r="CM3" s="296"/>
      <c r="CN3" s="296"/>
      <c r="CO3" s="296"/>
      <c r="CP3" s="296"/>
      <c r="CQ3" s="296"/>
      <c r="CR3" s="296"/>
    </row>
    <row r="4" spans="1:96" ht="21" customHeight="1" x14ac:dyDescent="0.25">
      <c r="A4" s="283"/>
      <c r="B4" s="37">
        <f>MAX(B5:B69)</f>
        <v>65</v>
      </c>
      <c r="C4" s="323">
        <v>1</v>
      </c>
      <c r="D4" s="323">
        <v>2</v>
      </c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323">
        <v>3</v>
      </c>
      <c r="U4" s="323">
        <v>4</v>
      </c>
      <c r="V4" s="283"/>
      <c r="W4" s="283"/>
      <c r="X4" s="311">
        <v>1</v>
      </c>
      <c r="Y4" s="311">
        <f>X4+1</f>
        <v>2</v>
      </c>
      <c r="Z4" s="311">
        <f t="shared" ref="Z4:AL4" si="0">Y4+1</f>
        <v>3</v>
      </c>
      <c r="AA4" s="311">
        <f t="shared" si="0"/>
        <v>4</v>
      </c>
      <c r="AB4" s="311">
        <f t="shared" si="0"/>
        <v>5</v>
      </c>
      <c r="AC4" s="311">
        <f t="shared" si="0"/>
        <v>6</v>
      </c>
      <c r="AD4" s="311">
        <f t="shared" si="0"/>
        <v>7</v>
      </c>
      <c r="AE4" s="314">
        <f t="shared" si="0"/>
        <v>8</v>
      </c>
      <c r="AF4" s="311">
        <f t="shared" si="0"/>
        <v>9</v>
      </c>
      <c r="AG4" s="311">
        <f t="shared" si="0"/>
        <v>10</v>
      </c>
      <c r="AH4" s="311">
        <f t="shared" si="0"/>
        <v>11</v>
      </c>
      <c r="AI4" s="311">
        <f t="shared" si="0"/>
        <v>12</v>
      </c>
      <c r="AJ4" s="311">
        <f t="shared" si="0"/>
        <v>13</v>
      </c>
      <c r="AK4" s="311">
        <f t="shared" si="0"/>
        <v>14</v>
      </c>
      <c r="AL4" s="311">
        <f t="shared" si="0"/>
        <v>15</v>
      </c>
      <c r="AM4" s="283"/>
      <c r="AN4" s="311">
        <v>1</v>
      </c>
      <c r="AO4" s="311">
        <f>AN4+1</f>
        <v>2</v>
      </c>
      <c r="AP4" s="311">
        <f t="shared" ref="AP4:BB4" si="1">AO4+1</f>
        <v>3</v>
      </c>
      <c r="AQ4" s="311">
        <f t="shared" si="1"/>
        <v>4</v>
      </c>
      <c r="AR4" s="311">
        <f t="shared" si="1"/>
        <v>5</v>
      </c>
      <c r="AS4" s="311">
        <f t="shared" si="1"/>
        <v>6</v>
      </c>
      <c r="AT4" s="311">
        <f t="shared" si="1"/>
        <v>7</v>
      </c>
      <c r="AU4" s="311">
        <f t="shared" si="1"/>
        <v>8</v>
      </c>
      <c r="AV4" s="311">
        <f t="shared" si="1"/>
        <v>9</v>
      </c>
      <c r="AW4" s="311">
        <f t="shared" si="1"/>
        <v>10</v>
      </c>
      <c r="AX4" s="311">
        <f t="shared" si="1"/>
        <v>11</v>
      </c>
      <c r="AY4" s="311">
        <f t="shared" si="1"/>
        <v>12</v>
      </c>
      <c r="AZ4" s="311">
        <f t="shared" si="1"/>
        <v>13</v>
      </c>
      <c r="BA4" s="311">
        <f t="shared" si="1"/>
        <v>14</v>
      </c>
      <c r="BB4" s="311">
        <f t="shared" si="1"/>
        <v>15</v>
      </c>
      <c r="BC4" s="311"/>
      <c r="BD4" s="301">
        <v>3600</v>
      </c>
      <c r="BE4" s="294" t="s">
        <v>38</v>
      </c>
      <c r="BF4" s="294" t="s">
        <v>260</v>
      </c>
      <c r="BG4" s="294" t="s">
        <v>261</v>
      </c>
      <c r="BH4" s="294" t="s">
        <v>262</v>
      </c>
      <c r="BI4" s="291" t="s">
        <v>263</v>
      </c>
      <c r="BJ4" s="291" t="s">
        <v>264</v>
      </c>
      <c r="BK4" s="303" t="s">
        <v>267</v>
      </c>
      <c r="BL4" s="303" t="s">
        <v>267</v>
      </c>
      <c r="BM4" s="294" t="s">
        <v>38</v>
      </c>
      <c r="BN4" s="294" t="s">
        <v>260</v>
      </c>
      <c r="BO4" s="294" t="s">
        <v>261</v>
      </c>
      <c r="BP4" s="294" t="s">
        <v>262</v>
      </c>
      <c r="BQ4" s="291" t="s">
        <v>263</v>
      </c>
      <c r="BR4" s="291" t="s">
        <v>264</v>
      </c>
      <c r="BS4" s="303" t="s">
        <v>267</v>
      </c>
      <c r="BT4" s="303" t="s">
        <v>267</v>
      </c>
      <c r="BU4" s="290"/>
      <c r="BV4" s="302" t="s">
        <v>265</v>
      </c>
      <c r="BW4" s="290" t="s">
        <v>266</v>
      </c>
      <c r="BX4" s="20"/>
      <c r="BY4" s="304" t="s">
        <v>267</v>
      </c>
      <c r="BZ4" s="296"/>
      <c r="CA4" s="296"/>
      <c r="CB4" s="296"/>
      <c r="CC4" s="296"/>
      <c r="CD4" s="296"/>
      <c r="CE4" s="296"/>
      <c r="CF4" s="296"/>
      <c r="CG4" s="296"/>
      <c r="CH4" s="296"/>
      <c r="CI4" s="296"/>
      <c r="CJ4" s="296"/>
      <c r="CK4" s="296"/>
      <c r="CL4" s="296"/>
      <c r="CM4" s="296"/>
      <c r="CN4" s="296"/>
      <c r="CO4" s="296"/>
      <c r="CP4" s="296"/>
      <c r="CQ4" s="296"/>
      <c r="CR4" s="296"/>
    </row>
    <row r="5" spans="1:96" ht="12" customHeight="1" x14ac:dyDescent="0.25">
      <c r="A5" s="283"/>
      <c r="B5" s="286">
        <v>1</v>
      </c>
      <c r="C5" s="284">
        <v>28.3031199999999</v>
      </c>
      <c r="D5" s="298">
        <v>66.762283483824902</v>
      </c>
      <c r="E5" s="298">
        <v>66.762283483824902</v>
      </c>
      <c r="F5" s="298">
        <v>66.762283483824902</v>
      </c>
      <c r="G5" s="298">
        <v>66.762283483824902</v>
      </c>
      <c r="H5" s="298">
        <v>66.762283483824902</v>
      </c>
      <c r="I5" s="298">
        <v>66.762283483824902</v>
      </c>
      <c r="J5" s="298">
        <v>66.762283483824902</v>
      </c>
      <c r="K5" s="298">
        <v>66.762283483824902</v>
      </c>
      <c r="L5" s="298">
        <v>66.762283483824902</v>
      </c>
      <c r="M5" s="298">
        <v>66.762283483824902</v>
      </c>
      <c r="N5" s="298">
        <v>66.762283483824902</v>
      </c>
      <c r="O5" s="298">
        <v>66.762283483824902</v>
      </c>
      <c r="P5" s="298">
        <v>66.762283483824902</v>
      </c>
      <c r="Q5" s="298">
        <v>66.762283483824902</v>
      </c>
      <c r="R5" s="298">
        <v>66.762283483824902</v>
      </c>
      <c r="S5" s="284"/>
      <c r="T5" s="284">
        <v>66.739456743888894</v>
      </c>
      <c r="U5" s="284">
        <v>66.740892098978307</v>
      </c>
      <c r="V5" s="73">
        <f>U5-T5</f>
        <v>1.4353550894128375E-3</v>
      </c>
      <c r="W5" s="283"/>
      <c r="X5" s="299">
        <v>86.751810000000006</v>
      </c>
      <c r="Y5" s="299">
        <v>86.751810000000006</v>
      </c>
      <c r="Z5" s="299">
        <v>86.751810000000006</v>
      </c>
      <c r="AA5" s="299">
        <v>86.751810000000006</v>
      </c>
      <c r="AB5" s="299">
        <v>86.751810000000006</v>
      </c>
      <c r="AC5" s="299">
        <v>86.751810000000006</v>
      </c>
      <c r="AD5" s="299">
        <v>86.751810000000006</v>
      </c>
      <c r="AE5" s="299">
        <v>60.655749999999898</v>
      </c>
      <c r="AF5" s="299">
        <v>86.751810000000006</v>
      </c>
      <c r="AG5" s="299">
        <v>86.751810000000006</v>
      </c>
      <c r="AH5" s="299">
        <v>86.751810000000006</v>
      </c>
      <c r="AI5" s="299">
        <v>86.751810000000006</v>
      </c>
      <c r="AJ5" s="299">
        <v>86.751810000000006</v>
      </c>
      <c r="AK5" s="299">
        <v>86.751810000000006</v>
      </c>
      <c r="AL5" s="299">
        <v>86.751810000000006</v>
      </c>
      <c r="AM5" s="28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316">
        <v>1E-3</v>
      </c>
      <c r="AU5" s="74">
        <v>60.655749999999898</v>
      </c>
      <c r="AV5" s="74">
        <v>1</v>
      </c>
      <c r="AW5" s="319">
        <v>1.4200000000000001E-4</v>
      </c>
      <c r="AX5" s="315">
        <v>3.8580000000000003E-2</v>
      </c>
      <c r="AY5" s="74">
        <v>1</v>
      </c>
      <c r="AZ5" s="74">
        <v>0</v>
      </c>
      <c r="BA5" s="74">
        <v>0</v>
      </c>
      <c r="BB5" s="283"/>
      <c r="BC5" s="283"/>
      <c r="BD5" s="289">
        <f>BE5/$BD$4</f>
        <v>8.3333333333333329E-2</v>
      </c>
      <c r="BE5" s="293">
        <v>300</v>
      </c>
      <c r="BF5" s="287">
        <v>524.49913982999999</v>
      </c>
      <c r="BG5" s="287">
        <v>405.15046102455898</v>
      </c>
      <c r="BH5" s="287">
        <v>-402.91910336047101</v>
      </c>
      <c r="BI5" s="292">
        <v>51.3372034759564</v>
      </c>
      <c r="BJ5" s="292">
        <v>5.3305360300333504</v>
      </c>
      <c r="BK5" s="289">
        <f>BJ5-AVERAGE($BJ$5:$BJ$292)</f>
        <v>-0.79009018250380603</v>
      </c>
      <c r="BL5" s="289">
        <f>BF5-AVERAGE($BF$5:$BF$292)</f>
        <v>11.792117131076566</v>
      </c>
      <c r="BM5" s="293">
        <v>300</v>
      </c>
      <c r="BN5" s="287">
        <v>524.49913982999999</v>
      </c>
      <c r="BO5" s="287">
        <v>441.74100808417302</v>
      </c>
      <c r="BP5" s="287">
        <v>-441.26972793537402</v>
      </c>
      <c r="BQ5" s="292">
        <v>51.627533964473102</v>
      </c>
      <c r="BR5" s="292">
        <v>5.6065926772025803</v>
      </c>
      <c r="BS5" s="289">
        <f>BR5-AVERAGE($BR$5:$BR$292)</f>
        <v>-0.52538973782009624</v>
      </c>
      <c r="BT5" s="289">
        <f>BN5-AVERAGE($BN$5:$BN$292)</f>
        <v>11.792117131076566</v>
      </c>
      <c r="BU5" s="297" t="s">
        <v>38</v>
      </c>
      <c r="BV5" s="290">
        <v>-108.160534329341</v>
      </c>
      <c r="BW5" s="290">
        <v>-70.714521500750394</v>
      </c>
      <c r="BX5" s="289">
        <f>BV5-AVERAGE($BV$5:$BV$292)</f>
        <v>-112.87865880236474</v>
      </c>
      <c r="BY5" s="289">
        <f>BW5-AVERAGE($BW$5:$BW$292)</f>
        <v>-73.937715799825696</v>
      </c>
      <c r="BZ5" s="296"/>
      <c r="CA5" s="296"/>
      <c r="CB5" s="296"/>
      <c r="CC5" s="296"/>
      <c r="CD5" s="296"/>
      <c r="CE5" s="296"/>
      <c r="CF5" s="296"/>
      <c r="CG5" s="296"/>
      <c r="CH5" s="296"/>
      <c r="CI5" s="296"/>
      <c r="CJ5" s="296"/>
      <c r="CK5" s="296"/>
      <c r="CL5" s="296"/>
      <c r="CM5" s="296"/>
      <c r="CN5" s="296"/>
      <c r="CO5" s="296"/>
      <c r="CP5" s="296"/>
      <c r="CQ5" s="296"/>
      <c r="CR5" s="296"/>
    </row>
    <row r="6" spans="1:96" ht="12" customHeight="1" x14ac:dyDescent="0.25">
      <c r="A6" s="283"/>
      <c r="B6" s="286">
        <f>B5+1</f>
        <v>2</v>
      </c>
      <c r="C6" s="284">
        <v>28.3031199999999</v>
      </c>
      <c r="D6" s="298">
        <v>66.152678015074898</v>
      </c>
      <c r="E6" s="298">
        <v>66.152678015074898</v>
      </c>
      <c r="F6" s="298">
        <v>66.152678015074898</v>
      </c>
      <c r="G6" s="298">
        <v>66.152678015074898</v>
      </c>
      <c r="H6" s="298">
        <v>66.152678015074898</v>
      </c>
      <c r="I6" s="298">
        <v>66.152678015074898</v>
      </c>
      <c r="J6" s="298">
        <v>66.152678015074898</v>
      </c>
      <c r="K6" s="298">
        <v>66.152678015074898</v>
      </c>
      <c r="L6" s="298">
        <v>66.152678015074898</v>
      </c>
      <c r="M6" s="298">
        <v>66.152678015074898</v>
      </c>
      <c r="N6" s="298">
        <v>66.152678015074898</v>
      </c>
      <c r="O6" s="298">
        <v>66.152678015074898</v>
      </c>
      <c r="P6" s="298">
        <v>66.152678015074898</v>
      </c>
      <c r="Q6" s="298">
        <v>66.152678015074898</v>
      </c>
      <c r="R6" s="298">
        <v>66.152678015074898</v>
      </c>
      <c r="S6" s="284"/>
      <c r="T6" s="284">
        <v>66.084480639939699</v>
      </c>
      <c r="U6" s="284">
        <v>66.089809896037295</v>
      </c>
      <c r="V6" s="73">
        <f t="shared" ref="V6:V69" si="2">U6-T6</f>
        <v>5.3292560975961578E-3</v>
      </c>
      <c r="W6" s="283"/>
      <c r="X6" s="299">
        <v>86.142204375000006</v>
      </c>
      <c r="Y6" s="299">
        <v>86.142204375000006</v>
      </c>
      <c r="Z6" s="299">
        <v>86.142204375000006</v>
      </c>
      <c r="AA6" s="299">
        <v>86.142204375000006</v>
      </c>
      <c r="AB6" s="299">
        <v>86.142204375000006</v>
      </c>
      <c r="AC6" s="299">
        <v>86.142204375000006</v>
      </c>
      <c r="AD6" s="299">
        <v>86.142204375000006</v>
      </c>
      <c r="AE6" s="299">
        <v>60.04614453125</v>
      </c>
      <c r="AF6" s="299">
        <v>86.142204375000006</v>
      </c>
      <c r="AG6" s="299">
        <v>86.142204375000006</v>
      </c>
      <c r="AH6" s="299">
        <v>86.142204375000006</v>
      </c>
      <c r="AI6" s="299">
        <v>86.142204375000006</v>
      </c>
      <c r="AJ6" s="299">
        <v>86.142204375000006</v>
      </c>
      <c r="AK6" s="299">
        <v>86.142204375000006</v>
      </c>
      <c r="AL6" s="299">
        <v>86.142204375000006</v>
      </c>
      <c r="AM6" s="28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316">
        <v>1E-3</v>
      </c>
      <c r="AU6" s="74">
        <v>60.04614453125</v>
      </c>
      <c r="AV6" s="74">
        <v>1</v>
      </c>
      <c r="AW6" s="319">
        <v>1.4200000000000001E-4</v>
      </c>
      <c r="AX6" s="315">
        <v>3.8580000000000003E-2</v>
      </c>
      <c r="AY6" s="74">
        <v>2</v>
      </c>
      <c r="AZ6" s="74">
        <v>1</v>
      </c>
      <c r="BA6" s="74">
        <v>0</v>
      </c>
      <c r="BB6" s="283"/>
      <c r="BC6" s="283"/>
      <c r="BD6" s="289">
        <f t="shared" ref="BD6:BD69" si="3">BE6/$BD$4</f>
        <v>0.16666666666666666</v>
      </c>
      <c r="BE6" s="293">
        <v>600</v>
      </c>
      <c r="BF6" s="287">
        <v>539.13613719</v>
      </c>
      <c r="BG6" s="287">
        <v>410.80791457192203</v>
      </c>
      <c r="BH6" s="287">
        <v>-408.05448016655401</v>
      </c>
      <c r="BI6" s="292">
        <v>51.379657219992801</v>
      </c>
      <c r="BJ6" s="292">
        <v>5.3769747029302799</v>
      </c>
      <c r="BK6" s="289">
        <f t="shared" ref="BK6:BK69" si="4">BJ6-AVERAGE($BJ$5:$BJ$292)</f>
        <v>-0.74365150960687654</v>
      </c>
      <c r="BL6" s="289">
        <f t="shared" ref="BL6:BL69" si="5">BF6-AVERAGE($BF$5:$BF$292)</f>
        <v>26.429114491076575</v>
      </c>
      <c r="BM6" s="293">
        <v>600</v>
      </c>
      <c r="BN6" s="287">
        <v>539.13613719</v>
      </c>
      <c r="BO6" s="287">
        <v>445.25161999576397</v>
      </c>
      <c r="BP6" s="287">
        <v>-444.40055150905999</v>
      </c>
      <c r="BQ6" s="292">
        <v>51.652777834811502</v>
      </c>
      <c r="BR6" s="292">
        <v>5.6347430868790003</v>
      </c>
      <c r="BS6" s="289">
        <f t="shared" ref="BS6:BS69" si="6">BR6-AVERAGE($BR$5:$BR$292)</f>
        <v>-0.49723932814367622</v>
      </c>
      <c r="BT6" s="289">
        <f t="shared" ref="BT6:BT69" si="7">BN6-AVERAGE($BN$5:$BN$292)</f>
        <v>26.429114491076575</v>
      </c>
      <c r="BU6" s="297" t="s">
        <v>260</v>
      </c>
      <c r="BV6" s="290">
        <v>-101.506275800509</v>
      </c>
      <c r="BW6" s="290">
        <v>-65.778585379081406</v>
      </c>
      <c r="BX6" s="289">
        <f t="shared" ref="BX6:BX69" si="8">BV6-AVERAGE($BV$5:$BV$292)</f>
        <v>-106.22440027353274</v>
      </c>
      <c r="BY6" s="289">
        <f t="shared" ref="BY6:BY69" si="9">BW6-AVERAGE($BW$5:$BW$292)</f>
        <v>-69.001779678156709</v>
      </c>
      <c r="BZ6" s="296"/>
      <c r="CA6" s="296"/>
      <c r="CB6" s="296"/>
      <c r="CC6" s="296"/>
      <c r="CD6" s="296"/>
      <c r="CE6" s="296"/>
      <c r="CF6" s="296"/>
      <c r="CG6" s="296"/>
      <c r="CH6" s="296"/>
      <c r="CI6" s="296"/>
      <c r="CJ6" s="296"/>
      <c r="CK6" s="296"/>
      <c r="CL6" s="296"/>
      <c r="CM6" s="296"/>
      <c r="CN6" s="296"/>
      <c r="CO6" s="296"/>
      <c r="CP6" s="296"/>
      <c r="CQ6" s="296"/>
      <c r="CR6" s="296"/>
    </row>
    <row r="7" spans="1:96" ht="12" customHeight="1" x14ac:dyDescent="0.25">
      <c r="A7" s="283"/>
      <c r="B7" s="286">
        <f t="shared" ref="B7:B69" si="10">B6+1</f>
        <v>3</v>
      </c>
      <c r="C7" s="284">
        <v>28.3031199999999</v>
      </c>
      <c r="D7" s="298">
        <v>65.543072546324893</v>
      </c>
      <c r="E7" s="298">
        <v>65.543072546324893</v>
      </c>
      <c r="F7" s="298">
        <v>65.543072546324893</v>
      </c>
      <c r="G7" s="298">
        <v>65.543072546324893</v>
      </c>
      <c r="H7" s="298">
        <v>65.543072546324893</v>
      </c>
      <c r="I7" s="298">
        <v>65.543072546324893</v>
      </c>
      <c r="J7" s="298">
        <v>65.543072546324893</v>
      </c>
      <c r="K7" s="298">
        <v>65.543072546324893</v>
      </c>
      <c r="L7" s="298">
        <v>65.543072546324893</v>
      </c>
      <c r="M7" s="298">
        <v>65.543072546324893</v>
      </c>
      <c r="N7" s="298">
        <v>65.543072546324893</v>
      </c>
      <c r="O7" s="298">
        <v>65.543072546324893</v>
      </c>
      <c r="P7" s="298">
        <v>65.543072546324893</v>
      </c>
      <c r="Q7" s="298">
        <v>65.543072546324893</v>
      </c>
      <c r="R7" s="298">
        <v>65.543072546324893</v>
      </c>
      <c r="S7" s="284"/>
      <c r="T7" s="284">
        <v>65.429957618436404</v>
      </c>
      <c r="U7" s="284">
        <v>65.440495604496903</v>
      </c>
      <c r="V7" s="73">
        <f t="shared" si="2"/>
        <v>1.0537986060498383E-2</v>
      </c>
      <c r="W7" s="283"/>
      <c r="X7" s="299">
        <v>85.532598750000005</v>
      </c>
      <c r="Y7" s="299">
        <v>85.532598750000005</v>
      </c>
      <c r="Z7" s="299">
        <v>85.532598750000005</v>
      </c>
      <c r="AA7" s="299">
        <v>85.532598750000005</v>
      </c>
      <c r="AB7" s="299">
        <v>85.532598750000005</v>
      </c>
      <c r="AC7" s="299">
        <v>85.532598750000005</v>
      </c>
      <c r="AD7" s="299">
        <v>85.532598750000005</v>
      </c>
      <c r="AE7" s="299">
        <v>59.436539062499897</v>
      </c>
      <c r="AF7" s="299">
        <v>85.532598750000005</v>
      </c>
      <c r="AG7" s="299">
        <v>85.532598750000005</v>
      </c>
      <c r="AH7" s="299">
        <v>85.532598750000005</v>
      </c>
      <c r="AI7" s="299">
        <v>85.532598750000005</v>
      </c>
      <c r="AJ7" s="299">
        <v>85.532598750000005</v>
      </c>
      <c r="AK7" s="299">
        <v>85.532598750000005</v>
      </c>
      <c r="AL7" s="299">
        <v>85.532598750000005</v>
      </c>
      <c r="AM7" s="28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316">
        <v>1E-3</v>
      </c>
      <c r="AU7" s="74">
        <v>59.436539062499897</v>
      </c>
      <c r="AV7" s="74">
        <v>1</v>
      </c>
      <c r="AW7" s="319">
        <v>1.4200000000000001E-4</v>
      </c>
      <c r="AX7" s="315">
        <v>3.8580000000000003E-2</v>
      </c>
      <c r="AY7" s="74">
        <v>2</v>
      </c>
      <c r="AZ7" s="74">
        <v>1</v>
      </c>
      <c r="BA7" s="74">
        <v>0</v>
      </c>
      <c r="BB7" s="283"/>
      <c r="BC7" s="283"/>
      <c r="BD7" s="289">
        <f t="shared" si="3"/>
        <v>0.25</v>
      </c>
      <c r="BE7" s="293">
        <v>900</v>
      </c>
      <c r="BF7" s="287">
        <v>553.45062605999999</v>
      </c>
      <c r="BG7" s="287">
        <v>417.59161023704797</v>
      </c>
      <c r="BH7" s="287">
        <v>-414.30996122624299</v>
      </c>
      <c r="BI7" s="292">
        <v>51.4306496641629</v>
      </c>
      <c r="BJ7" s="292">
        <v>5.4319225831442601</v>
      </c>
      <c r="BK7" s="289">
        <f t="shared" si="4"/>
        <v>-0.68870362939289631</v>
      </c>
      <c r="BL7" s="289">
        <f t="shared" si="5"/>
        <v>40.743603361076566</v>
      </c>
      <c r="BM7" s="293">
        <v>900</v>
      </c>
      <c r="BN7" s="287">
        <v>553.45062605999999</v>
      </c>
      <c r="BO7" s="287">
        <v>449.43679255868102</v>
      </c>
      <c r="BP7" s="287">
        <v>-448.191703723118</v>
      </c>
      <c r="BQ7" s="292">
        <v>51.6829959836138</v>
      </c>
      <c r="BR7" s="292">
        <v>5.6679507155702904</v>
      </c>
      <c r="BS7" s="289">
        <f t="shared" si="6"/>
        <v>-0.46403169945238609</v>
      </c>
      <c r="BT7" s="289">
        <f t="shared" si="7"/>
        <v>40.743603361076566</v>
      </c>
      <c r="BU7" s="297" t="s">
        <v>261</v>
      </c>
      <c r="BV7" s="290">
        <v>-93.740312448351204</v>
      </c>
      <c r="BW7" s="290">
        <v>-60.122236947328098</v>
      </c>
      <c r="BX7" s="289">
        <f t="shared" si="8"/>
        <v>-98.45843692137494</v>
      </c>
      <c r="BY7" s="289">
        <f t="shared" si="9"/>
        <v>-63.345431246403393</v>
      </c>
      <c r="BZ7" s="296"/>
      <c r="CA7" s="296"/>
      <c r="CB7" s="296"/>
      <c r="CC7" s="296"/>
      <c r="CD7" s="296"/>
      <c r="CE7" s="296"/>
      <c r="CF7" s="296"/>
      <c r="CG7" s="296"/>
      <c r="CH7" s="296"/>
      <c r="CI7" s="296"/>
      <c r="CJ7" s="296"/>
      <c r="CK7" s="296"/>
      <c r="CL7" s="296"/>
      <c r="CM7" s="296"/>
      <c r="CN7" s="296"/>
      <c r="CO7" s="296"/>
      <c r="CP7" s="296"/>
      <c r="CQ7" s="296"/>
      <c r="CR7" s="296"/>
    </row>
    <row r="8" spans="1:96" ht="12" customHeight="1" x14ac:dyDescent="0.25">
      <c r="A8" s="283"/>
      <c r="B8" s="286">
        <f t="shared" si="10"/>
        <v>4</v>
      </c>
      <c r="C8" s="284">
        <v>28.3031199999999</v>
      </c>
      <c r="D8" s="298">
        <v>64.933467077574903</v>
      </c>
      <c r="E8" s="298">
        <v>64.933467077574903</v>
      </c>
      <c r="F8" s="298">
        <v>64.933467077574903</v>
      </c>
      <c r="G8" s="298">
        <v>64.933467077574903</v>
      </c>
      <c r="H8" s="298">
        <v>64.933467077574903</v>
      </c>
      <c r="I8" s="298">
        <v>64.933467077574903</v>
      </c>
      <c r="J8" s="298">
        <v>64.933467077574903</v>
      </c>
      <c r="K8" s="298">
        <v>64.933467077574903</v>
      </c>
      <c r="L8" s="298">
        <v>64.933467077574903</v>
      </c>
      <c r="M8" s="298">
        <v>64.933467077574903</v>
      </c>
      <c r="N8" s="298">
        <v>64.933467077574903</v>
      </c>
      <c r="O8" s="298">
        <v>64.933467077574903</v>
      </c>
      <c r="P8" s="298">
        <v>64.933467077574903</v>
      </c>
      <c r="Q8" s="298">
        <v>64.933467077574903</v>
      </c>
      <c r="R8" s="298">
        <v>64.933467077574903</v>
      </c>
      <c r="S8" s="284"/>
      <c r="T8" s="284">
        <v>64.775978258596396</v>
      </c>
      <c r="U8" s="284">
        <v>64.792976542935506</v>
      </c>
      <c r="V8" s="73">
        <f t="shared" si="2"/>
        <v>1.6998284339109659E-2</v>
      </c>
      <c r="W8" s="283"/>
      <c r="X8" s="299">
        <v>84.922993125000005</v>
      </c>
      <c r="Y8" s="299">
        <v>84.922993125000005</v>
      </c>
      <c r="Z8" s="299">
        <v>84.922993125000005</v>
      </c>
      <c r="AA8" s="299">
        <v>84.922993125000005</v>
      </c>
      <c r="AB8" s="299">
        <v>84.922993125000005</v>
      </c>
      <c r="AC8" s="299">
        <v>84.922993125000005</v>
      </c>
      <c r="AD8" s="299">
        <v>84.922993125000005</v>
      </c>
      <c r="AE8" s="299">
        <v>58.826933593749899</v>
      </c>
      <c r="AF8" s="299">
        <v>84.922993125000005</v>
      </c>
      <c r="AG8" s="299">
        <v>84.922993125000005</v>
      </c>
      <c r="AH8" s="299">
        <v>84.922993125000005</v>
      </c>
      <c r="AI8" s="299">
        <v>84.922993125000005</v>
      </c>
      <c r="AJ8" s="299">
        <v>84.922993125000005</v>
      </c>
      <c r="AK8" s="299">
        <v>84.922993125000005</v>
      </c>
      <c r="AL8" s="299">
        <v>84.922993125000005</v>
      </c>
      <c r="AM8" s="28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316">
        <v>1E-3</v>
      </c>
      <c r="AU8" s="74">
        <v>58.826933593749899</v>
      </c>
      <c r="AV8" s="74">
        <v>1</v>
      </c>
      <c r="AW8" s="319">
        <v>1.4200000000000001E-4</v>
      </c>
      <c r="AX8" s="315">
        <v>3.8580000000000003E-2</v>
      </c>
      <c r="AY8" s="74">
        <v>2</v>
      </c>
      <c r="AZ8" s="74">
        <v>1</v>
      </c>
      <c r="BA8" s="74">
        <v>0</v>
      </c>
      <c r="BB8" s="283"/>
      <c r="BC8" s="283"/>
      <c r="BD8" s="289">
        <f t="shared" si="3"/>
        <v>0.33333333333333331</v>
      </c>
      <c r="BE8" s="293">
        <v>1200</v>
      </c>
      <c r="BF8" s="287">
        <v>567.28577393</v>
      </c>
      <c r="BG8" s="287">
        <v>425.531138115217</v>
      </c>
      <c r="BH8" s="287">
        <v>-421.71731153695703</v>
      </c>
      <c r="BI8" s="292">
        <v>51.4902591767719</v>
      </c>
      <c r="BJ8" s="292">
        <v>5.4954285201260404</v>
      </c>
      <c r="BK8" s="289">
        <f t="shared" si="4"/>
        <v>-0.625197692411116</v>
      </c>
      <c r="BL8" s="289">
        <f t="shared" si="5"/>
        <v>54.578751231076581</v>
      </c>
      <c r="BM8" s="293">
        <v>1200</v>
      </c>
      <c r="BN8" s="287">
        <v>567.28577393</v>
      </c>
      <c r="BO8" s="287">
        <v>454.33136200747299</v>
      </c>
      <c r="BP8" s="287">
        <v>-452.67714411237898</v>
      </c>
      <c r="BQ8" s="292">
        <v>51.718394723784797</v>
      </c>
      <c r="BR8" s="292">
        <v>5.7064227159083201</v>
      </c>
      <c r="BS8" s="289">
        <f t="shared" si="6"/>
        <v>-0.42555969911435643</v>
      </c>
      <c r="BT8" s="289">
        <f t="shared" si="7"/>
        <v>54.578751231076581</v>
      </c>
      <c r="BU8" s="297" t="s">
        <v>262</v>
      </c>
      <c r="BV8" s="290">
        <v>-84.947697722501402</v>
      </c>
      <c r="BW8" s="290">
        <v>-53.807424984365703</v>
      </c>
      <c r="BX8" s="289">
        <f t="shared" si="8"/>
        <v>-89.665822195525138</v>
      </c>
      <c r="BY8" s="289">
        <f t="shared" si="9"/>
        <v>-57.030619283440998</v>
      </c>
      <c r="BZ8" s="296"/>
      <c r="CA8" s="296"/>
      <c r="CB8" s="296"/>
      <c r="CC8" s="296"/>
      <c r="CD8" s="296"/>
      <c r="CE8" s="296"/>
      <c r="CF8" s="296"/>
      <c r="CG8" s="296"/>
      <c r="CH8" s="296"/>
      <c r="CI8" s="296"/>
      <c r="CJ8" s="296"/>
      <c r="CK8" s="296"/>
      <c r="CL8" s="296"/>
      <c r="CM8" s="296"/>
      <c r="CN8" s="296"/>
      <c r="CO8" s="296"/>
      <c r="CP8" s="296"/>
      <c r="CQ8" s="296"/>
      <c r="CR8" s="296"/>
    </row>
    <row r="9" spans="1:96" ht="12" customHeight="1" x14ac:dyDescent="0.25">
      <c r="A9" s="283"/>
      <c r="B9" s="286">
        <f t="shared" si="10"/>
        <v>5</v>
      </c>
      <c r="C9" s="284">
        <v>28.3031199999999</v>
      </c>
      <c r="D9" s="298">
        <v>64.323861608824899</v>
      </c>
      <c r="E9" s="298">
        <v>64.323861608824899</v>
      </c>
      <c r="F9" s="298">
        <v>64.323861608824899</v>
      </c>
      <c r="G9" s="298">
        <v>64.323861608824899</v>
      </c>
      <c r="H9" s="298">
        <v>64.323861608824899</v>
      </c>
      <c r="I9" s="298">
        <v>64.323861608824899</v>
      </c>
      <c r="J9" s="298">
        <v>64.323861608824899</v>
      </c>
      <c r="K9" s="298">
        <v>64.323861608824899</v>
      </c>
      <c r="L9" s="298">
        <v>64.323861608824899</v>
      </c>
      <c r="M9" s="298">
        <v>64.323861608824899</v>
      </c>
      <c r="N9" s="298">
        <v>64.323861608824899</v>
      </c>
      <c r="O9" s="298">
        <v>64.323861608824899</v>
      </c>
      <c r="P9" s="298">
        <v>64.323861608824899</v>
      </c>
      <c r="Q9" s="298">
        <v>64.323861608824899</v>
      </c>
      <c r="R9" s="298">
        <v>64.323861608824899</v>
      </c>
      <c r="S9" s="284"/>
      <c r="T9" s="284">
        <v>64.122632309673804</v>
      </c>
      <c r="U9" s="284">
        <v>64.147274888927697</v>
      </c>
      <c r="V9" s="73">
        <f t="shared" si="2"/>
        <v>2.4642579253892904E-2</v>
      </c>
      <c r="W9" s="283"/>
      <c r="X9" s="299">
        <v>84.313387500000005</v>
      </c>
      <c r="Y9" s="299">
        <v>84.313387500000005</v>
      </c>
      <c r="Z9" s="299">
        <v>84.313387500000005</v>
      </c>
      <c r="AA9" s="299">
        <v>84.313387500000005</v>
      </c>
      <c r="AB9" s="299">
        <v>84.313387500000005</v>
      </c>
      <c r="AC9" s="299">
        <v>84.313387500000005</v>
      </c>
      <c r="AD9" s="299">
        <v>84.313387500000005</v>
      </c>
      <c r="AE9" s="299">
        <v>58.217328124999902</v>
      </c>
      <c r="AF9" s="299">
        <v>84.313387500000005</v>
      </c>
      <c r="AG9" s="299">
        <v>84.313387500000005</v>
      </c>
      <c r="AH9" s="299">
        <v>84.313387500000005</v>
      </c>
      <c r="AI9" s="299">
        <v>84.313387500000005</v>
      </c>
      <c r="AJ9" s="299">
        <v>84.313387500000005</v>
      </c>
      <c r="AK9" s="299">
        <v>84.313387500000005</v>
      </c>
      <c r="AL9" s="299">
        <v>84.313387500000005</v>
      </c>
      <c r="AM9" s="28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316">
        <v>1E-3</v>
      </c>
      <c r="AU9" s="74">
        <v>58.217328124999902</v>
      </c>
      <c r="AV9" s="74">
        <v>1</v>
      </c>
      <c r="AW9" s="319">
        <v>1.4200000000000001E-4</v>
      </c>
      <c r="AX9" s="315">
        <v>3.8580000000000003E-2</v>
      </c>
      <c r="AY9" s="74">
        <v>2</v>
      </c>
      <c r="AZ9" s="74">
        <v>1</v>
      </c>
      <c r="BA9" s="74">
        <v>0</v>
      </c>
      <c r="BB9" s="283"/>
      <c r="BC9" s="283"/>
      <c r="BD9" s="289">
        <f t="shared" si="3"/>
        <v>0.41666666666666669</v>
      </c>
      <c r="BE9" s="293">
        <v>1500</v>
      </c>
      <c r="BF9" s="287">
        <v>580.49</v>
      </c>
      <c r="BG9" s="287">
        <v>434.65413288255797</v>
      </c>
      <c r="BH9" s="287">
        <v>-430.30678718828199</v>
      </c>
      <c r="BI9" s="292">
        <v>51.558522868441798</v>
      </c>
      <c r="BJ9" s="292">
        <v>5.5674995229895501</v>
      </c>
      <c r="BK9" s="289">
        <f t="shared" si="4"/>
        <v>-0.55312668954760635</v>
      </c>
      <c r="BL9" s="289">
        <f t="shared" si="5"/>
        <v>67.782977301076585</v>
      </c>
      <c r="BM9" s="293">
        <v>1500</v>
      </c>
      <c r="BN9" s="287">
        <v>580.49</v>
      </c>
      <c r="BO9" s="287">
        <v>459.97258235429803</v>
      </c>
      <c r="BP9" s="287">
        <v>-457.89238542486601</v>
      </c>
      <c r="BQ9" s="292">
        <v>51.759182911962696</v>
      </c>
      <c r="BR9" s="292">
        <v>5.7503762831501097</v>
      </c>
      <c r="BS9" s="289">
        <f t="shared" si="6"/>
        <v>-0.38160613187256676</v>
      </c>
      <c r="BT9" s="289">
        <f t="shared" si="7"/>
        <v>67.782977301076585</v>
      </c>
      <c r="BU9" s="297" t="s">
        <v>263</v>
      </c>
      <c r="BV9" s="290">
        <v>-75.224729040270304</v>
      </c>
      <c r="BW9" s="290">
        <v>-46.9033098141472</v>
      </c>
      <c r="BX9" s="289">
        <f t="shared" si="8"/>
        <v>-79.94285351329404</v>
      </c>
      <c r="BY9" s="289">
        <f t="shared" si="9"/>
        <v>-50.126504113222495</v>
      </c>
      <c r="BZ9" s="296"/>
      <c r="CA9" s="296"/>
      <c r="CB9" s="296"/>
      <c r="CC9" s="296"/>
      <c r="CD9" s="296"/>
      <c r="CE9" s="296"/>
      <c r="CF9" s="296"/>
      <c r="CG9" s="296"/>
      <c r="CH9" s="296"/>
      <c r="CI9" s="296"/>
      <c r="CJ9" s="296"/>
      <c r="CK9" s="296"/>
      <c r="CL9" s="296"/>
      <c r="CM9" s="296"/>
      <c r="CN9" s="296"/>
      <c r="CO9" s="296"/>
      <c r="CP9" s="296"/>
      <c r="CQ9" s="296"/>
      <c r="CR9" s="296"/>
    </row>
    <row r="10" spans="1:96" ht="12" customHeight="1" x14ac:dyDescent="0.25">
      <c r="A10" s="283"/>
      <c r="B10" s="286">
        <f t="shared" si="10"/>
        <v>6</v>
      </c>
      <c r="C10" s="284">
        <v>28.3031199999999</v>
      </c>
      <c r="D10" s="298">
        <v>63.714256140074902</v>
      </c>
      <c r="E10" s="298">
        <v>63.714256140074902</v>
      </c>
      <c r="F10" s="298">
        <v>63.714256140074902</v>
      </c>
      <c r="G10" s="298">
        <v>63.714256140074902</v>
      </c>
      <c r="H10" s="298">
        <v>63.714256140074902</v>
      </c>
      <c r="I10" s="298">
        <v>63.714256140074902</v>
      </c>
      <c r="J10" s="298">
        <v>63.714256140074902</v>
      </c>
      <c r="K10" s="298">
        <v>63.714256140074902</v>
      </c>
      <c r="L10" s="298">
        <v>63.714256140074902</v>
      </c>
      <c r="M10" s="298">
        <v>63.714256140074902</v>
      </c>
      <c r="N10" s="298">
        <v>63.714256140074902</v>
      </c>
      <c r="O10" s="298">
        <v>63.714256140074902</v>
      </c>
      <c r="P10" s="298">
        <v>63.714256140074902</v>
      </c>
      <c r="Q10" s="298">
        <v>63.714256140074902</v>
      </c>
      <c r="R10" s="298">
        <v>63.714256140074902</v>
      </c>
      <c r="S10" s="284"/>
      <c r="T10" s="284">
        <v>63.470008482860599</v>
      </c>
      <c r="U10" s="284">
        <v>63.503407719141997</v>
      </c>
      <c r="V10" s="73">
        <f t="shared" si="2"/>
        <v>3.3399236281397293E-2</v>
      </c>
      <c r="W10" s="283"/>
      <c r="X10" s="299">
        <v>83.703781875000004</v>
      </c>
      <c r="Y10" s="299">
        <v>83.703781875000004</v>
      </c>
      <c r="Z10" s="299">
        <v>83.703781875000004</v>
      </c>
      <c r="AA10" s="299">
        <v>83.703781875000004</v>
      </c>
      <c r="AB10" s="299">
        <v>83.703781875000004</v>
      </c>
      <c r="AC10" s="299">
        <v>83.703781875000004</v>
      </c>
      <c r="AD10" s="299">
        <v>83.703781875000004</v>
      </c>
      <c r="AE10" s="299">
        <v>57.607722656249898</v>
      </c>
      <c r="AF10" s="299">
        <v>83.703781875000004</v>
      </c>
      <c r="AG10" s="299">
        <v>83.703781875000004</v>
      </c>
      <c r="AH10" s="299">
        <v>83.703781875000004</v>
      </c>
      <c r="AI10" s="299">
        <v>83.703781875000004</v>
      </c>
      <c r="AJ10" s="299">
        <v>83.703781875000004</v>
      </c>
      <c r="AK10" s="299">
        <v>83.703781875000004</v>
      </c>
      <c r="AL10" s="299">
        <v>83.703781875000004</v>
      </c>
      <c r="AM10" s="28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316">
        <v>1E-3</v>
      </c>
      <c r="AU10" s="74">
        <v>57.607722656249898</v>
      </c>
      <c r="AV10" s="74">
        <v>1</v>
      </c>
      <c r="AW10" s="319">
        <v>1.4200000000000001E-4</v>
      </c>
      <c r="AX10" s="315">
        <v>3.8580000000000003E-2</v>
      </c>
      <c r="AY10" s="74">
        <v>2</v>
      </c>
      <c r="AZ10" s="74">
        <v>1</v>
      </c>
      <c r="BA10" s="74">
        <v>0</v>
      </c>
      <c r="BB10" s="283"/>
      <c r="BC10" s="283"/>
      <c r="BD10" s="289">
        <f t="shared" si="3"/>
        <v>0.5</v>
      </c>
      <c r="BE10" s="293">
        <v>1800</v>
      </c>
      <c r="BF10" s="287">
        <v>592.91863602000001</v>
      </c>
      <c r="BG10" s="287">
        <v>444.98654826155803</v>
      </c>
      <c r="BH10" s="287">
        <v>-440.10672246074802</v>
      </c>
      <c r="BI10" s="292">
        <v>51.635437617362399</v>
      </c>
      <c r="BJ10" s="292">
        <v>5.6481072384645996</v>
      </c>
      <c r="BK10" s="289">
        <f t="shared" si="4"/>
        <v>-0.47251897407255683</v>
      </c>
      <c r="BL10" s="289">
        <f t="shared" si="5"/>
        <v>80.211613321076584</v>
      </c>
      <c r="BM10" s="293">
        <v>1800</v>
      </c>
      <c r="BN10" s="287">
        <v>592.91863602000001</v>
      </c>
      <c r="BO10" s="287">
        <v>466.40496326721899</v>
      </c>
      <c r="BP10" s="287">
        <v>-463.87834085159699</v>
      </c>
      <c r="BQ10" s="292">
        <v>51.805603103984303</v>
      </c>
      <c r="BR10" s="292">
        <v>5.80007704025628</v>
      </c>
      <c r="BS10" s="289">
        <f t="shared" si="6"/>
        <v>-0.33190537476639648</v>
      </c>
      <c r="BT10" s="289">
        <f t="shared" si="7"/>
        <v>80.211613321076584</v>
      </c>
      <c r="BU10" s="297" t="s">
        <v>264</v>
      </c>
      <c r="BV10" s="290">
        <v>-64.677893129654095</v>
      </c>
      <c r="BW10" s="290">
        <v>-39.485505856322902</v>
      </c>
      <c r="BX10" s="289">
        <f t="shared" si="8"/>
        <v>-69.39601760267783</v>
      </c>
      <c r="BY10" s="289">
        <f t="shared" si="9"/>
        <v>-42.708700155398198</v>
      </c>
      <c r="BZ10" s="296"/>
      <c r="CA10" s="296"/>
      <c r="CB10" s="296"/>
      <c r="CC10" s="296"/>
      <c r="CD10" s="296"/>
      <c r="CE10" s="296"/>
      <c r="CF10" s="296"/>
      <c r="CG10" s="296"/>
      <c r="CH10" s="296"/>
      <c r="CI10" s="296"/>
      <c r="CJ10" s="296"/>
      <c r="CK10" s="296"/>
      <c r="CL10" s="296"/>
      <c r="CM10" s="296"/>
      <c r="CN10" s="296"/>
      <c r="CO10" s="296"/>
      <c r="CP10" s="296"/>
      <c r="CQ10" s="296"/>
      <c r="CR10" s="296"/>
    </row>
    <row r="11" spans="1:96" ht="12" customHeight="1" x14ac:dyDescent="0.25">
      <c r="A11" s="283"/>
      <c r="B11" s="286">
        <f t="shared" si="10"/>
        <v>7</v>
      </c>
      <c r="C11" s="284">
        <v>28.3031199999999</v>
      </c>
      <c r="D11" s="298">
        <v>63.104650671324897</v>
      </c>
      <c r="E11" s="298">
        <v>63.104650671324897</v>
      </c>
      <c r="F11" s="298">
        <v>63.104650671324897</v>
      </c>
      <c r="G11" s="298">
        <v>63.104650671324897</v>
      </c>
      <c r="H11" s="298">
        <v>63.104650671324897</v>
      </c>
      <c r="I11" s="298">
        <v>63.104650671324897</v>
      </c>
      <c r="J11" s="298">
        <v>63.104650671324897</v>
      </c>
      <c r="K11" s="298">
        <v>63.104650671324897</v>
      </c>
      <c r="L11" s="298">
        <v>63.104650671324897</v>
      </c>
      <c r="M11" s="298">
        <v>63.104650671324897</v>
      </c>
      <c r="N11" s="298">
        <v>63.104650671324897</v>
      </c>
      <c r="O11" s="298">
        <v>63.104650671324897</v>
      </c>
      <c r="P11" s="298">
        <v>63.104650671324897</v>
      </c>
      <c r="Q11" s="298">
        <v>63.104650671324897</v>
      </c>
      <c r="R11" s="298">
        <v>63.104650671324897</v>
      </c>
      <c r="S11" s="284"/>
      <c r="T11" s="284">
        <v>62.818194235333401</v>
      </c>
      <c r="U11" s="284">
        <v>62.8613870660432</v>
      </c>
      <c r="V11" s="73">
        <f t="shared" si="2"/>
        <v>4.3192830709799068E-2</v>
      </c>
      <c r="W11" s="283"/>
      <c r="X11" s="299">
        <v>83.094176250000004</v>
      </c>
      <c r="Y11" s="299">
        <v>83.094176250000004</v>
      </c>
      <c r="Z11" s="299">
        <v>83.094176250000004</v>
      </c>
      <c r="AA11" s="299">
        <v>83.094176250000004</v>
      </c>
      <c r="AB11" s="299">
        <v>83.094176250000004</v>
      </c>
      <c r="AC11" s="299">
        <v>83.094176250000004</v>
      </c>
      <c r="AD11" s="299">
        <v>83.094176250000004</v>
      </c>
      <c r="AE11" s="299">
        <v>56.9981171875</v>
      </c>
      <c r="AF11" s="299">
        <v>83.094176250000004</v>
      </c>
      <c r="AG11" s="299">
        <v>83.094176250000004</v>
      </c>
      <c r="AH11" s="299">
        <v>83.094176250000004</v>
      </c>
      <c r="AI11" s="299">
        <v>83.094176250000004</v>
      </c>
      <c r="AJ11" s="299">
        <v>83.094176250000004</v>
      </c>
      <c r="AK11" s="299">
        <v>83.094176250000004</v>
      </c>
      <c r="AL11" s="299">
        <v>83.094176250000004</v>
      </c>
      <c r="AM11" s="28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316">
        <v>1E-3</v>
      </c>
      <c r="AU11" s="74">
        <v>56.9981171875</v>
      </c>
      <c r="AV11" s="74">
        <v>1</v>
      </c>
      <c r="AW11" s="319">
        <v>1.4200000000000001E-4</v>
      </c>
      <c r="AX11" s="315">
        <v>3.8580000000000003E-2</v>
      </c>
      <c r="AY11" s="74">
        <v>2</v>
      </c>
      <c r="AZ11" s="74">
        <v>1</v>
      </c>
      <c r="BA11" s="74">
        <v>0</v>
      </c>
      <c r="BB11" s="283"/>
      <c r="BC11" s="283"/>
      <c r="BD11" s="289">
        <f t="shared" si="3"/>
        <v>0.58333333333333337</v>
      </c>
      <c r="BE11" s="293">
        <v>2100</v>
      </c>
      <c r="BF11" s="287">
        <v>604.43551124999999</v>
      </c>
      <c r="BG11" s="287">
        <v>456.550917873873</v>
      </c>
      <c r="BH11" s="287">
        <v>-451.14270082138398</v>
      </c>
      <c r="BI11" s="292">
        <v>51.720952561606502</v>
      </c>
      <c r="BJ11" s="292">
        <v>5.7371686615245796</v>
      </c>
      <c r="BK11" s="289">
        <f t="shared" si="4"/>
        <v>-0.38345755101257684</v>
      </c>
      <c r="BL11" s="289">
        <f t="shared" si="5"/>
        <v>91.728488551076566</v>
      </c>
      <c r="BM11" s="293">
        <v>2100</v>
      </c>
      <c r="BN11" s="287">
        <v>604.43551124999999</v>
      </c>
      <c r="BO11" s="287">
        <v>473.68452029604299</v>
      </c>
      <c r="BP11" s="287">
        <v>-470.68575989409197</v>
      </c>
      <c r="BQ11" s="292">
        <v>51.857961552678397</v>
      </c>
      <c r="BR11" s="292">
        <v>5.8558629599433001</v>
      </c>
      <c r="BS11" s="289">
        <f t="shared" si="6"/>
        <v>-0.27611945507937641</v>
      </c>
      <c r="BT11" s="289">
        <f t="shared" si="7"/>
        <v>91.728488551076566</v>
      </c>
      <c r="BU11" s="296"/>
      <c r="BV11" s="290">
        <v>-53.422699778202201</v>
      </c>
      <c r="BW11" s="290">
        <v>-31.6352534910896</v>
      </c>
      <c r="BX11" s="289">
        <f t="shared" si="8"/>
        <v>-58.140824251225936</v>
      </c>
      <c r="BY11" s="289">
        <f t="shared" si="9"/>
        <v>-34.858447790164895</v>
      </c>
      <c r="BZ11" s="296"/>
      <c r="CA11" s="296"/>
      <c r="CB11" s="296"/>
      <c r="CC11" s="296"/>
      <c r="CD11" s="296"/>
      <c r="CE11" s="296"/>
      <c r="CF11" s="296"/>
      <c r="CG11" s="296"/>
      <c r="CH11" s="296"/>
      <c r="CI11" s="296"/>
      <c r="CJ11" s="296"/>
      <c r="CK11" s="296"/>
      <c r="CL11" s="296"/>
      <c r="CM11" s="296"/>
      <c r="CN11" s="296"/>
      <c r="CO11" s="296"/>
      <c r="CP11" s="296"/>
      <c r="CQ11" s="296"/>
      <c r="CR11" s="296"/>
    </row>
    <row r="12" spans="1:96" ht="12" customHeight="1" x14ac:dyDescent="0.25">
      <c r="A12" s="283"/>
      <c r="B12" s="286">
        <f t="shared" si="10"/>
        <v>8</v>
      </c>
      <c r="C12" s="284">
        <v>30.48028</v>
      </c>
      <c r="D12" s="298">
        <v>62.4950452025749</v>
      </c>
      <c r="E12" s="298">
        <v>62.4950452025749</v>
      </c>
      <c r="F12" s="298">
        <v>62.4950452025749</v>
      </c>
      <c r="G12" s="298">
        <v>62.4950452025749</v>
      </c>
      <c r="H12" s="298">
        <v>62.4950452025749</v>
      </c>
      <c r="I12" s="298">
        <v>62.4950452025749</v>
      </c>
      <c r="J12" s="298">
        <v>62.4950452025749</v>
      </c>
      <c r="K12" s="298">
        <v>62.4950452025749</v>
      </c>
      <c r="L12" s="298">
        <v>62.4950452025749</v>
      </c>
      <c r="M12" s="298">
        <v>62.4950452025749</v>
      </c>
      <c r="N12" s="298">
        <v>62.4950452025749</v>
      </c>
      <c r="O12" s="298">
        <v>62.4950452025749</v>
      </c>
      <c r="P12" s="298">
        <v>62.4950452025749</v>
      </c>
      <c r="Q12" s="298">
        <v>62.4950452025749</v>
      </c>
      <c r="R12" s="298">
        <v>62.4950452025749</v>
      </c>
      <c r="S12" s="284"/>
      <c r="T12" s="284">
        <v>62.167275546918702</v>
      </c>
      <c r="U12" s="284">
        <v>62.221219991524201</v>
      </c>
      <c r="V12" s="73">
        <f t="shared" si="2"/>
        <v>5.3944444605498632E-2</v>
      </c>
      <c r="W12" s="283"/>
      <c r="X12" s="299">
        <v>82.484570625000003</v>
      </c>
      <c r="Y12" s="299">
        <v>82.484570625000003</v>
      </c>
      <c r="Z12" s="299">
        <v>82.484570625000003</v>
      </c>
      <c r="AA12" s="299">
        <v>82.484570625000003</v>
      </c>
      <c r="AB12" s="299">
        <v>82.484570625000003</v>
      </c>
      <c r="AC12" s="299">
        <v>82.484570625000003</v>
      </c>
      <c r="AD12" s="299">
        <v>82.484570625000003</v>
      </c>
      <c r="AE12" s="299">
        <v>56.388511718749903</v>
      </c>
      <c r="AF12" s="299">
        <v>82.484570625000003</v>
      </c>
      <c r="AG12" s="299">
        <v>82.484570625000003</v>
      </c>
      <c r="AH12" s="299">
        <v>82.484570625000003</v>
      </c>
      <c r="AI12" s="299">
        <v>82.484570625000003</v>
      </c>
      <c r="AJ12" s="299">
        <v>82.484570625000003</v>
      </c>
      <c r="AK12" s="299">
        <v>82.484570625000003</v>
      </c>
      <c r="AL12" s="299">
        <v>82.484570625000003</v>
      </c>
      <c r="AM12" s="28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316">
        <v>1E-3</v>
      </c>
      <c r="AU12" s="74">
        <v>56.388511718749903</v>
      </c>
      <c r="AV12" s="74">
        <v>1</v>
      </c>
      <c r="AW12" s="319">
        <v>1.4200000000000001E-4</v>
      </c>
      <c r="AX12" s="315">
        <v>3.8580000000000003E-2</v>
      </c>
      <c r="AY12" s="74">
        <v>2</v>
      </c>
      <c r="AZ12" s="74">
        <v>1</v>
      </c>
      <c r="BA12" s="74">
        <v>0</v>
      </c>
      <c r="BB12" s="283"/>
      <c r="BC12" s="283"/>
      <c r="BD12" s="289">
        <f t="shared" si="3"/>
        <v>0.66666666666666663</v>
      </c>
      <c r="BE12" s="293">
        <v>2400</v>
      </c>
      <c r="BF12" s="287">
        <v>614.91444438999997</v>
      </c>
      <c r="BG12" s="287">
        <v>469.35200330636798</v>
      </c>
      <c r="BH12" s="287">
        <v>-463.42892663981399</v>
      </c>
      <c r="BI12" s="292">
        <v>51.814886731188203</v>
      </c>
      <c r="BJ12" s="292">
        <v>5.83441239960547</v>
      </c>
      <c r="BK12" s="289">
        <f t="shared" si="4"/>
        <v>-0.28621381293168646</v>
      </c>
      <c r="BL12" s="289">
        <f t="shared" si="5"/>
        <v>102.20742169107655</v>
      </c>
      <c r="BM12" s="293">
        <v>2400</v>
      </c>
      <c r="BN12" s="287">
        <v>614.91444438999997</v>
      </c>
      <c r="BO12" s="287">
        <v>481.87362113883</v>
      </c>
      <c r="BP12" s="287">
        <v>-478.37443015231599</v>
      </c>
      <c r="BQ12" s="292">
        <v>51.916602790030602</v>
      </c>
      <c r="BR12" s="292">
        <v>5.9180767721949401</v>
      </c>
      <c r="BS12" s="289">
        <f t="shared" si="6"/>
        <v>-0.21390564282773639</v>
      </c>
      <c r="BT12" s="289">
        <f t="shared" si="7"/>
        <v>102.20742169107655</v>
      </c>
      <c r="BU12" s="305" t="s">
        <v>2</v>
      </c>
      <c r="BV12" s="290">
        <v>-41.582416760617399</v>
      </c>
      <c r="BW12" s="290">
        <v>-23.438529308071399</v>
      </c>
      <c r="BX12" s="289">
        <f t="shared" si="8"/>
        <v>-46.300541233641134</v>
      </c>
      <c r="BY12" s="289">
        <f t="shared" si="9"/>
        <v>-26.661723607146698</v>
      </c>
      <c r="BZ12" s="296"/>
      <c r="CA12" s="296"/>
      <c r="CB12" s="296"/>
      <c r="CC12" s="296"/>
      <c r="CD12" s="296"/>
      <c r="CE12" s="296"/>
      <c r="CF12" s="296"/>
      <c r="CG12" s="296"/>
      <c r="CH12" s="296"/>
      <c r="CI12" s="296"/>
      <c r="CJ12" s="296"/>
      <c r="CK12" s="296"/>
      <c r="CL12" s="296"/>
      <c r="CM12" s="296"/>
      <c r="CN12" s="296"/>
      <c r="CO12" s="296"/>
      <c r="CP12" s="296"/>
      <c r="CQ12" s="296"/>
      <c r="CR12" s="296"/>
    </row>
    <row r="13" spans="1:96" ht="12" customHeight="1" x14ac:dyDescent="0.25">
      <c r="A13" s="283"/>
      <c r="B13" s="286">
        <f t="shared" si="10"/>
        <v>9</v>
      </c>
      <c r="C13" s="284">
        <v>28.3031199999999</v>
      </c>
      <c r="D13" s="298">
        <v>61.885439733824903</v>
      </c>
      <c r="E13" s="298">
        <v>61.885439733824903</v>
      </c>
      <c r="F13" s="298">
        <v>61.885439733824903</v>
      </c>
      <c r="G13" s="298">
        <v>61.885439733824903</v>
      </c>
      <c r="H13" s="298">
        <v>61.885439733824903</v>
      </c>
      <c r="I13" s="298">
        <v>61.885439733824903</v>
      </c>
      <c r="J13" s="298">
        <v>61.885439733824903</v>
      </c>
      <c r="K13" s="298">
        <v>61.885439733824903</v>
      </c>
      <c r="L13" s="298">
        <v>61.885439733824903</v>
      </c>
      <c r="M13" s="298">
        <v>61.885439733824903</v>
      </c>
      <c r="N13" s="298">
        <v>61.885439733824903</v>
      </c>
      <c r="O13" s="298">
        <v>61.885439733824903</v>
      </c>
      <c r="P13" s="298">
        <v>61.885439733824903</v>
      </c>
      <c r="Q13" s="298">
        <v>61.885439733824903</v>
      </c>
      <c r="R13" s="298">
        <v>61.885439733824903</v>
      </c>
      <c r="S13" s="284"/>
      <c r="T13" s="284">
        <v>61.517336690007703</v>
      </c>
      <c r="U13" s="284">
        <v>61.582908677613297</v>
      </c>
      <c r="V13" s="73">
        <f t="shared" si="2"/>
        <v>6.5571987605594018E-2</v>
      </c>
      <c r="W13" s="283"/>
      <c r="X13" s="299">
        <v>81.874965000000003</v>
      </c>
      <c r="Y13" s="299">
        <v>81.874965000000003</v>
      </c>
      <c r="Z13" s="299">
        <v>81.874965000000003</v>
      </c>
      <c r="AA13" s="299">
        <v>81.874965000000003</v>
      </c>
      <c r="AB13" s="299">
        <v>81.874965000000003</v>
      </c>
      <c r="AC13" s="299">
        <v>81.874965000000003</v>
      </c>
      <c r="AD13" s="299">
        <v>81.874965000000003</v>
      </c>
      <c r="AE13" s="299">
        <v>55.778906249999899</v>
      </c>
      <c r="AF13" s="299">
        <v>81.874965000000003</v>
      </c>
      <c r="AG13" s="299">
        <v>81.874965000000003</v>
      </c>
      <c r="AH13" s="299">
        <v>81.874965000000003</v>
      </c>
      <c r="AI13" s="299">
        <v>81.874965000000003</v>
      </c>
      <c r="AJ13" s="299">
        <v>81.874965000000003</v>
      </c>
      <c r="AK13" s="299">
        <v>81.874965000000003</v>
      </c>
      <c r="AL13" s="299">
        <v>81.874965000000003</v>
      </c>
      <c r="AM13" s="28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316">
        <v>1E-3</v>
      </c>
      <c r="AU13" s="74">
        <v>55.778906249999899</v>
      </c>
      <c r="AV13" s="74">
        <v>1</v>
      </c>
      <c r="AW13" s="319">
        <v>1.4200000000000001E-4</v>
      </c>
      <c r="AX13" s="315">
        <v>3.8580000000000003E-2</v>
      </c>
      <c r="AY13" s="74">
        <v>2</v>
      </c>
      <c r="AZ13" s="74">
        <v>1</v>
      </c>
      <c r="BA13" s="74">
        <v>0</v>
      </c>
      <c r="BB13" s="283"/>
      <c r="BC13" s="283"/>
      <c r="BD13" s="289">
        <f t="shared" si="3"/>
        <v>0.75</v>
      </c>
      <c r="BE13" s="293">
        <v>2700</v>
      </c>
      <c r="BF13" s="287">
        <v>624.24062605999995</v>
      </c>
      <c r="BG13" s="287">
        <v>483.33844069064003</v>
      </c>
      <c r="BH13" s="287">
        <v>-476.94029521958402</v>
      </c>
      <c r="BI13" s="292">
        <v>51.916693747195801</v>
      </c>
      <c r="BJ13" s="292">
        <v>5.9390685923588498</v>
      </c>
      <c r="BK13" s="289">
        <f t="shared" si="4"/>
        <v>-0.18155762017830668</v>
      </c>
      <c r="BL13" s="289">
        <f t="shared" si="5"/>
        <v>111.53360336107653</v>
      </c>
      <c r="BM13" s="293">
        <v>2700</v>
      </c>
      <c r="BN13" s="287">
        <v>624.24062605999995</v>
      </c>
      <c r="BO13" s="287">
        <v>491.01463597814001</v>
      </c>
      <c r="BP13" s="287">
        <v>-486.99657143367602</v>
      </c>
      <c r="BQ13" s="292">
        <v>51.981749450637402</v>
      </c>
      <c r="BR13" s="292">
        <v>5.9868285129584997</v>
      </c>
      <c r="BS13" s="289">
        <f t="shared" si="6"/>
        <v>-0.14515390206417678</v>
      </c>
      <c r="BT13" s="289">
        <f t="shared" si="7"/>
        <v>111.53360336107653</v>
      </c>
      <c r="BU13" s="306" t="s">
        <v>3</v>
      </c>
      <c r="BV13" s="290">
        <v>-29.286719800261501</v>
      </c>
      <c r="BW13" s="290">
        <v>-14.9851044838568</v>
      </c>
      <c r="BX13" s="289">
        <f t="shared" si="8"/>
        <v>-34.004844273285237</v>
      </c>
      <c r="BY13" s="289">
        <f t="shared" si="9"/>
        <v>-18.208298782932097</v>
      </c>
      <c r="BZ13" s="296"/>
      <c r="CA13" s="296"/>
      <c r="CB13" s="296"/>
      <c r="CC13" s="296"/>
      <c r="CD13" s="296"/>
      <c r="CE13" s="296"/>
      <c r="CF13" s="296"/>
      <c r="CG13" s="296"/>
      <c r="CH13" s="296"/>
      <c r="CI13" s="296"/>
      <c r="CJ13" s="296"/>
      <c r="CK13" s="296"/>
      <c r="CL13" s="296"/>
      <c r="CM13" s="296"/>
      <c r="CN13" s="296"/>
      <c r="CO13" s="296"/>
      <c r="CP13" s="296"/>
      <c r="CQ13" s="296"/>
      <c r="CR13" s="296"/>
    </row>
    <row r="14" spans="1:96" ht="12" customHeight="1" x14ac:dyDescent="0.25">
      <c r="A14" s="283"/>
      <c r="B14" s="286">
        <f t="shared" si="10"/>
        <v>10</v>
      </c>
      <c r="C14" s="284">
        <v>28.3031199999999</v>
      </c>
      <c r="D14" s="298">
        <v>61.275834265074899</v>
      </c>
      <c r="E14" s="298">
        <v>61.275834265074899</v>
      </c>
      <c r="F14" s="298">
        <v>61.275834265074899</v>
      </c>
      <c r="G14" s="298">
        <v>61.275834265074899</v>
      </c>
      <c r="H14" s="298">
        <v>61.275834265074899</v>
      </c>
      <c r="I14" s="298">
        <v>61.275834265074899</v>
      </c>
      <c r="J14" s="298">
        <v>61.275834265074899</v>
      </c>
      <c r="K14" s="298">
        <v>61.275834265074899</v>
      </c>
      <c r="L14" s="298">
        <v>61.275834265074899</v>
      </c>
      <c r="M14" s="298">
        <v>61.275834265074899</v>
      </c>
      <c r="N14" s="298">
        <v>61.275834265074899</v>
      </c>
      <c r="O14" s="298">
        <v>61.275834265074899</v>
      </c>
      <c r="P14" s="298">
        <v>61.275834265074899</v>
      </c>
      <c r="Q14" s="298">
        <v>61.275834265074899</v>
      </c>
      <c r="R14" s="298">
        <v>61.275834265074899</v>
      </c>
      <c r="S14" s="284"/>
      <c r="T14" s="284">
        <v>60.868459993512502</v>
      </c>
      <c r="U14" s="284">
        <v>60.946450534203599</v>
      </c>
      <c r="V14" s="73">
        <f t="shared" si="2"/>
        <v>7.799054069109701E-2</v>
      </c>
      <c r="W14" s="283"/>
      <c r="X14" s="299">
        <v>81.265359375000003</v>
      </c>
      <c r="Y14" s="299">
        <v>81.265359375000003</v>
      </c>
      <c r="Z14" s="299">
        <v>81.265359375000003</v>
      </c>
      <c r="AA14" s="299">
        <v>81.265359375000003</v>
      </c>
      <c r="AB14" s="299">
        <v>81.265359375000003</v>
      </c>
      <c r="AC14" s="299">
        <v>81.265359375000003</v>
      </c>
      <c r="AD14" s="299">
        <v>81.265359375000003</v>
      </c>
      <c r="AE14" s="299">
        <v>55.169300781250001</v>
      </c>
      <c r="AF14" s="299">
        <v>81.265359375000003</v>
      </c>
      <c r="AG14" s="299">
        <v>81.265359375000003</v>
      </c>
      <c r="AH14" s="299">
        <v>81.265359375000003</v>
      </c>
      <c r="AI14" s="299">
        <v>81.265359375000003</v>
      </c>
      <c r="AJ14" s="299">
        <v>81.265359375000003</v>
      </c>
      <c r="AK14" s="299">
        <v>81.265359375000003</v>
      </c>
      <c r="AL14" s="299">
        <v>81.265359375000003</v>
      </c>
      <c r="AM14" s="28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316">
        <v>1E-3</v>
      </c>
      <c r="AU14" s="74">
        <v>55.169300781250001</v>
      </c>
      <c r="AV14" s="74">
        <v>1</v>
      </c>
      <c r="AW14" s="319">
        <v>1.4200000000000001E-4</v>
      </c>
      <c r="AX14" s="315">
        <v>3.8580000000000003E-2</v>
      </c>
      <c r="AY14" s="74">
        <v>2</v>
      </c>
      <c r="AZ14" s="74">
        <v>1</v>
      </c>
      <c r="BA14" s="74">
        <v>0</v>
      </c>
      <c r="BB14" s="283"/>
      <c r="BC14" s="283"/>
      <c r="BD14" s="289">
        <f t="shared" si="3"/>
        <v>0.83333333333333337</v>
      </c>
      <c r="BE14" s="293">
        <v>3000</v>
      </c>
      <c r="BF14" s="287">
        <v>632.31187666999904</v>
      </c>
      <c r="BG14" s="287">
        <v>498.347617014842</v>
      </c>
      <c r="BH14" s="287">
        <v>-491.56345395543298</v>
      </c>
      <c r="BI14" s="292">
        <v>52.025107893824902</v>
      </c>
      <c r="BJ14" s="292">
        <v>6.0494996223993001</v>
      </c>
      <c r="BK14" s="289">
        <f t="shared" si="4"/>
        <v>-7.1126590137856383E-2</v>
      </c>
      <c r="BL14" s="289">
        <f t="shared" si="5"/>
        <v>119.60485397107561</v>
      </c>
      <c r="BM14" s="293">
        <v>3000</v>
      </c>
      <c r="BN14" s="287">
        <v>632.31187666999904</v>
      </c>
      <c r="BO14" s="287">
        <v>501.08208286592998</v>
      </c>
      <c r="BP14" s="287">
        <v>-496.55855134544902</v>
      </c>
      <c r="BQ14" s="292">
        <v>52.053192766916197</v>
      </c>
      <c r="BR14" s="292">
        <v>6.0616314142145704</v>
      </c>
      <c r="BS14" s="289">
        <f t="shared" si="6"/>
        <v>-7.0351000808106079E-2</v>
      </c>
      <c r="BT14" s="289">
        <f t="shared" si="7"/>
        <v>119.60485397107561</v>
      </c>
      <c r="BU14" s="307" t="s">
        <v>1</v>
      </c>
      <c r="BV14" s="290">
        <v>-16.6702723502971</v>
      </c>
      <c r="BW14" s="290">
        <v>-6.3675616009175497</v>
      </c>
      <c r="BX14" s="289">
        <f t="shared" si="8"/>
        <v>-21.388396823320832</v>
      </c>
      <c r="BY14" s="289">
        <f t="shared" si="9"/>
        <v>-9.5907558999928462</v>
      </c>
      <c r="BZ14" s="296"/>
      <c r="CA14" s="296"/>
      <c r="CB14" s="296"/>
      <c r="CC14" s="296"/>
      <c r="CD14" s="296"/>
      <c r="CE14" s="296"/>
      <c r="CF14" s="296"/>
      <c r="CG14" s="296"/>
      <c r="CH14" s="296"/>
      <c r="CI14" s="296"/>
      <c r="CJ14" s="296"/>
      <c r="CK14" s="296"/>
      <c r="CL14" s="296"/>
      <c r="CM14" s="296"/>
      <c r="CN14" s="296"/>
      <c r="CO14" s="296"/>
      <c r="CP14" s="296"/>
      <c r="CQ14" s="296"/>
      <c r="CR14" s="296"/>
    </row>
    <row r="15" spans="1:96" ht="12" customHeight="1" x14ac:dyDescent="0.25">
      <c r="A15" s="283"/>
      <c r="B15" s="286">
        <f t="shared" si="10"/>
        <v>11</v>
      </c>
      <c r="C15" s="284">
        <v>28.3031199999999</v>
      </c>
      <c r="D15" s="298">
        <v>60.666228796324901</v>
      </c>
      <c r="E15" s="298">
        <v>60.666228796324901</v>
      </c>
      <c r="F15" s="298">
        <v>60.666228796324901</v>
      </c>
      <c r="G15" s="298">
        <v>60.666228796324901</v>
      </c>
      <c r="H15" s="298">
        <v>60.666228796324901</v>
      </c>
      <c r="I15" s="298">
        <v>60.666228796324901</v>
      </c>
      <c r="J15" s="298">
        <v>60.666228796324901</v>
      </c>
      <c r="K15" s="298">
        <v>60.666228796324901</v>
      </c>
      <c r="L15" s="298">
        <v>60.666228796324901</v>
      </c>
      <c r="M15" s="298">
        <v>60.666228796324901</v>
      </c>
      <c r="N15" s="298">
        <v>60.666228796324901</v>
      </c>
      <c r="O15" s="298">
        <v>60.666228796324901</v>
      </c>
      <c r="P15" s="298">
        <v>60.666228796324901</v>
      </c>
      <c r="Q15" s="298">
        <v>60.666228796324901</v>
      </c>
      <c r="R15" s="298">
        <v>60.666228796324901</v>
      </c>
      <c r="S15" s="284"/>
      <c r="T15" s="284">
        <v>60.220725601834801</v>
      </c>
      <c r="U15" s="284">
        <v>60.311838323556302</v>
      </c>
      <c r="V15" s="73">
        <f t="shared" si="2"/>
        <v>9.1112721721501089E-2</v>
      </c>
      <c r="W15" s="283"/>
      <c r="X15" s="299">
        <v>80.655753750000002</v>
      </c>
      <c r="Y15" s="299">
        <v>80.655753750000002</v>
      </c>
      <c r="Z15" s="299">
        <v>80.655753750000002</v>
      </c>
      <c r="AA15" s="299">
        <v>80.655753750000002</v>
      </c>
      <c r="AB15" s="299">
        <v>80.655753750000002</v>
      </c>
      <c r="AC15" s="299">
        <v>80.655753750000002</v>
      </c>
      <c r="AD15" s="299">
        <v>80.655753750000002</v>
      </c>
      <c r="AE15" s="299">
        <v>54.559695312499898</v>
      </c>
      <c r="AF15" s="299">
        <v>80.655753750000002</v>
      </c>
      <c r="AG15" s="299">
        <v>80.655753750000002</v>
      </c>
      <c r="AH15" s="299">
        <v>80.655753750000002</v>
      </c>
      <c r="AI15" s="299">
        <v>80.655753750000002</v>
      </c>
      <c r="AJ15" s="299">
        <v>80.655753750000002</v>
      </c>
      <c r="AK15" s="299">
        <v>80.655753750000002</v>
      </c>
      <c r="AL15" s="299">
        <v>80.655753750000002</v>
      </c>
      <c r="AM15" s="28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316">
        <v>1E-3</v>
      </c>
      <c r="AU15" s="74">
        <v>54.559695312499898</v>
      </c>
      <c r="AV15" s="74">
        <v>1</v>
      </c>
      <c r="AW15" s="319">
        <v>1.4200000000000001E-4</v>
      </c>
      <c r="AX15" s="315">
        <v>3.8580000000000003E-2</v>
      </c>
      <c r="AY15" s="74">
        <v>2</v>
      </c>
      <c r="AZ15" s="74">
        <v>1</v>
      </c>
      <c r="BA15" s="74">
        <v>0</v>
      </c>
      <c r="BB15" s="283"/>
      <c r="BC15" s="283"/>
      <c r="BD15" s="289">
        <f t="shared" si="3"/>
        <v>0.91666666666666663</v>
      </c>
      <c r="BE15" s="293">
        <v>3300</v>
      </c>
      <c r="BF15" s="287">
        <v>639.03976589000001</v>
      </c>
      <c r="BG15" s="287">
        <v>514.07083055493604</v>
      </c>
      <c r="BH15" s="287">
        <v>-507.05100917818203</v>
      </c>
      <c r="BI15" s="292">
        <v>52.1379041015742</v>
      </c>
      <c r="BJ15" s="292">
        <v>6.1630839916503604</v>
      </c>
      <c r="BK15" s="289">
        <f t="shared" si="4"/>
        <v>4.245777911320392E-2</v>
      </c>
      <c r="BL15" s="289">
        <f t="shared" si="5"/>
        <v>126.33274319107659</v>
      </c>
      <c r="BM15" s="293">
        <v>3300</v>
      </c>
      <c r="BN15" s="287">
        <v>639.03976589000001</v>
      </c>
      <c r="BO15" s="287">
        <v>511.93719807504198</v>
      </c>
      <c r="BP15" s="287">
        <v>-506.97367396337899</v>
      </c>
      <c r="BQ15" s="292">
        <v>52.129976660427303</v>
      </c>
      <c r="BR15" s="292">
        <v>6.1411364852536003</v>
      </c>
      <c r="BS15" s="289">
        <f t="shared" si="6"/>
        <v>9.1540702309238497E-3</v>
      </c>
      <c r="BT15" s="289">
        <f t="shared" si="7"/>
        <v>126.33274319107659</v>
      </c>
      <c r="BU15" s="308">
        <v>15</v>
      </c>
      <c r="BV15" s="290">
        <v>-3.8712507488151</v>
      </c>
      <c r="BW15" s="290">
        <v>2.3197193242140699</v>
      </c>
      <c r="BX15" s="289">
        <f t="shared" si="8"/>
        <v>-8.5893752218388322</v>
      </c>
      <c r="BY15" s="289">
        <f t="shared" si="9"/>
        <v>-0.90347497486122741</v>
      </c>
      <c r="BZ15" s="296"/>
      <c r="CA15" s="296"/>
      <c r="CB15" s="296"/>
      <c r="CC15" s="296"/>
      <c r="CD15" s="296"/>
      <c r="CE15" s="296"/>
      <c r="CF15" s="296"/>
      <c r="CG15" s="296"/>
      <c r="CH15" s="296"/>
      <c r="CI15" s="296"/>
      <c r="CJ15" s="296"/>
      <c r="CK15" s="296"/>
      <c r="CL15" s="296"/>
      <c r="CM15" s="296"/>
      <c r="CN15" s="296"/>
      <c r="CO15" s="296"/>
      <c r="CP15" s="296"/>
      <c r="CQ15" s="296"/>
      <c r="CR15" s="296"/>
    </row>
    <row r="16" spans="1:96" ht="12" customHeight="1" x14ac:dyDescent="0.25">
      <c r="A16" s="283"/>
      <c r="B16" s="286">
        <f t="shared" si="10"/>
        <v>12</v>
      </c>
      <c r="C16" s="284">
        <v>28.3031199999999</v>
      </c>
      <c r="D16" s="298">
        <v>60.056623327574897</v>
      </c>
      <c r="E16" s="298">
        <v>60.056623327574897</v>
      </c>
      <c r="F16" s="298">
        <v>60.056623327574897</v>
      </c>
      <c r="G16" s="298">
        <v>60.056623327574897</v>
      </c>
      <c r="H16" s="298">
        <v>60.056623327574897</v>
      </c>
      <c r="I16" s="298">
        <v>60.056623327574897</v>
      </c>
      <c r="J16" s="298">
        <v>60.056623327574897</v>
      </c>
      <c r="K16" s="298">
        <v>60.056623327574897</v>
      </c>
      <c r="L16" s="298">
        <v>60.056623327574897</v>
      </c>
      <c r="M16" s="298">
        <v>60.056623327574897</v>
      </c>
      <c r="N16" s="298">
        <v>60.056623327574897</v>
      </c>
      <c r="O16" s="298">
        <v>60.056623327574897</v>
      </c>
      <c r="P16" s="298">
        <v>60.056623327574897</v>
      </c>
      <c r="Q16" s="298">
        <v>60.056623327574897</v>
      </c>
      <c r="R16" s="298">
        <v>60.056623327574897</v>
      </c>
      <c r="S16" s="284"/>
      <c r="T16" s="284">
        <v>59.574211229991498</v>
      </c>
      <c r="U16" s="284">
        <v>59.679060301125503</v>
      </c>
      <c r="V16" s="73">
        <f t="shared" si="2"/>
        <v>0.1048490711340051</v>
      </c>
      <c r="W16" s="283"/>
      <c r="X16" s="299">
        <v>80.046148125000002</v>
      </c>
      <c r="Y16" s="299">
        <v>80.046148125000002</v>
      </c>
      <c r="Z16" s="299">
        <v>80.046148125000002</v>
      </c>
      <c r="AA16" s="299">
        <v>80.046148125000002</v>
      </c>
      <c r="AB16" s="299">
        <v>80.046148125000002</v>
      </c>
      <c r="AC16" s="299">
        <v>80.046148125000002</v>
      </c>
      <c r="AD16" s="299">
        <v>80.046148125000002</v>
      </c>
      <c r="AE16" s="299">
        <v>53.9500898437499</v>
      </c>
      <c r="AF16" s="299">
        <v>80.046148125000002</v>
      </c>
      <c r="AG16" s="299">
        <v>80.046148125000002</v>
      </c>
      <c r="AH16" s="299">
        <v>80.046148125000002</v>
      </c>
      <c r="AI16" s="299">
        <v>80.046148125000002</v>
      </c>
      <c r="AJ16" s="299">
        <v>80.046148125000002</v>
      </c>
      <c r="AK16" s="299">
        <v>80.046148125000002</v>
      </c>
      <c r="AL16" s="299">
        <v>80.046148125000002</v>
      </c>
      <c r="AM16" s="28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316">
        <v>1E-3</v>
      </c>
      <c r="AU16" s="74">
        <v>53.9500898437499</v>
      </c>
      <c r="AV16" s="74">
        <v>1</v>
      </c>
      <c r="AW16" s="319">
        <v>1.4200000000000001E-4</v>
      </c>
      <c r="AX16" s="315">
        <v>3.8580000000000003E-2</v>
      </c>
      <c r="AY16" s="74">
        <v>2</v>
      </c>
      <c r="AZ16" s="74">
        <v>1</v>
      </c>
      <c r="BA16" s="74">
        <v>0</v>
      </c>
      <c r="BB16" s="283"/>
      <c r="BC16" s="283"/>
      <c r="BD16" s="289">
        <f t="shared" si="3"/>
        <v>1</v>
      </c>
      <c r="BE16" s="293">
        <v>3600</v>
      </c>
      <c r="BF16" s="287">
        <v>644.35058158000004</v>
      </c>
      <c r="BG16" s="287">
        <v>530.08015348652305</v>
      </c>
      <c r="BH16" s="287">
        <v>-523.02029224586602</v>
      </c>
      <c r="BI16" s="292">
        <v>52.2520558024301</v>
      </c>
      <c r="BJ16" s="292">
        <v>6.2765874118653802</v>
      </c>
      <c r="BK16" s="289">
        <f t="shared" si="4"/>
        <v>0.15596119932822372</v>
      </c>
      <c r="BL16" s="289">
        <f t="shared" si="5"/>
        <v>131.64355888107661</v>
      </c>
      <c r="BM16" s="293">
        <v>3600</v>
      </c>
      <c r="BN16" s="287">
        <v>644.35058158000004</v>
      </c>
      <c r="BO16" s="287">
        <v>523.32155890859303</v>
      </c>
      <c r="BP16" s="287">
        <v>-518.037402043989</v>
      </c>
      <c r="BQ16" s="292">
        <v>52.210321211095</v>
      </c>
      <c r="BR16" s="292">
        <v>6.2232186968893197</v>
      </c>
      <c r="BS16" s="289">
        <f t="shared" si="6"/>
        <v>9.1236281866643232E-2</v>
      </c>
      <c r="BT16" s="289">
        <f t="shared" si="7"/>
        <v>131.64355888107661</v>
      </c>
      <c r="BU16" s="309">
        <v>65</v>
      </c>
      <c r="BV16" s="290">
        <v>8.97016909943369</v>
      </c>
      <c r="BW16" s="290">
        <v>10.981594498409001</v>
      </c>
      <c r="BX16" s="289">
        <f t="shared" si="8"/>
        <v>4.2520446264099574</v>
      </c>
      <c r="BY16" s="289">
        <f t="shared" si="9"/>
        <v>7.7584001993337033</v>
      </c>
      <c r="BZ16" s="296"/>
      <c r="CA16" s="296"/>
      <c r="CB16" s="296"/>
      <c r="CC16" s="296"/>
      <c r="CD16" s="296"/>
      <c r="CE16" s="296"/>
      <c r="CF16" s="296"/>
      <c r="CG16" s="296"/>
      <c r="CH16" s="296"/>
      <c r="CI16" s="296"/>
      <c r="CJ16" s="296"/>
      <c r="CK16" s="296"/>
      <c r="CL16" s="296"/>
      <c r="CM16" s="296"/>
      <c r="CN16" s="296"/>
      <c r="CO16" s="296"/>
      <c r="CP16" s="296"/>
      <c r="CQ16" s="296"/>
      <c r="CR16" s="296"/>
    </row>
    <row r="17" spans="1:96" ht="12" customHeight="1" x14ac:dyDescent="0.25">
      <c r="A17" s="283"/>
      <c r="B17" s="286">
        <f t="shared" si="10"/>
        <v>13</v>
      </c>
      <c r="C17" s="284">
        <v>28.3031199999999</v>
      </c>
      <c r="D17" s="298">
        <v>59.4470178588249</v>
      </c>
      <c r="E17" s="298">
        <v>59.4470178588249</v>
      </c>
      <c r="F17" s="298">
        <v>59.4470178588249</v>
      </c>
      <c r="G17" s="298">
        <v>59.4470178588249</v>
      </c>
      <c r="H17" s="298">
        <v>59.4470178588249</v>
      </c>
      <c r="I17" s="298">
        <v>59.4470178588249</v>
      </c>
      <c r="J17" s="298">
        <v>59.4470178588249</v>
      </c>
      <c r="K17" s="298">
        <v>59.4470178588249</v>
      </c>
      <c r="L17" s="298">
        <v>59.4470178588249</v>
      </c>
      <c r="M17" s="298">
        <v>59.4470178588249</v>
      </c>
      <c r="N17" s="298">
        <v>59.4470178588249</v>
      </c>
      <c r="O17" s="298">
        <v>59.4470178588249</v>
      </c>
      <c r="P17" s="298">
        <v>59.4470178588249</v>
      </c>
      <c r="Q17" s="298">
        <v>59.4470178588249</v>
      </c>
      <c r="R17" s="298">
        <v>59.4470178588249</v>
      </c>
      <c r="S17" s="284"/>
      <c r="T17" s="284">
        <v>58.9289919162307</v>
      </c>
      <c r="U17" s="284">
        <v>59.048100372058698</v>
      </c>
      <c r="V17" s="73">
        <f t="shared" si="2"/>
        <v>0.11910845582799823</v>
      </c>
      <c r="W17" s="283"/>
      <c r="X17" s="299">
        <v>79.436542500000002</v>
      </c>
      <c r="Y17" s="299">
        <v>79.436542500000002</v>
      </c>
      <c r="Z17" s="299">
        <v>79.436542500000002</v>
      </c>
      <c r="AA17" s="299">
        <v>79.436542500000002</v>
      </c>
      <c r="AB17" s="299">
        <v>79.436542500000002</v>
      </c>
      <c r="AC17" s="299">
        <v>79.436542500000002</v>
      </c>
      <c r="AD17" s="299">
        <v>79.436542500000002</v>
      </c>
      <c r="AE17" s="299">
        <v>53.340484374999903</v>
      </c>
      <c r="AF17" s="299">
        <v>79.436542500000002</v>
      </c>
      <c r="AG17" s="299">
        <v>79.436542500000002</v>
      </c>
      <c r="AH17" s="299">
        <v>79.436542500000002</v>
      </c>
      <c r="AI17" s="299">
        <v>79.436542500000002</v>
      </c>
      <c r="AJ17" s="299">
        <v>79.436542500000002</v>
      </c>
      <c r="AK17" s="299">
        <v>79.436542500000002</v>
      </c>
      <c r="AL17" s="299">
        <v>79.436542500000002</v>
      </c>
      <c r="AM17" s="28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316">
        <v>1E-3</v>
      </c>
      <c r="AU17" s="74">
        <v>53.340484374999903</v>
      </c>
      <c r="AV17" s="74">
        <v>1</v>
      </c>
      <c r="AW17" s="319">
        <v>1.4200000000000001E-4</v>
      </c>
      <c r="AX17" s="315">
        <v>3.8580000000000003E-2</v>
      </c>
      <c r="AY17" s="74">
        <v>2</v>
      </c>
      <c r="AZ17" s="74">
        <v>1</v>
      </c>
      <c r="BA17" s="74">
        <v>0</v>
      </c>
      <c r="BB17" s="283"/>
      <c r="BC17" s="283"/>
      <c r="BD17" s="289">
        <f t="shared" si="3"/>
        <v>1.0833333333333333</v>
      </c>
      <c r="BE17" s="293">
        <v>3900</v>
      </c>
      <c r="BF17" s="287">
        <v>648.18613731000005</v>
      </c>
      <c r="BG17" s="287">
        <v>545.91578402827997</v>
      </c>
      <c r="BH17" s="287">
        <v>-539.01594625868495</v>
      </c>
      <c r="BI17" s="292">
        <v>52.364314386454701</v>
      </c>
      <c r="BJ17" s="292">
        <v>6.3868694517462199</v>
      </c>
      <c r="BK17" s="289">
        <f t="shared" si="4"/>
        <v>0.26624323920906345</v>
      </c>
      <c r="BL17" s="289">
        <f t="shared" si="5"/>
        <v>135.47911461107662</v>
      </c>
      <c r="BM17" s="293">
        <v>3900</v>
      </c>
      <c r="BN17" s="287">
        <v>648.18613731000005</v>
      </c>
      <c r="BO17" s="287">
        <v>534.90445547394495</v>
      </c>
      <c r="BP17" s="287">
        <v>-529.45048199861003</v>
      </c>
      <c r="BQ17" s="292">
        <v>52.291912685245798</v>
      </c>
      <c r="BR17" s="292">
        <v>6.3054286996195898</v>
      </c>
      <c r="BS17" s="289">
        <f t="shared" si="6"/>
        <v>0.17344628459691336</v>
      </c>
      <c r="BT17" s="289">
        <f t="shared" si="7"/>
        <v>135.47911461107662</v>
      </c>
      <c r="BU17" s="310">
        <v>1</v>
      </c>
      <c r="BV17" s="290">
        <v>21.713346940720299</v>
      </c>
      <c r="BW17" s="290">
        <v>19.5231983743477</v>
      </c>
      <c r="BX17" s="289">
        <f t="shared" si="8"/>
        <v>16.995222467696568</v>
      </c>
      <c r="BY17" s="289">
        <f t="shared" si="9"/>
        <v>16.300004075272405</v>
      </c>
      <c r="BZ17" s="296"/>
      <c r="CA17" s="296"/>
      <c r="CB17" s="296"/>
      <c r="CC17" s="296"/>
      <c r="CD17" s="296"/>
      <c r="CE17" s="296"/>
      <c r="CF17" s="296"/>
      <c r="CG17" s="296"/>
      <c r="CH17" s="296"/>
      <c r="CI17" s="296"/>
      <c r="CJ17" s="296"/>
      <c r="CK17" s="296"/>
      <c r="CL17" s="296"/>
      <c r="CM17" s="296"/>
      <c r="CN17" s="296"/>
      <c r="CO17" s="296"/>
      <c r="CP17" s="296"/>
      <c r="CQ17" s="296"/>
      <c r="CR17" s="296"/>
    </row>
    <row r="18" spans="1:96" ht="12" customHeight="1" x14ac:dyDescent="0.25">
      <c r="A18" s="283"/>
      <c r="B18" s="286">
        <f t="shared" si="10"/>
        <v>14</v>
      </c>
      <c r="C18" s="284">
        <v>28.3031199999999</v>
      </c>
      <c r="D18" s="298">
        <v>58.837412390074903</v>
      </c>
      <c r="E18" s="298">
        <v>58.837412390074903</v>
      </c>
      <c r="F18" s="298">
        <v>58.837412390074903</v>
      </c>
      <c r="G18" s="298">
        <v>58.837412390074903</v>
      </c>
      <c r="H18" s="298">
        <v>58.837412390074903</v>
      </c>
      <c r="I18" s="298">
        <v>58.837412390074903</v>
      </c>
      <c r="J18" s="298">
        <v>58.837412390074903</v>
      </c>
      <c r="K18" s="298">
        <v>58.837412390074903</v>
      </c>
      <c r="L18" s="298">
        <v>58.837412390074903</v>
      </c>
      <c r="M18" s="298">
        <v>58.837412390074903</v>
      </c>
      <c r="N18" s="298">
        <v>58.837412390074903</v>
      </c>
      <c r="O18" s="298">
        <v>58.837412390074903</v>
      </c>
      <c r="P18" s="298">
        <v>58.837412390074903</v>
      </c>
      <c r="Q18" s="298">
        <v>58.837412390074903</v>
      </c>
      <c r="R18" s="298">
        <v>58.837412390074903</v>
      </c>
      <c r="S18" s="284"/>
      <c r="T18" s="284">
        <v>58.285139773647003</v>
      </c>
      <c r="U18" s="284">
        <v>58.418938262535001</v>
      </c>
      <c r="V18" s="73">
        <f t="shared" si="2"/>
        <v>0.13379848888799728</v>
      </c>
      <c r="W18" s="283"/>
      <c r="X18" s="299">
        <v>78.826936875000001</v>
      </c>
      <c r="Y18" s="299">
        <v>78.826936875000001</v>
      </c>
      <c r="Z18" s="299">
        <v>78.826936875000001</v>
      </c>
      <c r="AA18" s="299">
        <v>78.826936875000001</v>
      </c>
      <c r="AB18" s="299">
        <v>78.826936875000001</v>
      </c>
      <c r="AC18" s="299">
        <v>78.826936875000001</v>
      </c>
      <c r="AD18" s="299">
        <v>78.826936875000001</v>
      </c>
      <c r="AE18" s="299">
        <v>52.730878906249899</v>
      </c>
      <c r="AF18" s="299">
        <v>78.826936875000001</v>
      </c>
      <c r="AG18" s="299">
        <v>78.826936875000001</v>
      </c>
      <c r="AH18" s="299">
        <v>78.826936875000001</v>
      </c>
      <c r="AI18" s="299">
        <v>78.826936875000001</v>
      </c>
      <c r="AJ18" s="299">
        <v>78.826936875000001</v>
      </c>
      <c r="AK18" s="299">
        <v>78.826936875000001</v>
      </c>
      <c r="AL18" s="299">
        <v>78.826936875000001</v>
      </c>
      <c r="AM18" s="28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316">
        <v>1E-3</v>
      </c>
      <c r="AU18" s="74">
        <v>52.730878906249899</v>
      </c>
      <c r="AV18" s="74">
        <v>1</v>
      </c>
      <c r="AW18" s="319">
        <v>1.4200000000000001E-4</v>
      </c>
      <c r="AX18" s="315">
        <v>3.8580000000000003E-2</v>
      </c>
      <c r="AY18" s="74">
        <v>2</v>
      </c>
      <c r="AZ18" s="74">
        <v>1</v>
      </c>
      <c r="BA18" s="74">
        <v>0</v>
      </c>
      <c r="BB18" s="283"/>
      <c r="BC18" s="283"/>
      <c r="BD18" s="289">
        <f t="shared" si="3"/>
        <v>1.1666666666666667</v>
      </c>
      <c r="BE18" s="293">
        <v>4200</v>
      </c>
      <c r="BF18" s="287">
        <v>650.50440994999997</v>
      </c>
      <c r="BG18" s="287">
        <v>561.18070600640203</v>
      </c>
      <c r="BH18" s="287">
        <v>-554.60492869542895</v>
      </c>
      <c r="BI18" s="292">
        <v>52.471876503766502</v>
      </c>
      <c r="BJ18" s="292">
        <v>6.4914769495026299</v>
      </c>
      <c r="BK18" s="289">
        <f t="shared" si="4"/>
        <v>0.37085073696547344</v>
      </c>
      <c r="BL18" s="289">
        <f t="shared" si="5"/>
        <v>137.79738725107654</v>
      </c>
      <c r="BM18" s="293">
        <v>4200</v>
      </c>
      <c r="BN18" s="287">
        <v>650.50440994999997</v>
      </c>
      <c r="BO18" s="287">
        <v>546.35691165145499</v>
      </c>
      <c r="BP18" s="287">
        <v>-540.88185846698195</v>
      </c>
      <c r="BQ18" s="292">
        <v>52.372410257232502</v>
      </c>
      <c r="BR18" s="292">
        <v>6.3855303509485903</v>
      </c>
      <c r="BS18" s="289">
        <f t="shared" si="6"/>
        <v>0.25354793592591385</v>
      </c>
      <c r="BT18" s="289">
        <f t="shared" si="7"/>
        <v>137.79738725107654</v>
      </c>
      <c r="BU18" s="296"/>
      <c r="BV18" s="290">
        <v>34.218718475606799</v>
      </c>
      <c r="BW18" s="290">
        <v>27.8509826255553</v>
      </c>
      <c r="BX18" s="289">
        <f t="shared" si="8"/>
        <v>29.500594002583068</v>
      </c>
      <c r="BY18" s="289">
        <f t="shared" si="9"/>
        <v>24.627788326480001</v>
      </c>
      <c r="BZ18" s="296"/>
      <c r="CA18" s="296"/>
      <c r="CB18" s="296"/>
      <c r="CC18" s="296"/>
      <c r="CD18" s="296"/>
      <c r="CE18" s="296"/>
      <c r="CF18" s="296"/>
      <c r="CG18" s="296"/>
      <c r="CH18" s="296"/>
      <c r="CI18" s="296"/>
      <c r="CJ18" s="296"/>
      <c r="CK18" s="296"/>
      <c r="CL18" s="296"/>
      <c r="CM18" s="296"/>
      <c r="CN18" s="296"/>
      <c r="CO18" s="296"/>
      <c r="CP18" s="296"/>
      <c r="CQ18" s="296"/>
      <c r="CR18" s="296"/>
    </row>
    <row r="19" spans="1:96" ht="12" customHeight="1" x14ac:dyDescent="0.25">
      <c r="A19" s="283"/>
      <c r="B19" s="286">
        <f t="shared" si="10"/>
        <v>15</v>
      </c>
      <c r="C19" s="284">
        <v>28.3031199999999</v>
      </c>
      <c r="D19" s="298">
        <v>58.227806921324898</v>
      </c>
      <c r="E19" s="298">
        <v>58.227806921324898</v>
      </c>
      <c r="F19" s="298">
        <v>58.227806921324898</v>
      </c>
      <c r="G19" s="298">
        <v>58.227806921324898</v>
      </c>
      <c r="H19" s="298">
        <v>58.227806921324898</v>
      </c>
      <c r="I19" s="298">
        <v>58.227806921324898</v>
      </c>
      <c r="J19" s="298">
        <v>58.227806921324898</v>
      </c>
      <c r="K19" s="298">
        <v>58.227806921324898</v>
      </c>
      <c r="L19" s="298">
        <v>58.227806921324898</v>
      </c>
      <c r="M19" s="298">
        <v>58.227806921324898</v>
      </c>
      <c r="N19" s="298">
        <v>58.227806921324898</v>
      </c>
      <c r="O19" s="298">
        <v>58.227806921324898</v>
      </c>
      <c r="P19" s="298">
        <v>58.227806921324898</v>
      </c>
      <c r="Q19" s="298">
        <v>58.227806921324898</v>
      </c>
      <c r="R19" s="298">
        <v>58.227806921324898</v>
      </c>
      <c r="S19" s="284"/>
      <c r="T19" s="284">
        <v>57.642723742484002</v>
      </c>
      <c r="U19" s="284">
        <v>57.791549704927398</v>
      </c>
      <c r="V19" s="73">
        <f t="shared" si="2"/>
        <v>0.14882596244339652</v>
      </c>
      <c r="W19" s="283"/>
      <c r="X19" s="299">
        <v>78.217331250000001</v>
      </c>
      <c r="Y19" s="299">
        <v>78.217331250000001</v>
      </c>
      <c r="Z19" s="299">
        <v>78.217331250000001</v>
      </c>
      <c r="AA19" s="299">
        <v>78.217331250000001</v>
      </c>
      <c r="AB19" s="299">
        <v>78.217331250000001</v>
      </c>
      <c r="AC19" s="299">
        <v>78.217331250000001</v>
      </c>
      <c r="AD19" s="299">
        <v>78.217331250000001</v>
      </c>
      <c r="AE19" s="299">
        <v>52.121273437499902</v>
      </c>
      <c r="AF19" s="299">
        <v>78.217331250000001</v>
      </c>
      <c r="AG19" s="299">
        <v>78.217331250000001</v>
      </c>
      <c r="AH19" s="299">
        <v>78.217331250000001</v>
      </c>
      <c r="AI19" s="299">
        <v>78.217331250000001</v>
      </c>
      <c r="AJ19" s="299">
        <v>78.217331250000001</v>
      </c>
      <c r="AK19" s="299">
        <v>78.217331250000001</v>
      </c>
      <c r="AL19" s="299">
        <v>78.217331250000001</v>
      </c>
      <c r="AM19" s="28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316">
        <v>1E-3</v>
      </c>
      <c r="AU19" s="74">
        <v>52.121273437499902</v>
      </c>
      <c r="AV19" s="74">
        <v>1</v>
      </c>
      <c r="AW19" s="319">
        <v>1.4200000000000001E-4</v>
      </c>
      <c r="AX19" s="315">
        <v>3.8580000000000003E-2</v>
      </c>
      <c r="AY19" s="74">
        <v>2</v>
      </c>
      <c r="AZ19" s="74">
        <v>1</v>
      </c>
      <c r="BA19" s="74">
        <v>0</v>
      </c>
      <c r="BB19" s="283"/>
      <c r="BC19" s="283"/>
      <c r="BD19" s="289">
        <f t="shared" si="3"/>
        <v>1.25</v>
      </c>
      <c r="BE19" s="293">
        <v>4500</v>
      </c>
      <c r="BF19" s="287">
        <v>651.28</v>
      </c>
      <c r="BG19" s="287">
        <v>575.58660547156501</v>
      </c>
      <c r="BH19" s="287">
        <v>-569.44619716756097</v>
      </c>
      <c r="BI19" s="292">
        <v>52.572744627661002</v>
      </c>
      <c r="BJ19" s="292">
        <v>6.5888064163201099</v>
      </c>
      <c r="BK19" s="289">
        <f t="shared" si="4"/>
        <v>0.46818020378295344</v>
      </c>
      <c r="BL19" s="289">
        <f t="shared" si="5"/>
        <v>138.57297730107655</v>
      </c>
      <c r="BM19" s="293">
        <v>4500</v>
      </c>
      <c r="BN19" s="287">
        <v>651.28</v>
      </c>
      <c r="BO19" s="287">
        <v>557.40687914869704</v>
      </c>
      <c r="BP19" s="287">
        <v>-552.03326053184503</v>
      </c>
      <c r="BQ19" s="292">
        <v>52.4498627456531</v>
      </c>
      <c r="BR19" s="292">
        <v>6.4618097640405203</v>
      </c>
      <c r="BS19" s="289">
        <f t="shared" si="6"/>
        <v>0.32982734901784383</v>
      </c>
      <c r="BT19" s="289">
        <f t="shared" si="7"/>
        <v>138.57297730107655</v>
      </c>
      <c r="BU19" s="296"/>
      <c r="BV19" s="290">
        <v>46.349323878277701</v>
      </c>
      <c r="BW19" s="290">
        <v>35.873740695130103</v>
      </c>
      <c r="BX19" s="289">
        <f t="shared" si="8"/>
        <v>41.631199405253966</v>
      </c>
      <c r="BY19" s="289">
        <f t="shared" si="9"/>
        <v>32.650546396054807</v>
      </c>
      <c r="BZ19" s="296"/>
      <c r="CA19" s="296"/>
      <c r="CB19" s="296"/>
      <c r="CC19" s="296"/>
      <c r="CD19" s="296"/>
      <c r="CE19" s="296"/>
      <c r="CF19" s="296"/>
      <c r="CG19" s="296"/>
      <c r="CH19" s="296"/>
      <c r="CI19" s="296"/>
      <c r="CJ19" s="296"/>
      <c r="CK19" s="296"/>
      <c r="CL19" s="296"/>
      <c r="CM19" s="296"/>
      <c r="CN19" s="296"/>
      <c r="CO19" s="296"/>
      <c r="CP19" s="296"/>
      <c r="CQ19" s="296"/>
      <c r="CR19" s="296"/>
    </row>
    <row r="20" spans="1:96" ht="12" customHeight="1" x14ac:dyDescent="0.25">
      <c r="A20" s="283"/>
      <c r="B20" s="285">
        <f t="shared" si="10"/>
        <v>16</v>
      </c>
      <c r="C20" s="284"/>
      <c r="D20" s="298">
        <v>57.618201452574901</v>
      </c>
      <c r="E20" s="298">
        <v>57.618201452574901</v>
      </c>
      <c r="F20" s="298">
        <v>57.618201452574901</v>
      </c>
      <c r="G20" s="298">
        <v>57.618201452574901</v>
      </c>
      <c r="H20" s="298">
        <v>57.618201452574901</v>
      </c>
      <c r="I20" s="298">
        <v>57.618201452574901</v>
      </c>
      <c r="J20" s="298">
        <v>57.618201452574901</v>
      </c>
      <c r="K20" s="298">
        <v>57.618201452574901</v>
      </c>
      <c r="L20" s="298">
        <v>57.618201452574901</v>
      </c>
      <c r="M20" s="298">
        <v>57.618201452574901</v>
      </c>
      <c r="N20" s="298">
        <v>57.618201452574901</v>
      </c>
      <c r="O20" s="298">
        <v>57.618201452574901</v>
      </c>
      <c r="P20" s="298">
        <v>57.618201452574901</v>
      </c>
      <c r="Q20" s="298">
        <v>57.618201452574901</v>
      </c>
      <c r="R20" s="298">
        <v>57.618201452574901</v>
      </c>
      <c r="S20" s="284"/>
      <c r="T20" s="284">
        <v>57.001809344973402</v>
      </c>
      <c r="U20" s="284">
        <v>57.165906635615102</v>
      </c>
      <c r="V20" s="73">
        <f t="shared" si="2"/>
        <v>0.16409729064169909</v>
      </c>
      <c r="W20" s="283"/>
      <c r="X20" s="299">
        <v>77.607725625</v>
      </c>
      <c r="Y20" s="299">
        <v>77.607725625</v>
      </c>
      <c r="Z20" s="299">
        <v>77.607725625</v>
      </c>
      <c r="AA20" s="299">
        <v>77.607725625</v>
      </c>
      <c r="AB20" s="299">
        <v>77.607725625</v>
      </c>
      <c r="AC20" s="299">
        <v>77.607725625</v>
      </c>
      <c r="AD20" s="299">
        <v>77.607725625</v>
      </c>
      <c r="AE20" s="299">
        <v>51.511667968749897</v>
      </c>
      <c r="AF20" s="299">
        <v>77.607725625</v>
      </c>
      <c r="AG20" s="299">
        <v>77.607725625</v>
      </c>
      <c r="AH20" s="299">
        <v>77.607725625</v>
      </c>
      <c r="AI20" s="299">
        <v>77.607725625</v>
      </c>
      <c r="AJ20" s="299">
        <v>77.607725625</v>
      </c>
      <c r="AK20" s="299">
        <v>77.607725625</v>
      </c>
      <c r="AL20" s="299">
        <v>77.607725625</v>
      </c>
      <c r="AM20" s="28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316">
        <v>1E-3</v>
      </c>
      <c r="AU20" s="74">
        <v>51.511667968749897</v>
      </c>
      <c r="AV20" s="74">
        <v>1</v>
      </c>
      <c r="AW20" s="319">
        <v>1.4200000000000001E-4</v>
      </c>
      <c r="AX20" s="315">
        <v>3.8580000000000003E-2</v>
      </c>
      <c r="AY20" s="74">
        <v>2</v>
      </c>
      <c r="AZ20" s="74">
        <v>1</v>
      </c>
      <c r="BA20" s="74">
        <v>0</v>
      </c>
      <c r="BB20" s="283"/>
      <c r="BC20" s="283"/>
      <c r="BD20" s="289">
        <f t="shared" si="3"/>
        <v>1.3333333333333333</v>
      </c>
      <c r="BE20" s="293">
        <v>4800</v>
      </c>
      <c r="BF20" s="287">
        <v>650.50440994999997</v>
      </c>
      <c r="BG20" s="287">
        <v>588.94171026525305</v>
      </c>
      <c r="BH20" s="287">
        <v>-583.30388512832894</v>
      </c>
      <c r="BI20" s="292">
        <v>52.665675088680203</v>
      </c>
      <c r="BJ20" s="292">
        <v>6.6778977814297402</v>
      </c>
      <c r="BK20" s="289">
        <f t="shared" si="4"/>
        <v>0.55727156889258378</v>
      </c>
      <c r="BL20" s="289">
        <f t="shared" si="5"/>
        <v>137.79738725107654</v>
      </c>
      <c r="BM20" s="293">
        <v>4800</v>
      </c>
      <c r="BN20" s="287">
        <v>650.50440994999997</v>
      </c>
      <c r="BO20" s="287">
        <v>567.85274910193903</v>
      </c>
      <c r="BP20" s="287">
        <v>-562.67162028507096</v>
      </c>
      <c r="BQ20" s="292">
        <v>52.522846510881401</v>
      </c>
      <c r="BR20" s="292">
        <v>6.5330755313243003</v>
      </c>
      <c r="BS20" s="289">
        <f t="shared" si="6"/>
        <v>0.40109311630162381</v>
      </c>
      <c r="BT20" s="289">
        <f t="shared" si="7"/>
        <v>137.79738725107654</v>
      </c>
      <c r="BU20" s="296"/>
      <c r="BV20" s="290">
        <v>57.972307791469099</v>
      </c>
      <c r="BW20" s="290">
        <v>43.503606697224299</v>
      </c>
      <c r="BX20" s="289">
        <f t="shared" si="8"/>
        <v>53.254183318445364</v>
      </c>
      <c r="BY20" s="289">
        <f t="shared" si="9"/>
        <v>40.280412398149004</v>
      </c>
      <c r="BZ20" s="296"/>
      <c r="CA20" s="296"/>
      <c r="CB20" s="296"/>
      <c r="CC20" s="296"/>
      <c r="CD20" s="296"/>
      <c r="CE20" s="296"/>
      <c r="CF20" s="296"/>
      <c r="CG20" s="296"/>
      <c r="CH20" s="296"/>
      <c r="CI20" s="296"/>
      <c r="CJ20" s="296"/>
      <c r="CK20" s="296"/>
      <c r="CL20" s="296"/>
      <c r="CM20" s="296"/>
      <c r="CN20" s="296"/>
      <c r="CO20" s="296"/>
      <c r="CP20" s="296"/>
      <c r="CQ20" s="296"/>
      <c r="CR20" s="296"/>
    </row>
    <row r="21" spans="1:96" ht="12" customHeight="1" x14ac:dyDescent="0.25">
      <c r="A21" s="283"/>
      <c r="B21" s="285">
        <f t="shared" si="10"/>
        <v>17</v>
      </c>
      <c r="C21" s="284"/>
      <c r="D21" s="298">
        <v>57.008595983824897</v>
      </c>
      <c r="E21" s="298">
        <v>57.008595983824897</v>
      </c>
      <c r="F21" s="298">
        <v>57.008595983824897</v>
      </c>
      <c r="G21" s="298">
        <v>57.008595983824897</v>
      </c>
      <c r="H21" s="298">
        <v>57.008595983824897</v>
      </c>
      <c r="I21" s="298">
        <v>57.008595983824897</v>
      </c>
      <c r="J21" s="298">
        <v>57.008595983824897</v>
      </c>
      <c r="K21" s="298">
        <v>57.008595983824897</v>
      </c>
      <c r="L21" s="298">
        <v>57.008595983824897</v>
      </c>
      <c r="M21" s="298">
        <v>57.008595983824897</v>
      </c>
      <c r="N21" s="298">
        <v>57.008595983824897</v>
      </c>
      <c r="O21" s="298">
        <v>57.008595983824897</v>
      </c>
      <c r="P21" s="298">
        <v>57.008595983824897</v>
      </c>
      <c r="Q21" s="298">
        <v>57.008595983824897</v>
      </c>
      <c r="R21" s="298">
        <v>57.008595983824897</v>
      </c>
      <c r="S21" s="284"/>
      <c r="T21" s="284">
        <v>56.362458444709198</v>
      </c>
      <c r="U21" s="284">
        <v>56.541977404127202</v>
      </c>
      <c r="V21" s="73">
        <f t="shared" si="2"/>
        <v>0.17951895941800444</v>
      </c>
      <c r="W21" s="283"/>
      <c r="X21" s="299">
        <v>76.99812</v>
      </c>
      <c r="Y21" s="299">
        <v>76.99812</v>
      </c>
      <c r="Z21" s="299">
        <v>76.99812</v>
      </c>
      <c r="AA21" s="299">
        <v>76.99812</v>
      </c>
      <c r="AB21" s="299">
        <v>76.99812</v>
      </c>
      <c r="AC21" s="299">
        <v>76.99812</v>
      </c>
      <c r="AD21" s="299">
        <v>76.99812</v>
      </c>
      <c r="AE21" s="299">
        <v>50.9020624999999</v>
      </c>
      <c r="AF21" s="299">
        <v>76.99812</v>
      </c>
      <c r="AG21" s="299">
        <v>76.99812</v>
      </c>
      <c r="AH21" s="299">
        <v>76.99812</v>
      </c>
      <c r="AI21" s="299">
        <v>76.99812</v>
      </c>
      <c r="AJ21" s="299">
        <v>76.99812</v>
      </c>
      <c r="AK21" s="299">
        <v>76.99812</v>
      </c>
      <c r="AL21" s="299">
        <v>76.99812</v>
      </c>
      <c r="AM21" s="28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316">
        <v>1E-3</v>
      </c>
      <c r="AU21" s="74">
        <v>50.9020624999999</v>
      </c>
      <c r="AV21" s="74">
        <v>1</v>
      </c>
      <c r="AW21" s="319">
        <v>1.4200000000000001E-4</v>
      </c>
      <c r="AX21" s="315">
        <v>3.8580000000000003E-2</v>
      </c>
      <c r="AY21" s="74">
        <v>2</v>
      </c>
      <c r="AZ21" s="74">
        <v>1</v>
      </c>
      <c r="BA21" s="74">
        <v>0</v>
      </c>
      <c r="BB21" s="283"/>
      <c r="BC21" s="283"/>
      <c r="BD21" s="289">
        <f t="shared" si="3"/>
        <v>1.4166666666666667</v>
      </c>
      <c r="BE21" s="293">
        <v>5100</v>
      </c>
      <c r="BF21" s="287">
        <v>648.18613731000005</v>
      </c>
      <c r="BG21" s="287">
        <v>601.11275887009901</v>
      </c>
      <c r="BH21" s="287">
        <v>-596.01916291242298</v>
      </c>
      <c r="BI21" s="292">
        <v>52.749908130390402</v>
      </c>
      <c r="BJ21" s="292">
        <v>6.7581349775396404</v>
      </c>
      <c r="BK21" s="289">
        <f t="shared" si="4"/>
        <v>0.63750876500248399</v>
      </c>
      <c r="BL21" s="289">
        <f t="shared" si="5"/>
        <v>135.47911461107662</v>
      </c>
      <c r="BM21" s="293">
        <v>5100</v>
      </c>
      <c r="BN21" s="287">
        <v>648.18613731000005</v>
      </c>
      <c r="BO21" s="287">
        <v>577.54698079815205</v>
      </c>
      <c r="BP21" s="287">
        <v>-572.62573615585802</v>
      </c>
      <c r="BQ21" s="292">
        <v>52.590371695134202</v>
      </c>
      <c r="BR21" s="292">
        <v>6.59849459024952</v>
      </c>
      <c r="BS21" s="289">
        <f t="shared" si="6"/>
        <v>0.46651217522684352</v>
      </c>
      <c r="BT21" s="289">
        <f t="shared" si="7"/>
        <v>135.47911461107662</v>
      </c>
      <c r="BU21" s="296"/>
      <c r="BV21" s="290">
        <v>68.960374368930601</v>
      </c>
      <c r="BW21" s="290">
        <v>50.657017731229303</v>
      </c>
      <c r="BX21" s="289">
        <f t="shared" si="8"/>
        <v>64.242249895906866</v>
      </c>
      <c r="BY21" s="289">
        <f t="shared" si="9"/>
        <v>47.433823432154007</v>
      </c>
      <c r="BZ21" s="296"/>
      <c r="CA21" s="296"/>
      <c r="CB21" s="296"/>
      <c r="CC21" s="296"/>
      <c r="CD21" s="296"/>
      <c r="CE21" s="296"/>
      <c r="CF21" s="296"/>
      <c r="CG21" s="296"/>
      <c r="CH21" s="296"/>
      <c r="CI21" s="296"/>
      <c r="CJ21" s="296"/>
      <c r="CK21" s="296"/>
      <c r="CL21" s="296"/>
      <c r="CM21" s="296"/>
      <c r="CN21" s="296"/>
      <c r="CO21" s="296"/>
      <c r="CP21" s="296"/>
      <c r="CQ21" s="296"/>
      <c r="CR21" s="296"/>
    </row>
    <row r="22" spans="1:96" ht="12" customHeight="1" x14ac:dyDescent="0.25">
      <c r="A22" s="283"/>
      <c r="B22" s="285">
        <f t="shared" si="10"/>
        <v>18</v>
      </c>
      <c r="C22" s="284"/>
      <c r="D22" s="298">
        <v>56.3989905150749</v>
      </c>
      <c r="E22" s="298">
        <v>56.3989905150749</v>
      </c>
      <c r="F22" s="298">
        <v>56.3989905150749</v>
      </c>
      <c r="G22" s="298">
        <v>56.3989905150749</v>
      </c>
      <c r="H22" s="298">
        <v>56.3989905150749</v>
      </c>
      <c r="I22" s="298">
        <v>56.3989905150749</v>
      </c>
      <c r="J22" s="298">
        <v>56.3989905150749</v>
      </c>
      <c r="K22" s="298">
        <v>56.3989905150749</v>
      </c>
      <c r="L22" s="298">
        <v>56.3989905150749</v>
      </c>
      <c r="M22" s="298">
        <v>56.3989905150749</v>
      </c>
      <c r="N22" s="298">
        <v>56.3989905150749</v>
      </c>
      <c r="O22" s="298">
        <v>56.3989905150749</v>
      </c>
      <c r="P22" s="298">
        <v>56.3989905150749</v>
      </c>
      <c r="Q22" s="298">
        <v>56.3989905150749</v>
      </c>
      <c r="R22" s="298">
        <v>56.3989905150749</v>
      </c>
      <c r="S22" s="284"/>
      <c r="T22" s="284">
        <v>55.7247290126801</v>
      </c>
      <c r="U22" s="284">
        <v>55.9197269921833</v>
      </c>
      <c r="V22" s="73">
        <f t="shared" si="2"/>
        <v>0.1949979795031993</v>
      </c>
      <c r="W22" s="283"/>
      <c r="X22" s="299">
        <v>76.3885143749999</v>
      </c>
      <c r="Y22" s="299">
        <v>76.3885143749999</v>
      </c>
      <c r="Z22" s="299">
        <v>76.3885143749999</v>
      </c>
      <c r="AA22" s="299">
        <v>76.3885143749999</v>
      </c>
      <c r="AB22" s="299">
        <v>76.3885143749999</v>
      </c>
      <c r="AC22" s="299">
        <v>76.3885143749999</v>
      </c>
      <c r="AD22" s="299">
        <v>76.3885143749999</v>
      </c>
      <c r="AE22" s="299">
        <v>50.292457031249903</v>
      </c>
      <c r="AF22" s="299">
        <v>76.3885143749999</v>
      </c>
      <c r="AG22" s="299">
        <v>76.3885143749999</v>
      </c>
      <c r="AH22" s="299">
        <v>76.3885143749999</v>
      </c>
      <c r="AI22" s="299">
        <v>76.3885143749999</v>
      </c>
      <c r="AJ22" s="299">
        <v>76.3885143749999</v>
      </c>
      <c r="AK22" s="299">
        <v>76.3885143749999</v>
      </c>
      <c r="AL22" s="299">
        <v>76.3885143749999</v>
      </c>
      <c r="AM22" s="28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316">
        <v>1E-3</v>
      </c>
      <c r="AU22" s="74">
        <v>50.292457031249903</v>
      </c>
      <c r="AV22" s="74">
        <v>1</v>
      </c>
      <c r="AW22" s="319">
        <v>1.4200000000000001E-4</v>
      </c>
      <c r="AX22" s="315">
        <v>3.8580000000000003E-2</v>
      </c>
      <c r="AY22" s="74">
        <v>2</v>
      </c>
      <c r="AZ22" s="74">
        <v>1</v>
      </c>
      <c r="BA22" s="74">
        <v>0</v>
      </c>
      <c r="BB22" s="283"/>
      <c r="BC22" s="283"/>
      <c r="BD22" s="289">
        <f t="shared" si="3"/>
        <v>1.5</v>
      </c>
      <c r="BE22" s="293">
        <v>5400</v>
      </c>
      <c r="BF22" s="287">
        <v>644.35058158000004</v>
      </c>
      <c r="BG22" s="287">
        <v>611.99462693013902</v>
      </c>
      <c r="BH22" s="287">
        <v>-607.475380640205</v>
      </c>
      <c r="BI22" s="292">
        <v>52.8249214327979</v>
      </c>
      <c r="BJ22" s="292">
        <v>6.8290518324074601</v>
      </c>
      <c r="BK22" s="289">
        <f t="shared" si="4"/>
        <v>0.70842561987030361</v>
      </c>
      <c r="BL22" s="289">
        <f t="shared" si="5"/>
        <v>131.64355888107661</v>
      </c>
      <c r="BM22" s="293">
        <v>5400</v>
      </c>
      <c r="BN22" s="287">
        <v>644.35058158000004</v>
      </c>
      <c r="BO22" s="287">
        <v>586.37442218941999</v>
      </c>
      <c r="BP22" s="287">
        <v>-581.76664677207395</v>
      </c>
      <c r="BQ22" s="292">
        <v>52.651720700149703</v>
      </c>
      <c r="BR22" s="292">
        <v>6.65743590450922</v>
      </c>
      <c r="BS22" s="289">
        <f t="shared" si="6"/>
        <v>0.52545348948654347</v>
      </c>
      <c r="BT22" s="289">
        <f t="shared" si="7"/>
        <v>131.64355888107661</v>
      </c>
      <c r="BU22" s="296"/>
      <c r="BV22" s="290">
        <v>79.193181429680394</v>
      </c>
      <c r="BW22" s="290">
        <v>57.255629069323902</v>
      </c>
      <c r="BX22" s="289">
        <f t="shared" si="8"/>
        <v>74.475056956656658</v>
      </c>
      <c r="BY22" s="289">
        <f t="shared" si="9"/>
        <v>54.032434770248607</v>
      </c>
      <c r="BZ22" s="296"/>
      <c r="CA22" s="296"/>
      <c r="CB22" s="296"/>
      <c r="CC22" s="296"/>
      <c r="CD22" s="296"/>
      <c r="CE22" s="296"/>
      <c r="CF22" s="296"/>
      <c r="CG22" s="296"/>
      <c r="CH22" s="296"/>
      <c r="CI22" s="296"/>
      <c r="CJ22" s="296"/>
      <c r="CK22" s="296"/>
      <c r="CL22" s="296"/>
      <c r="CM22" s="296"/>
      <c r="CN22" s="296"/>
      <c r="CO22" s="296"/>
      <c r="CP22" s="296"/>
      <c r="CQ22" s="296"/>
      <c r="CR22" s="296"/>
    </row>
    <row r="23" spans="1:96" ht="12" customHeight="1" x14ac:dyDescent="0.25">
      <c r="A23" s="283"/>
      <c r="B23" s="285">
        <f t="shared" si="10"/>
        <v>19</v>
      </c>
      <c r="C23" s="284"/>
      <c r="D23" s="298">
        <v>55.789385046324902</v>
      </c>
      <c r="E23" s="298">
        <v>55.789385046324902</v>
      </c>
      <c r="F23" s="298">
        <v>55.789385046324902</v>
      </c>
      <c r="G23" s="298">
        <v>55.789385046324902</v>
      </c>
      <c r="H23" s="298">
        <v>55.789385046324902</v>
      </c>
      <c r="I23" s="298">
        <v>55.789385046324902</v>
      </c>
      <c r="J23" s="298">
        <v>55.789385046324902</v>
      </c>
      <c r="K23" s="298">
        <v>55.789385046324902</v>
      </c>
      <c r="L23" s="298">
        <v>55.789385046324902</v>
      </c>
      <c r="M23" s="298">
        <v>55.789385046324902</v>
      </c>
      <c r="N23" s="298">
        <v>55.789385046324902</v>
      </c>
      <c r="O23" s="298">
        <v>55.789385046324902</v>
      </c>
      <c r="P23" s="298">
        <v>55.789385046324902</v>
      </c>
      <c r="Q23" s="298">
        <v>55.789385046324902</v>
      </c>
      <c r="R23" s="298">
        <v>55.789385046324902</v>
      </c>
      <c r="S23" s="284"/>
      <c r="T23" s="284">
        <v>55.088674902181197</v>
      </c>
      <c r="U23" s="284">
        <v>55.299117241096198</v>
      </c>
      <c r="V23" s="73">
        <f t="shared" si="2"/>
        <v>0.21044233891500141</v>
      </c>
      <c r="W23" s="283"/>
      <c r="X23" s="299">
        <v>75.7789087499999</v>
      </c>
      <c r="Y23" s="299">
        <v>75.7789087499999</v>
      </c>
      <c r="Z23" s="299">
        <v>75.7789087499999</v>
      </c>
      <c r="AA23" s="299">
        <v>75.7789087499999</v>
      </c>
      <c r="AB23" s="299">
        <v>75.7789087499999</v>
      </c>
      <c r="AC23" s="299">
        <v>75.7789087499999</v>
      </c>
      <c r="AD23" s="299">
        <v>75.7789087499999</v>
      </c>
      <c r="AE23" s="299">
        <v>49.682851562499899</v>
      </c>
      <c r="AF23" s="299">
        <v>75.7789087499999</v>
      </c>
      <c r="AG23" s="299">
        <v>75.7789087499999</v>
      </c>
      <c r="AH23" s="299">
        <v>75.7789087499999</v>
      </c>
      <c r="AI23" s="299">
        <v>75.7789087499999</v>
      </c>
      <c r="AJ23" s="299">
        <v>75.7789087499999</v>
      </c>
      <c r="AK23" s="299">
        <v>75.7789087499999</v>
      </c>
      <c r="AL23" s="299">
        <v>75.7789087499999</v>
      </c>
      <c r="AM23" s="28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316">
        <v>1E-3</v>
      </c>
      <c r="AU23" s="74">
        <v>49.682851562499899</v>
      </c>
      <c r="AV23" s="74">
        <v>1</v>
      </c>
      <c r="AW23" s="319">
        <v>1.4200000000000001E-4</v>
      </c>
      <c r="AX23" s="315">
        <v>3.8580000000000003E-2</v>
      </c>
      <c r="AY23" s="74">
        <v>2</v>
      </c>
      <c r="AZ23" s="74">
        <v>1</v>
      </c>
      <c r="BA23" s="74">
        <v>0</v>
      </c>
      <c r="BB23" s="283"/>
      <c r="BC23" s="283"/>
      <c r="BD23" s="289">
        <f t="shared" si="3"/>
        <v>1.5833333333333333</v>
      </c>
      <c r="BE23" s="293">
        <v>5700</v>
      </c>
      <c r="BF23" s="287">
        <v>639.03976589000001</v>
      </c>
      <c r="BG23" s="287">
        <v>621.49825052670201</v>
      </c>
      <c r="BH23" s="287">
        <v>-617.57761955573903</v>
      </c>
      <c r="BI23" s="292">
        <v>52.890307929268801</v>
      </c>
      <c r="BJ23" s="292">
        <v>6.8902679386095897</v>
      </c>
      <c r="BK23" s="289">
        <f t="shared" si="4"/>
        <v>0.76964172607243331</v>
      </c>
      <c r="BL23" s="289">
        <f t="shared" si="5"/>
        <v>126.33274319107659</v>
      </c>
      <c r="BM23" s="293">
        <v>5700</v>
      </c>
      <c r="BN23" s="287">
        <v>639.03976589000001</v>
      </c>
      <c r="BO23" s="287">
        <v>594.23951831959505</v>
      </c>
      <c r="BP23" s="287">
        <v>-589.99081283401301</v>
      </c>
      <c r="BQ23" s="292">
        <v>52.7063346021516</v>
      </c>
      <c r="BR23" s="292">
        <v>6.7093910238858898</v>
      </c>
      <c r="BS23" s="289">
        <f t="shared" si="6"/>
        <v>0.57740860886321332</v>
      </c>
      <c r="BT23" s="289">
        <f t="shared" si="7"/>
        <v>126.33274319107659</v>
      </c>
      <c r="BU23" s="296"/>
      <c r="BV23" s="290">
        <v>88.558658455162899</v>
      </c>
      <c r="BW23" s="290">
        <v>63.227172194177903</v>
      </c>
      <c r="BX23" s="289">
        <f t="shared" si="8"/>
        <v>83.840533982139164</v>
      </c>
      <c r="BY23" s="289">
        <f t="shared" si="9"/>
        <v>60.003977895102608</v>
      </c>
      <c r="BZ23" s="296"/>
      <c r="CA23" s="296"/>
      <c r="CB23" s="296"/>
      <c r="CC23" s="296"/>
      <c r="CD23" s="296"/>
      <c r="CE23" s="296"/>
      <c r="CF23" s="296"/>
      <c r="CG23" s="296"/>
      <c r="CH23" s="296"/>
      <c r="CI23" s="296"/>
      <c r="CJ23" s="296"/>
      <c r="CK23" s="296"/>
      <c r="CL23" s="296"/>
      <c r="CM23" s="296"/>
      <c r="CN23" s="296"/>
      <c r="CO23" s="296"/>
      <c r="CP23" s="296"/>
      <c r="CQ23" s="296"/>
      <c r="CR23" s="296"/>
    </row>
    <row r="24" spans="1:96" ht="12" customHeight="1" x14ac:dyDescent="0.25">
      <c r="A24" s="283"/>
      <c r="B24" s="285">
        <f t="shared" si="10"/>
        <v>20</v>
      </c>
      <c r="C24" s="284"/>
      <c r="D24" s="298">
        <v>55.179779577574898</v>
      </c>
      <c r="E24" s="298">
        <v>55.179779577574898</v>
      </c>
      <c r="F24" s="298">
        <v>55.179779577574898</v>
      </c>
      <c r="G24" s="298">
        <v>55.179779577574898</v>
      </c>
      <c r="H24" s="298">
        <v>55.179779577574898</v>
      </c>
      <c r="I24" s="298">
        <v>55.179779577574898</v>
      </c>
      <c r="J24" s="298">
        <v>55.179779577574898</v>
      </c>
      <c r="K24" s="298">
        <v>55.179779577574898</v>
      </c>
      <c r="L24" s="298">
        <v>55.179779577574898</v>
      </c>
      <c r="M24" s="298">
        <v>55.179779577574898</v>
      </c>
      <c r="N24" s="298">
        <v>55.179779577574898</v>
      </c>
      <c r="O24" s="298">
        <v>55.179779577574898</v>
      </c>
      <c r="P24" s="298">
        <v>55.179779577574898</v>
      </c>
      <c r="Q24" s="298">
        <v>55.179779577574898</v>
      </c>
      <c r="R24" s="298">
        <v>55.179779577574898</v>
      </c>
      <c r="S24" s="284"/>
      <c r="T24" s="284">
        <v>54.454345634890203</v>
      </c>
      <c r="U24" s="284">
        <v>54.680107085939198</v>
      </c>
      <c r="V24" s="73">
        <f t="shared" si="2"/>
        <v>0.22576145104899581</v>
      </c>
      <c r="W24" s="283"/>
      <c r="X24" s="299">
        <v>75.1693031249999</v>
      </c>
      <c r="Y24" s="299">
        <v>75.1693031249999</v>
      </c>
      <c r="Z24" s="299">
        <v>75.1693031249999</v>
      </c>
      <c r="AA24" s="299">
        <v>75.1693031249999</v>
      </c>
      <c r="AB24" s="299">
        <v>75.1693031249999</v>
      </c>
      <c r="AC24" s="299">
        <v>75.1693031249999</v>
      </c>
      <c r="AD24" s="299">
        <v>75.1693031249999</v>
      </c>
      <c r="AE24" s="299">
        <v>49.073246093750001</v>
      </c>
      <c r="AF24" s="299">
        <v>75.1693031249999</v>
      </c>
      <c r="AG24" s="299">
        <v>75.1693031249999</v>
      </c>
      <c r="AH24" s="299">
        <v>75.1693031249999</v>
      </c>
      <c r="AI24" s="299">
        <v>75.1693031249999</v>
      </c>
      <c r="AJ24" s="299">
        <v>75.1693031249999</v>
      </c>
      <c r="AK24" s="299">
        <v>75.1693031249999</v>
      </c>
      <c r="AL24" s="299">
        <v>75.1693031249999</v>
      </c>
      <c r="AM24" s="28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316">
        <v>1E-3</v>
      </c>
      <c r="AU24" s="74">
        <v>49.073246093750001</v>
      </c>
      <c r="AV24" s="74">
        <v>1</v>
      </c>
      <c r="AW24" s="319">
        <v>1.4200000000000001E-4</v>
      </c>
      <c r="AX24" s="315">
        <v>3.8580000000000003E-2</v>
      </c>
      <c r="AY24" s="74">
        <v>2</v>
      </c>
      <c r="AZ24" s="74">
        <v>1</v>
      </c>
      <c r="BA24" s="74">
        <v>0</v>
      </c>
      <c r="BB24" s="283"/>
      <c r="BC24" s="283"/>
      <c r="BD24" s="289">
        <f t="shared" si="3"/>
        <v>1.6666666666666667</v>
      </c>
      <c r="BE24" s="293">
        <v>6000</v>
      </c>
      <c r="BF24" s="287">
        <v>632.31187666999904</v>
      </c>
      <c r="BG24" s="287">
        <v>629.55030951277399</v>
      </c>
      <c r="BH24" s="287">
        <v>-626.24723819161898</v>
      </c>
      <c r="BI24" s="292">
        <v>52.945749187625502</v>
      </c>
      <c r="BJ24" s="292">
        <v>6.9414905474427098</v>
      </c>
      <c r="BK24" s="289">
        <f t="shared" si="4"/>
        <v>0.82086433490555333</v>
      </c>
      <c r="BL24" s="289">
        <f t="shared" si="5"/>
        <v>119.60485397107561</v>
      </c>
      <c r="BM24" s="293">
        <v>6000</v>
      </c>
      <c r="BN24" s="287">
        <v>632.31187666999904</v>
      </c>
      <c r="BO24" s="287">
        <v>601.06264618363002</v>
      </c>
      <c r="BP24" s="287">
        <v>-597.21244369708495</v>
      </c>
      <c r="BQ24" s="292">
        <v>52.753766610206704</v>
      </c>
      <c r="BR24" s="292">
        <v>6.7539529946271397</v>
      </c>
      <c r="BS24" s="289">
        <f t="shared" si="6"/>
        <v>0.62197057960446323</v>
      </c>
      <c r="BT24" s="289">
        <f t="shared" si="7"/>
        <v>119.60485397107561</v>
      </c>
      <c r="BU24" s="296"/>
      <c r="BV24" s="290">
        <v>96.954233994501095</v>
      </c>
      <c r="BW24" s="290">
        <v>68.506246289514394</v>
      </c>
      <c r="BX24" s="289">
        <f t="shared" si="8"/>
        <v>92.23610952147736</v>
      </c>
      <c r="BY24" s="289">
        <f t="shared" si="9"/>
        <v>65.283051990439091</v>
      </c>
      <c r="BZ24" s="296"/>
      <c r="CA24" s="296"/>
      <c r="CB24" s="296"/>
      <c r="CC24" s="296"/>
      <c r="CD24" s="296"/>
      <c r="CE24" s="296"/>
      <c r="CF24" s="296"/>
      <c r="CG24" s="296"/>
      <c r="CH24" s="296"/>
      <c r="CI24" s="296"/>
      <c r="CJ24" s="296"/>
      <c r="CK24" s="296"/>
      <c r="CL24" s="296"/>
      <c r="CM24" s="296"/>
      <c r="CN24" s="296"/>
      <c r="CO24" s="296"/>
      <c r="CP24" s="296"/>
      <c r="CQ24" s="296"/>
      <c r="CR24" s="296"/>
    </row>
    <row r="25" spans="1:96" ht="12" customHeight="1" x14ac:dyDescent="0.25">
      <c r="A25" s="283"/>
      <c r="B25" s="285">
        <f t="shared" si="10"/>
        <v>21</v>
      </c>
      <c r="C25" s="284"/>
      <c r="D25" s="298">
        <v>54.570174108824901</v>
      </c>
      <c r="E25" s="298">
        <v>54.570174108824901</v>
      </c>
      <c r="F25" s="298">
        <v>54.570174108824901</v>
      </c>
      <c r="G25" s="298">
        <v>54.570174108824901</v>
      </c>
      <c r="H25" s="298">
        <v>54.570174108824901</v>
      </c>
      <c r="I25" s="298">
        <v>54.570174108824901</v>
      </c>
      <c r="J25" s="298">
        <v>54.570174108824901</v>
      </c>
      <c r="K25" s="298">
        <v>54.570174108824901</v>
      </c>
      <c r="L25" s="298">
        <v>54.570174108824901</v>
      </c>
      <c r="M25" s="298">
        <v>54.570174108824901</v>
      </c>
      <c r="N25" s="298">
        <v>54.570174108824901</v>
      </c>
      <c r="O25" s="298">
        <v>54.570174108824901</v>
      </c>
      <c r="P25" s="298">
        <v>54.570174108824901</v>
      </c>
      <c r="Q25" s="298">
        <v>54.570174108824901</v>
      </c>
      <c r="R25" s="298">
        <v>54.570174108824901</v>
      </c>
      <c r="S25" s="284"/>
      <c r="T25" s="284">
        <v>53.821786200421101</v>
      </c>
      <c r="U25" s="284">
        <v>54.062652794831102</v>
      </c>
      <c r="V25" s="73">
        <f t="shared" si="2"/>
        <v>0.2408665944100008</v>
      </c>
      <c r="W25" s="283"/>
      <c r="X25" s="299">
        <v>74.559697499999899</v>
      </c>
      <c r="Y25" s="299">
        <v>74.559697499999899</v>
      </c>
      <c r="Z25" s="299">
        <v>74.559697499999899</v>
      </c>
      <c r="AA25" s="299">
        <v>74.559697499999899</v>
      </c>
      <c r="AB25" s="299">
        <v>74.559697499999899</v>
      </c>
      <c r="AC25" s="299">
        <v>74.559697499999899</v>
      </c>
      <c r="AD25" s="299">
        <v>74.559697499999899</v>
      </c>
      <c r="AE25" s="299">
        <v>48.463640624999897</v>
      </c>
      <c r="AF25" s="299">
        <v>74.559697499999899</v>
      </c>
      <c r="AG25" s="299">
        <v>74.559697499999899</v>
      </c>
      <c r="AH25" s="299">
        <v>74.559697499999899</v>
      </c>
      <c r="AI25" s="299">
        <v>74.559697499999899</v>
      </c>
      <c r="AJ25" s="299">
        <v>74.559697499999899</v>
      </c>
      <c r="AK25" s="299">
        <v>74.559697499999899</v>
      </c>
      <c r="AL25" s="299">
        <v>74.559697499999899</v>
      </c>
      <c r="AM25" s="28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316">
        <v>1E-3</v>
      </c>
      <c r="AU25" s="74">
        <v>48.463640624999897</v>
      </c>
      <c r="AV25" s="74">
        <v>1</v>
      </c>
      <c r="AW25" s="319">
        <v>1.4200000000000001E-4</v>
      </c>
      <c r="AX25" s="315">
        <v>3.8580000000000003E-2</v>
      </c>
      <c r="AY25" s="74">
        <v>2</v>
      </c>
      <c r="AZ25" s="74">
        <v>1</v>
      </c>
      <c r="BA25" s="74">
        <v>0</v>
      </c>
      <c r="BB25" s="283"/>
      <c r="BC25" s="283"/>
      <c r="BD25" s="289">
        <f t="shared" si="3"/>
        <v>1.75</v>
      </c>
      <c r="BE25" s="293">
        <v>6300</v>
      </c>
      <c r="BF25" s="287">
        <v>624.24062605999995</v>
      </c>
      <c r="BG25" s="287">
        <v>636.09585901518301</v>
      </c>
      <c r="BH25" s="287">
        <v>-633.42321409388296</v>
      </c>
      <c r="BI25" s="292">
        <v>52.9910231020148</v>
      </c>
      <c r="BJ25" s="292">
        <v>6.9825269447029097</v>
      </c>
      <c r="BK25" s="289">
        <f t="shared" si="4"/>
        <v>0.86190073216575325</v>
      </c>
      <c r="BL25" s="289">
        <f t="shared" si="5"/>
        <v>111.53360336107653</v>
      </c>
      <c r="BM25" s="293">
        <v>6300</v>
      </c>
      <c r="BN25" s="287">
        <v>624.24062605999995</v>
      </c>
      <c r="BO25" s="287">
        <v>606.78045481020695</v>
      </c>
      <c r="BP25" s="287">
        <v>-603.36207146733898</v>
      </c>
      <c r="BQ25" s="292">
        <v>52.793672461661799</v>
      </c>
      <c r="BR25" s="292">
        <v>6.79081588766857</v>
      </c>
      <c r="BS25" s="289">
        <f t="shared" si="6"/>
        <v>0.65883347264589354</v>
      </c>
      <c r="BT25" s="289">
        <f t="shared" si="7"/>
        <v>111.53360336107653</v>
      </c>
      <c r="BU25" s="296"/>
      <c r="BV25" s="290">
        <v>104.28795903520199</v>
      </c>
      <c r="BW25" s="290">
        <v>73.035034515061994</v>
      </c>
      <c r="BX25" s="289">
        <f t="shared" si="8"/>
        <v>99.569834562178258</v>
      </c>
      <c r="BY25" s="289">
        <f t="shared" si="9"/>
        <v>69.811840215986692</v>
      </c>
      <c r="BZ25" s="296"/>
      <c r="CA25" s="296"/>
      <c r="CB25" s="296"/>
      <c r="CC25" s="296"/>
      <c r="CD25" s="296"/>
      <c r="CE25" s="296"/>
      <c r="CF25" s="296"/>
      <c r="CG25" s="296"/>
      <c r="CH25" s="296"/>
      <c r="CI25" s="296"/>
      <c r="CJ25" s="296"/>
      <c r="CK25" s="296"/>
      <c r="CL25" s="296"/>
      <c r="CM25" s="296"/>
      <c r="CN25" s="296"/>
      <c r="CO25" s="296"/>
      <c r="CP25" s="296"/>
      <c r="CQ25" s="296"/>
      <c r="CR25" s="296"/>
    </row>
    <row r="26" spans="1:96" ht="12" customHeight="1" x14ac:dyDescent="0.25">
      <c r="A26" s="283"/>
      <c r="B26" s="285">
        <f t="shared" si="10"/>
        <v>22</v>
      </c>
      <c r="C26" s="284"/>
      <c r="D26" s="298">
        <v>53.960568640074897</v>
      </c>
      <c r="E26" s="298">
        <v>53.960568640074897</v>
      </c>
      <c r="F26" s="298">
        <v>53.960568640074897</v>
      </c>
      <c r="G26" s="298">
        <v>53.960568640074897</v>
      </c>
      <c r="H26" s="298">
        <v>53.960568640074897</v>
      </c>
      <c r="I26" s="298">
        <v>53.960568640074897</v>
      </c>
      <c r="J26" s="298">
        <v>53.960568640074897</v>
      </c>
      <c r="K26" s="298">
        <v>53.960568640074897</v>
      </c>
      <c r="L26" s="298">
        <v>53.960568640074897</v>
      </c>
      <c r="M26" s="298">
        <v>53.960568640074897</v>
      </c>
      <c r="N26" s="298">
        <v>53.960568640074897</v>
      </c>
      <c r="O26" s="298">
        <v>53.960568640074897</v>
      </c>
      <c r="P26" s="298">
        <v>53.960568640074897</v>
      </c>
      <c r="Q26" s="298">
        <v>53.960568640074897</v>
      </c>
      <c r="R26" s="298">
        <v>53.960568640074897</v>
      </c>
      <c r="S26" s="284"/>
      <c r="T26" s="284">
        <v>53.191036871652003</v>
      </c>
      <c r="U26" s="284">
        <v>53.446708211680502</v>
      </c>
      <c r="V26" s="73">
        <f t="shared" si="2"/>
        <v>0.25567134002849912</v>
      </c>
      <c r="W26" s="283"/>
      <c r="X26" s="299">
        <v>73.950091874999899</v>
      </c>
      <c r="Y26" s="299">
        <v>73.950091874999899</v>
      </c>
      <c r="Z26" s="299">
        <v>73.950091874999899</v>
      </c>
      <c r="AA26" s="299">
        <v>73.950091874999899</v>
      </c>
      <c r="AB26" s="299">
        <v>73.950091874999899</v>
      </c>
      <c r="AC26" s="299">
        <v>73.950091874999899</v>
      </c>
      <c r="AD26" s="299">
        <v>73.950091874999899</v>
      </c>
      <c r="AE26" s="299">
        <v>47.8540351562499</v>
      </c>
      <c r="AF26" s="299">
        <v>73.950091874999899</v>
      </c>
      <c r="AG26" s="299">
        <v>73.950091874999899</v>
      </c>
      <c r="AH26" s="299">
        <v>73.950091874999899</v>
      </c>
      <c r="AI26" s="299">
        <v>73.950091874999899</v>
      </c>
      <c r="AJ26" s="299">
        <v>73.950091874999899</v>
      </c>
      <c r="AK26" s="299">
        <v>73.950091874999899</v>
      </c>
      <c r="AL26" s="299">
        <v>73.950091874999899</v>
      </c>
      <c r="AM26" s="28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316">
        <v>1E-3</v>
      </c>
      <c r="AU26" s="74">
        <v>47.8540351562499</v>
      </c>
      <c r="AV26" s="74">
        <v>1</v>
      </c>
      <c r="AW26" s="319">
        <v>1.4200000000000001E-4</v>
      </c>
      <c r="AX26" s="315">
        <v>3.8580000000000003E-2</v>
      </c>
      <c r="AY26" s="74">
        <v>2</v>
      </c>
      <c r="AZ26" s="74">
        <v>1</v>
      </c>
      <c r="BA26" s="74">
        <v>0</v>
      </c>
      <c r="BB26" s="283"/>
      <c r="BC26" s="283"/>
      <c r="BD26" s="289">
        <f t="shared" si="3"/>
        <v>1.8333333333333333</v>
      </c>
      <c r="BE26" s="293">
        <v>6600</v>
      </c>
      <c r="BF26" s="287">
        <v>614.91444438999997</v>
      </c>
      <c r="BG26" s="287">
        <v>641.09978644515104</v>
      </c>
      <c r="BH26" s="287">
        <v>-639.064021440141</v>
      </c>
      <c r="BI26" s="292">
        <v>53.026010521671999</v>
      </c>
      <c r="BJ26" s="292">
        <v>7.0132877456510201</v>
      </c>
      <c r="BK26" s="289">
        <f t="shared" si="4"/>
        <v>0.89266153311386365</v>
      </c>
      <c r="BL26" s="289">
        <f t="shared" si="5"/>
        <v>102.20742169107655</v>
      </c>
      <c r="BM26" s="293">
        <v>6600</v>
      </c>
      <c r="BN26" s="287">
        <v>614.91444438999997</v>
      </c>
      <c r="BO26" s="287">
        <v>611.34655068280802</v>
      </c>
      <c r="BP26" s="287">
        <v>-608.387030104014</v>
      </c>
      <c r="BQ26" s="292">
        <v>52.825809600539301</v>
      </c>
      <c r="BR26" s="292">
        <v>6.8197744019767104</v>
      </c>
      <c r="BS26" s="289">
        <f t="shared" si="6"/>
        <v>0.68779198695403387</v>
      </c>
      <c r="BT26" s="289">
        <f t="shared" si="7"/>
        <v>102.20742169107655</v>
      </c>
      <c r="BU26" s="296"/>
      <c r="BV26" s="290">
        <v>110.479514036071</v>
      </c>
      <c r="BW26" s="290">
        <v>76.763937221198404</v>
      </c>
      <c r="BX26" s="289">
        <f t="shared" si="8"/>
        <v>105.76138956304726</v>
      </c>
      <c r="BY26" s="289">
        <f t="shared" si="9"/>
        <v>73.540742922123101</v>
      </c>
      <c r="BZ26" s="296"/>
      <c r="CA26" s="296"/>
      <c r="CB26" s="296"/>
      <c r="CC26" s="296"/>
      <c r="CD26" s="296"/>
      <c r="CE26" s="296"/>
      <c r="CF26" s="296"/>
      <c r="CG26" s="296"/>
      <c r="CH26" s="296"/>
      <c r="CI26" s="296"/>
      <c r="CJ26" s="296"/>
      <c r="CK26" s="296"/>
      <c r="CL26" s="296"/>
      <c r="CM26" s="296"/>
      <c r="CN26" s="296"/>
      <c r="CO26" s="296"/>
      <c r="CP26" s="296"/>
      <c r="CQ26" s="296"/>
      <c r="CR26" s="296"/>
    </row>
    <row r="27" spans="1:96" ht="12" customHeight="1" x14ac:dyDescent="0.25">
      <c r="A27" s="283"/>
      <c r="B27" s="285">
        <f t="shared" si="10"/>
        <v>23</v>
      </c>
      <c r="C27" s="284"/>
      <c r="D27" s="298">
        <v>53.350963171324899</v>
      </c>
      <c r="E27" s="298">
        <v>53.350963171324899</v>
      </c>
      <c r="F27" s="298">
        <v>53.350963171324899</v>
      </c>
      <c r="G27" s="298">
        <v>53.350963171324899</v>
      </c>
      <c r="H27" s="298">
        <v>53.350963171324899</v>
      </c>
      <c r="I27" s="298">
        <v>53.350963171324899</v>
      </c>
      <c r="J27" s="298">
        <v>53.350963171324899</v>
      </c>
      <c r="K27" s="298">
        <v>53.350963171324899</v>
      </c>
      <c r="L27" s="298">
        <v>53.350963171324899</v>
      </c>
      <c r="M27" s="298">
        <v>53.350963171324899</v>
      </c>
      <c r="N27" s="298">
        <v>53.350963171324899</v>
      </c>
      <c r="O27" s="298">
        <v>53.350963171324899</v>
      </c>
      <c r="P27" s="298">
        <v>53.350963171324899</v>
      </c>
      <c r="Q27" s="298">
        <v>53.350963171324899</v>
      </c>
      <c r="R27" s="298">
        <v>53.350963171324899</v>
      </c>
      <c r="S27" s="284"/>
      <c r="T27" s="284">
        <v>52.562133038061901</v>
      </c>
      <c r="U27" s="284">
        <v>52.832225000739498</v>
      </c>
      <c r="V27" s="73">
        <f t="shared" si="2"/>
        <v>0.27009196267759705</v>
      </c>
      <c r="W27" s="283"/>
      <c r="X27" s="299">
        <v>73.340486249999898</v>
      </c>
      <c r="Y27" s="299">
        <v>73.340486249999898</v>
      </c>
      <c r="Z27" s="299">
        <v>73.340486249999898</v>
      </c>
      <c r="AA27" s="299">
        <v>73.340486249999898</v>
      </c>
      <c r="AB27" s="299">
        <v>73.340486249999898</v>
      </c>
      <c r="AC27" s="299">
        <v>73.340486249999898</v>
      </c>
      <c r="AD27" s="299">
        <v>73.340486249999898</v>
      </c>
      <c r="AE27" s="299">
        <v>47.244429687500002</v>
      </c>
      <c r="AF27" s="299">
        <v>73.340486249999898</v>
      </c>
      <c r="AG27" s="299">
        <v>73.340486249999898</v>
      </c>
      <c r="AH27" s="299">
        <v>73.340486249999898</v>
      </c>
      <c r="AI27" s="299">
        <v>73.340486249999898</v>
      </c>
      <c r="AJ27" s="299">
        <v>73.340486249999898</v>
      </c>
      <c r="AK27" s="299">
        <v>73.340486249999898</v>
      </c>
      <c r="AL27" s="299">
        <v>73.340486249999898</v>
      </c>
      <c r="AM27" s="28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316">
        <v>1E-3</v>
      </c>
      <c r="AU27" s="74">
        <v>47.244429687500002</v>
      </c>
      <c r="AV27" s="74">
        <v>1</v>
      </c>
      <c r="AW27" s="319">
        <v>1.4200000000000001E-4</v>
      </c>
      <c r="AX27" s="315">
        <v>3.8580000000000003E-2</v>
      </c>
      <c r="AY27" s="74">
        <v>2</v>
      </c>
      <c r="AZ27" s="74">
        <v>1</v>
      </c>
      <c r="BA27" s="74">
        <v>0</v>
      </c>
      <c r="BB27" s="283"/>
      <c r="BC27" s="283"/>
      <c r="BD27" s="289">
        <f t="shared" si="3"/>
        <v>1.9166666666666667</v>
      </c>
      <c r="BE27" s="293">
        <v>6900</v>
      </c>
      <c r="BF27" s="287">
        <v>604.43551124999999</v>
      </c>
      <c r="BG27" s="287">
        <v>644.54670367563801</v>
      </c>
      <c r="BH27" s="287">
        <v>-643.14807795611398</v>
      </c>
      <c r="BI27" s="292">
        <v>53.050693305292</v>
      </c>
      <c r="BJ27" s="292">
        <v>7.03378215758819</v>
      </c>
      <c r="BK27" s="289">
        <f t="shared" si="4"/>
        <v>0.91315594505103359</v>
      </c>
      <c r="BL27" s="289">
        <f t="shared" si="5"/>
        <v>91.728488551076566</v>
      </c>
      <c r="BM27" s="293">
        <v>6900</v>
      </c>
      <c r="BN27" s="287">
        <v>604.43551124999999</v>
      </c>
      <c r="BO27" s="287">
        <v>614.73145424123004</v>
      </c>
      <c r="BP27" s="287">
        <v>-612.251654743431</v>
      </c>
      <c r="BQ27" s="292">
        <v>52.850034054708701</v>
      </c>
      <c r="BR27" s="292">
        <v>6.8407194529976998</v>
      </c>
      <c r="BS27" s="289">
        <f t="shared" si="6"/>
        <v>0.7087370379750233</v>
      </c>
      <c r="BT27" s="289">
        <f t="shared" si="7"/>
        <v>91.728488551076566</v>
      </c>
      <c r="BU27" s="296"/>
      <c r="BV27" s="290">
        <v>115.46108859322899</v>
      </c>
      <c r="BW27" s="290">
        <v>79.652115168266604</v>
      </c>
      <c r="BX27" s="289">
        <f t="shared" si="8"/>
        <v>110.74296412020526</v>
      </c>
      <c r="BY27" s="289">
        <f t="shared" si="9"/>
        <v>76.428920869191302</v>
      </c>
      <c r="BZ27" s="296"/>
      <c r="CA27" s="296"/>
      <c r="CB27" s="296"/>
      <c r="CC27" s="296"/>
      <c r="CD27" s="296"/>
      <c r="CE27" s="296"/>
      <c r="CF27" s="296"/>
      <c r="CG27" s="296"/>
      <c r="CH27" s="296"/>
      <c r="CI27" s="296"/>
      <c r="CJ27" s="296"/>
      <c r="CK27" s="296"/>
      <c r="CL27" s="296"/>
      <c r="CM27" s="296"/>
      <c r="CN27" s="296"/>
      <c r="CO27" s="296"/>
      <c r="CP27" s="296"/>
      <c r="CQ27" s="296"/>
      <c r="CR27" s="296"/>
    </row>
    <row r="28" spans="1:96" ht="12" customHeight="1" x14ac:dyDescent="0.25">
      <c r="A28" s="283"/>
      <c r="B28" s="285">
        <f t="shared" si="10"/>
        <v>24</v>
      </c>
      <c r="C28" s="284"/>
      <c r="D28" s="298">
        <v>52.741357702574902</v>
      </c>
      <c r="E28" s="298">
        <v>52.741357702574902</v>
      </c>
      <c r="F28" s="298">
        <v>52.741357702574902</v>
      </c>
      <c r="G28" s="298">
        <v>52.741357702574902</v>
      </c>
      <c r="H28" s="298">
        <v>52.741357702574902</v>
      </c>
      <c r="I28" s="298">
        <v>52.741357702574902</v>
      </c>
      <c r="J28" s="298">
        <v>52.741357702574902</v>
      </c>
      <c r="K28" s="298">
        <v>52.741357702574902</v>
      </c>
      <c r="L28" s="298">
        <v>52.741357702574902</v>
      </c>
      <c r="M28" s="298">
        <v>52.741357702574902</v>
      </c>
      <c r="N28" s="298">
        <v>52.741357702574902</v>
      </c>
      <c r="O28" s="298">
        <v>52.741357702574902</v>
      </c>
      <c r="P28" s="298">
        <v>52.741357702574902</v>
      </c>
      <c r="Q28" s="298">
        <v>52.741357702574902</v>
      </c>
      <c r="R28" s="298">
        <v>52.741357702574902</v>
      </c>
      <c r="S28" s="284"/>
      <c r="T28" s="284">
        <v>51.935105059207302</v>
      </c>
      <c r="U28" s="284">
        <v>52.2191528913513</v>
      </c>
      <c r="V28" s="73">
        <f t="shared" si="2"/>
        <v>0.28404783214399743</v>
      </c>
      <c r="W28" s="283"/>
      <c r="X28" s="299">
        <v>72.730880624999898</v>
      </c>
      <c r="Y28" s="299">
        <v>72.730880624999898</v>
      </c>
      <c r="Z28" s="299">
        <v>72.730880624999898</v>
      </c>
      <c r="AA28" s="299">
        <v>72.730880624999898</v>
      </c>
      <c r="AB28" s="299">
        <v>72.730880624999898</v>
      </c>
      <c r="AC28" s="299">
        <v>72.730880624999898</v>
      </c>
      <c r="AD28" s="299">
        <v>72.730880624999898</v>
      </c>
      <c r="AE28" s="299">
        <v>46.634824218749898</v>
      </c>
      <c r="AF28" s="299">
        <v>72.730880624999898</v>
      </c>
      <c r="AG28" s="299">
        <v>72.730880624999898</v>
      </c>
      <c r="AH28" s="299">
        <v>72.730880624999898</v>
      </c>
      <c r="AI28" s="299">
        <v>72.730880624999898</v>
      </c>
      <c r="AJ28" s="299">
        <v>72.730880624999898</v>
      </c>
      <c r="AK28" s="299">
        <v>72.730880624999898</v>
      </c>
      <c r="AL28" s="299">
        <v>72.730880624999898</v>
      </c>
      <c r="AM28" s="28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316">
        <v>1E-3</v>
      </c>
      <c r="AU28" s="74">
        <v>46.634824218749898</v>
      </c>
      <c r="AV28" s="74">
        <v>1</v>
      </c>
      <c r="AW28" s="319">
        <v>1.4200000000000001E-4</v>
      </c>
      <c r="AX28" s="315">
        <v>3.8580000000000003E-2</v>
      </c>
      <c r="AY28" s="74">
        <v>2</v>
      </c>
      <c r="AZ28" s="74">
        <v>1</v>
      </c>
      <c r="BA28" s="74">
        <v>0</v>
      </c>
      <c r="BB28" s="283"/>
      <c r="BC28" s="283"/>
      <c r="BD28" s="289">
        <f t="shared" si="3"/>
        <v>2</v>
      </c>
      <c r="BE28" s="293">
        <v>7200</v>
      </c>
      <c r="BF28" s="287">
        <v>592.91863602000001</v>
      </c>
      <c r="BG28" s="287">
        <v>646.43997561809499</v>
      </c>
      <c r="BH28" s="287">
        <v>-645.67303211480998</v>
      </c>
      <c r="BI28" s="292">
        <v>53.065147212796298</v>
      </c>
      <c r="BJ28" s="292">
        <v>7.0441100581056597</v>
      </c>
      <c r="BK28" s="289">
        <f t="shared" si="4"/>
        <v>0.92348384556850327</v>
      </c>
      <c r="BL28" s="289">
        <f t="shared" si="5"/>
        <v>80.211613321076584</v>
      </c>
      <c r="BM28" s="293">
        <v>7200</v>
      </c>
      <c r="BN28" s="287">
        <v>592.91863602000001</v>
      </c>
      <c r="BO28" s="287">
        <v>616.92196390068705</v>
      </c>
      <c r="BP28" s="287">
        <v>-614.93683157640703</v>
      </c>
      <c r="BQ28" s="292">
        <v>52.866294308229897</v>
      </c>
      <c r="BR28" s="292">
        <v>6.8536314451145897</v>
      </c>
      <c r="BS28" s="289">
        <f t="shared" si="6"/>
        <v>0.72164903009191317</v>
      </c>
      <c r="BT28" s="289">
        <f t="shared" si="7"/>
        <v>80.211613321076584</v>
      </c>
      <c r="BU28" s="296"/>
      <c r="BV28" s="290">
        <v>119.178124105059</v>
      </c>
      <c r="BW28" s="290">
        <v>81.667936801182506</v>
      </c>
      <c r="BX28" s="289">
        <f t="shared" si="8"/>
        <v>114.45999963203526</v>
      </c>
      <c r="BY28" s="289">
        <f t="shared" si="9"/>
        <v>78.444742502107204</v>
      </c>
      <c r="BZ28" s="296"/>
      <c r="CA28" s="296"/>
      <c r="CB28" s="296"/>
      <c r="CC28" s="296"/>
      <c r="CD28" s="296"/>
      <c r="CE28" s="296"/>
      <c r="CF28" s="296"/>
      <c r="CG28" s="296"/>
      <c r="CH28" s="296"/>
      <c r="CI28" s="296"/>
      <c r="CJ28" s="296"/>
      <c r="CK28" s="296"/>
      <c r="CL28" s="296"/>
      <c r="CM28" s="296"/>
      <c r="CN28" s="296"/>
      <c r="CO28" s="296"/>
      <c r="CP28" s="296"/>
      <c r="CQ28" s="296"/>
      <c r="CR28" s="296"/>
    </row>
    <row r="29" spans="1:96" ht="12" customHeight="1" x14ac:dyDescent="0.25">
      <c r="A29" s="283"/>
      <c r="B29" s="285">
        <f t="shared" si="10"/>
        <v>25</v>
      </c>
      <c r="C29" s="284"/>
      <c r="D29" s="298">
        <v>52.131752233824898</v>
      </c>
      <c r="E29" s="298">
        <v>52.131752233824898</v>
      </c>
      <c r="F29" s="298">
        <v>52.131752233824898</v>
      </c>
      <c r="G29" s="298">
        <v>52.131752233824898</v>
      </c>
      <c r="H29" s="298">
        <v>52.131752233824898</v>
      </c>
      <c r="I29" s="298">
        <v>52.131752233824898</v>
      </c>
      <c r="J29" s="298">
        <v>52.131752233824898</v>
      </c>
      <c r="K29" s="298">
        <v>52.131752233824898</v>
      </c>
      <c r="L29" s="298">
        <v>52.131752233824898</v>
      </c>
      <c r="M29" s="298">
        <v>52.131752233824898</v>
      </c>
      <c r="N29" s="298">
        <v>52.131752233824898</v>
      </c>
      <c r="O29" s="298">
        <v>52.131752233824898</v>
      </c>
      <c r="P29" s="298">
        <v>52.131752233824898</v>
      </c>
      <c r="Q29" s="298">
        <v>52.131752233824898</v>
      </c>
      <c r="R29" s="298">
        <v>52.131752233824898</v>
      </c>
      <c r="S29" s="284"/>
      <c r="T29" s="284">
        <v>51.309978140307997</v>
      </c>
      <c r="U29" s="284">
        <v>51.607439921331498</v>
      </c>
      <c r="V29" s="73">
        <f t="shared" si="2"/>
        <v>0.29746178102350029</v>
      </c>
      <c r="W29" s="283"/>
      <c r="X29" s="299">
        <v>72.121274999999898</v>
      </c>
      <c r="Y29" s="299">
        <v>72.121274999999898</v>
      </c>
      <c r="Z29" s="299">
        <v>72.121274999999898</v>
      </c>
      <c r="AA29" s="299">
        <v>72.121274999999898</v>
      </c>
      <c r="AB29" s="299">
        <v>72.121274999999898</v>
      </c>
      <c r="AC29" s="299">
        <v>72.121274999999898</v>
      </c>
      <c r="AD29" s="299">
        <v>72.121274999999898</v>
      </c>
      <c r="AE29" s="299">
        <v>46.025218749999901</v>
      </c>
      <c r="AF29" s="299">
        <v>72.121274999999898</v>
      </c>
      <c r="AG29" s="299">
        <v>72.121274999999898</v>
      </c>
      <c r="AH29" s="299">
        <v>72.121274999999898</v>
      </c>
      <c r="AI29" s="299">
        <v>72.121274999999898</v>
      </c>
      <c r="AJ29" s="299">
        <v>72.121274999999898</v>
      </c>
      <c r="AK29" s="299">
        <v>72.121274999999898</v>
      </c>
      <c r="AL29" s="299">
        <v>72.121274999999898</v>
      </c>
      <c r="AM29" s="28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316">
        <v>1E-3</v>
      </c>
      <c r="AU29" s="74">
        <v>46.025218749999901</v>
      </c>
      <c r="AV29" s="74">
        <v>1</v>
      </c>
      <c r="AW29" s="319">
        <v>1.4200000000000001E-4</v>
      </c>
      <c r="AX29" s="315">
        <v>3.8580000000000003E-2</v>
      </c>
      <c r="AY29" s="74">
        <v>2</v>
      </c>
      <c r="AZ29" s="74">
        <v>1</v>
      </c>
      <c r="BA29" s="74">
        <v>0</v>
      </c>
      <c r="BB29" s="283"/>
      <c r="BC29" s="283"/>
      <c r="BD29" s="289">
        <f t="shared" si="3"/>
        <v>2.0833333333333335</v>
      </c>
      <c r="BE29" s="293">
        <v>7500</v>
      </c>
      <c r="BF29" s="287">
        <v>580.49</v>
      </c>
      <c r="BG29" s="287">
        <v>646.80041047767099</v>
      </c>
      <c r="BH29" s="287">
        <v>-646.65450416628505</v>
      </c>
      <c r="BI29" s="292">
        <v>53.069533324014401</v>
      </c>
      <c r="BJ29" s="292">
        <v>7.0444536624376797</v>
      </c>
      <c r="BK29" s="289">
        <f t="shared" si="4"/>
        <v>0.92382744990052323</v>
      </c>
      <c r="BL29" s="289">
        <f t="shared" si="5"/>
        <v>67.782977301076585</v>
      </c>
      <c r="BM29" s="293">
        <v>7500</v>
      </c>
      <c r="BN29" s="287">
        <v>580.49</v>
      </c>
      <c r="BO29" s="287">
        <v>617.92021502531998</v>
      </c>
      <c r="BP29" s="287">
        <v>-616.43912740641895</v>
      </c>
      <c r="BQ29" s="292">
        <v>52.874623888789799</v>
      </c>
      <c r="BR29" s="292">
        <v>6.8585729280439702</v>
      </c>
      <c r="BS29" s="289">
        <f t="shared" si="6"/>
        <v>0.72659051302129374</v>
      </c>
      <c r="BT29" s="289">
        <f t="shared" si="7"/>
        <v>67.782977301076585</v>
      </c>
      <c r="BU29" s="296"/>
      <c r="BV29" s="290">
        <v>121.589911302361</v>
      </c>
      <c r="BW29" s="290">
        <v>82.789324680747001</v>
      </c>
      <c r="BX29" s="289">
        <f t="shared" si="8"/>
        <v>116.87178682933727</v>
      </c>
      <c r="BY29" s="289">
        <f t="shared" si="9"/>
        <v>79.566130381671698</v>
      </c>
      <c r="BZ29" s="296"/>
      <c r="CA29" s="296"/>
      <c r="CB29" s="296"/>
      <c r="CC29" s="296"/>
      <c r="CD29" s="296"/>
      <c r="CE29" s="296"/>
      <c r="CF29" s="296"/>
      <c r="CG29" s="296"/>
      <c r="CH29" s="296"/>
      <c r="CI29" s="296"/>
      <c r="CJ29" s="296"/>
      <c r="CK29" s="296"/>
      <c r="CL29" s="296"/>
      <c r="CM29" s="296"/>
      <c r="CN29" s="296"/>
      <c r="CO29" s="296"/>
      <c r="CP29" s="296"/>
      <c r="CQ29" s="296"/>
      <c r="CR29" s="296"/>
    </row>
    <row r="30" spans="1:96" ht="12" customHeight="1" x14ac:dyDescent="0.25">
      <c r="A30" s="283"/>
      <c r="B30" s="285">
        <f t="shared" si="10"/>
        <v>26</v>
      </c>
      <c r="C30" s="284"/>
      <c r="D30" s="298">
        <v>51.522146765074901</v>
      </c>
      <c r="E30" s="298">
        <v>51.522146765074901</v>
      </c>
      <c r="F30" s="298">
        <v>51.522146765074901</v>
      </c>
      <c r="G30" s="298">
        <v>51.522146765074901</v>
      </c>
      <c r="H30" s="298">
        <v>51.522146765074901</v>
      </c>
      <c r="I30" s="298">
        <v>51.522146765074901</v>
      </c>
      <c r="J30" s="298">
        <v>51.522146765074901</v>
      </c>
      <c r="K30" s="298">
        <v>51.522146765074901</v>
      </c>
      <c r="L30" s="298">
        <v>51.522146765074901</v>
      </c>
      <c r="M30" s="298">
        <v>51.522146765074901</v>
      </c>
      <c r="N30" s="298">
        <v>51.522146765074901</v>
      </c>
      <c r="O30" s="298">
        <v>51.522146765074901</v>
      </c>
      <c r="P30" s="298">
        <v>51.522146765074901</v>
      </c>
      <c r="Q30" s="298">
        <v>51.522146765074901</v>
      </c>
      <c r="R30" s="298">
        <v>51.522146765074901</v>
      </c>
      <c r="S30" s="284"/>
      <c r="T30" s="284">
        <v>50.686772231714102</v>
      </c>
      <c r="U30" s="284">
        <v>50.997032677504201</v>
      </c>
      <c r="V30" s="73">
        <f t="shared" si="2"/>
        <v>0.31026044579009948</v>
      </c>
      <c r="W30" s="283"/>
      <c r="X30" s="299">
        <v>71.511669374999997</v>
      </c>
      <c r="Y30" s="299">
        <v>71.511669374999997</v>
      </c>
      <c r="Z30" s="299">
        <v>71.511669374999997</v>
      </c>
      <c r="AA30" s="299">
        <v>71.511669374999997</v>
      </c>
      <c r="AB30" s="299">
        <v>71.511669374999997</v>
      </c>
      <c r="AC30" s="299">
        <v>71.511669374999997</v>
      </c>
      <c r="AD30" s="299">
        <v>71.511669374999997</v>
      </c>
      <c r="AE30" s="299">
        <v>45.415613281249897</v>
      </c>
      <c r="AF30" s="299">
        <v>71.511669374999997</v>
      </c>
      <c r="AG30" s="299">
        <v>71.511669374999997</v>
      </c>
      <c r="AH30" s="299">
        <v>71.511669374999997</v>
      </c>
      <c r="AI30" s="299">
        <v>71.511669374999997</v>
      </c>
      <c r="AJ30" s="299">
        <v>71.511669374999997</v>
      </c>
      <c r="AK30" s="299">
        <v>71.511669374999997</v>
      </c>
      <c r="AL30" s="299">
        <v>71.511669374999997</v>
      </c>
      <c r="AM30" s="28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316">
        <v>1E-3</v>
      </c>
      <c r="AU30" s="74">
        <v>45.415613281249897</v>
      </c>
      <c r="AV30" s="74">
        <v>1</v>
      </c>
      <c r="AW30" s="319">
        <v>1.4200000000000001E-4</v>
      </c>
      <c r="AX30" s="315">
        <v>3.8580000000000003E-2</v>
      </c>
      <c r="AY30" s="74">
        <v>2</v>
      </c>
      <c r="AZ30" s="74">
        <v>1</v>
      </c>
      <c r="BA30" s="74">
        <v>0</v>
      </c>
      <c r="BB30" s="283"/>
      <c r="BC30" s="283"/>
      <c r="BD30" s="289">
        <f t="shared" si="3"/>
        <v>2.1666666666666665</v>
      </c>
      <c r="BE30" s="293">
        <v>7800</v>
      </c>
      <c r="BF30" s="287">
        <v>567.28577393</v>
      </c>
      <c r="BG30" s="287">
        <v>645.664827506047</v>
      </c>
      <c r="BH30" s="287">
        <v>-646.12462896577802</v>
      </c>
      <c r="BI30" s="292">
        <v>53.064089651387199</v>
      </c>
      <c r="BJ30" s="292">
        <v>7.0350696672516397</v>
      </c>
      <c r="BK30" s="289">
        <f t="shared" si="4"/>
        <v>0.91444345471448329</v>
      </c>
      <c r="BL30" s="289">
        <f t="shared" si="5"/>
        <v>54.578751231076581</v>
      </c>
      <c r="BM30" s="293">
        <v>7800</v>
      </c>
      <c r="BN30" s="287">
        <v>567.28577393</v>
      </c>
      <c r="BO30" s="287">
        <v>617.74258839596098</v>
      </c>
      <c r="BP30" s="287">
        <v>-616.76971130214099</v>
      </c>
      <c r="BQ30" s="292">
        <v>52.875133800955197</v>
      </c>
      <c r="BR30" s="292">
        <v>6.8556813526083804</v>
      </c>
      <c r="BS30" s="289">
        <f t="shared" si="6"/>
        <v>0.72369893758570392</v>
      </c>
      <c r="BT30" s="289">
        <f t="shared" si="7"/>
        <v>54.578751231076581</v>
      </c>
      <c r="BU30" s="296"/>
      <c r="BV30" s="290">
        <v>122.670036099516</v>
      </c>
      <c r="BW30" s="290">
        <v>83.003997277520696</v>
      </c>
      <c r="BX30" s="289">
        <f t="shared" si="8"/>
        <v>117.95191162649226</v>
      </c>
      <c r="BY30" s="289">
        <f t="shared" si="9"/>
        <v>79.780802978445394</v>
      </c>
      <c r="BZ30" s="296"/>
      <c r="CA30" s="296"/>
      <c r="CB30" s="296"/>
      <c r="CC30" s="296"/>
      <c r="CD30" s="296"/>
      <c r="CE30" s="296"/>
      <c r="CF30" s="296"/>
      <c r="CG30" s="296"/>
      <c r="CH30" s="296"/>
      <c r="CI30" s="296"/>
      <c r="CJ30" s="296"/>
      <c r="CK30" s="296"/>
      <c r="CL30" s="296"/>
      <c r="CM30" s="296"/>
      <c r="CN30" s="296"/>
      <c r="CO30" s="296"/>
      <c r="CP30" s="296"/>
      <c r="CQ30" s="296"/>
      <c r="CR30" s="296"/>
    </row>
    <row r="31" spans="1:96" ht="12" customHeight="1" x14ac:dyDescent="0.25">
      <c r="A31" s="283"/>
      <c r="B31" s="285">
        <f t="shared" si="10"/>
        <v>27</v>
      </c>
      <c r="C31" s="284"/>
      <c r="D31" s="298">
        <v>50.912541296324903</v>
      </c>
      <c r="E31" s="298">
        <v>50.912541296324903</v>
      </c>
      <c r="F31" s="298">
        <v>50.912541296324903</v>
      </c>
      <c r="G31" s="298">
        <v>50.912541296324903</v>
      </c>
      <c r="H31" s="298">
        <v>50.912541296324903</v>
      </c>
      <c r="I31" s="298">
        <v>50.912541296324903</v>
      </c>
      <c r="J31" s="298">
        <v>50.912541296324903</v>
      </c>
      <c r="K31" s="298">
        <v>50.912541296324903</v>
      </c>
      <c r="L31" s="298">
        <v>50.912541296324903</v>
      </c>
      <c r="M31" s="298">
        <v>50.912541296324903</v>
      </c>
      <c r="N31" s="298">
        <v>50.912541296324903</v>
      </c>
      <c r="O31" s="298">
        <v>50.912541296324903</v>
      </c>
      <c r="P31" s="298">
        <v>50.912541296324903</v>
      </c>
      <c r="Q31" s="298">
        <v>50.912541296324903</v>
      </c>
      <c r="R31" s="298">
        <v>50.912541296324903</v>
      </c>
      <c r="S31" s="284"/>
      <c r="T31" s="284">
        <v>50.065501953778501</v>
      </c>
      <c r="U31" s="284">
        <v>50.387876532004</v>
      </c>
      <c r="V31" s="73">
        <f t="shared" si="2"/>
        <v>0.32237457822549942</v>
      </c>
      <c r="W31" s="283"/>
      <c r="X31" s="299">
        <v>70.902063749999996</v>
      </c>
      <c r="Y31" s="299">
        <v>70.902063749999996</v>
      </c>
      <c r="Z31" s="299">
        <v>70.902063749999996</v>
      </c>
      <c r="AA31" s="299">
        <v>70.902063749999996</v>
      </c>
      <c r="AB31" s="299">
        <v>70.902063749999996</v>
      </c>
      <c r="AC31" s="299">
        <v>70.902063749999996</v>
      </c>
      <c r="AD31" s="299">
        <v>70.902063749999996</v>
      </c>
      <c r="AE31" s="299">
        <v>44.8060078124999</v>
      </c>
      <c r="AF31" s="299">
        <v>70.902063749999996</v>
      </c>
      <c r="AG31" s="299">
        <v>70.902063749999996</v>
      </c>
      <c r="AH31" s="299">
        <v>70.902063749999996</v>
      </c>
      <c r="AI31" s="299">
        <v>70.902063749999996</v>
      </c>
      <c r="AJ31" s="299">
        <v>70.902063749999996</v>
      </c>
      <c r="AK31" s="299">
        <v>70.902063749999996</v>
      </c>
      <c r="AL31" s="299">
        <v>70.902063749999996</v>
      </c>
      <c r="AM31" s="28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316">
        <v>1E-3</v>
      </c>
      <c r="AU31" s="74">
        <v>44.8060078124999</v>
      </c>
      <c r="AV31" s="74">
        <v>1</v>
      </c>
      <c r="AW31" s="319">
        <v>1.4200000000000001E-4</v>
      </c>
      <c r="AX31" s="315">
        <v>3.8580000000000003E-2</v>
      </c>
      <c r="AY31" s="74">
        <v>2</v>
      </c>
      <c r="AZ31" s="74">
        <v>1</v>
      </c>
      <c r="BA31" s="74">
        <v>0</v>
      </c>
      <c r="BB31" s="283"/>
      <c r="BC31" s="283"/>
      <c r="BD31" s="289">
        <f t="shared" si="3"/>
        <v>2.25</v>
      </c>
      <c r="BE31" s="293">
        <v>8100</v>
      </c>
      <c r="BF31" s="287">
        <v>553.45062605999999</v>
      </c>
      <c r="BG31" s="287">
        <v>643.08456840245401</v>
      </c>
      <c r="BH31" s="287">
        <v>-644.13052841817205</v>
      </c>
      <c r="BI31" s="292">
        <v>53.049123371959901</v>
      </c>
      <c r="BJ31" s="292">
        <v>7.0162819951667199</v>
      </c>
      <c r="BK31" s="289">
        <f t="shared" si="4"/>
        <v>0.89565578262956347</v>
      </c>
      <c r="BL31" s="289">
        <f t="shared" si="5"/>
        <v>40.743603361076566</v>
      </c>
      <c r="BM31" s="293">
        <v>8100</v>
      </c>
      <c r="BN31" s="287">
        <v>553.45062605999999</v>
      </c>
      <c r="BO31" s="287">
        <v>616.41852876278097</v>
      </c>
      <c r="BP31" s="287">
        <v>-615.95316891723405</v>
      </c>
      <c r="BQ31" s="292">
        <v>52.868005209643499</v>
      </c>
      <c r="BR31" s="292">
        <v>6.8451621110301897</v>
      </c>
      <c r="BS31" s="289">
        <f t="shared" si="6"/>
        <v>0.71317969600751319</v>
      </c>
      <c r="BT31" s="289">
        <f t="shared" si="7"/>
        <v>40.743603361076566</v>
      </c>
      <c r="BU31" s="296"/>
      <c r="BV31" s="290">
        <v>122.40666888365</v>
      </c>
      <c r="BW31" s="290">
        <v>82.309603480113196</v>
      </c>
      <c r="BX31" s="289">
        <f t="shared" si="8"/>
        <v>117.68854441062626</v>
      </c>
      <c r="BY31" s="289">
        <f t="shared" si="9"/>
        <v>79.086409181037894</v>
      </c>
      <c r="BZ31" s="296"/>
      <c r="CA31" s="296"/>
      <c r="CB31" s="296"/>
      <c r="CC31" s="296"/>
      <c r="CD31" s="296"/>
      <c r="CE31" s="296"/>
      <c r="CF31" s="296"/>
      <c r="CG31" s="296"/>
      <c r="CH31" s="296"/>
      <c r="CI31" s="296"/>
      <c r="CJ31" s="296"/>
      <c r="CK31" s="296"/>
      <c r="CL31" s="296"/>
      <c r="CM31" s="296"/>
      <c r="CN31" s="296"/>
      <c r="CO31" s="296"/>
      <c r="CP31" s="296"/>
      <c r="CQ31" s="296"/>
      <c r="CR31" s="296"/>
    </row>
    <row r="32" spans="1:96" ht="12" customHeight="1" x14ac:dyDescent="0.25">
      <c r="A32" s="283"/>
      <c r="B32" s="285">
        <f t="shared" si="10"/>
        <v>28</v>
      </c>
      <c r="C32" s="284"/>
      <c r="D32" s="298">
        <v>50.302935827574899</v>
      </c>
      <c r="E32" s="298">
        <v>50.302935827574899</v>
      </c>
      <c r="F32" s="298">
        <v>50.302935827574899</v>
      </c>
      <c r="G32" s="298">
        <v>50.302935827574899</v>
      </c>
      <c r="H32" s="298">
        <v>50.302935827574899</v>
      </c>
      <c r="I32" s="298">
        <v>50.302935827574899</v>
      </c>
      <c r="J32" s="298">
        <v>50.302935827574899</v>
      </c>
      <c r="K32" s="298">
        <v>50.302935827574899</v>
      </c>
      <c r="L32" s="298">
        <v>50.302935827574899</v>
      </c>
      <c r="M32" s="298">
        <v>50.302935827574899</v>
      </c>
      <c r="N32" s="298">
        <v>50.302935827574899</v>
      </c>
      <c r="O32" s="298">
        <v>50.302935827574899</v>
      </c>
      <c r="P32" s="298">
        <v>50.302935827574899</v>
      </c>
      <c r="Q32" s="298">
        <v>50.302935827574899</v>
      </c>
      <c r="R32" s="298">
        <v>50.302935827574899</v>
      </c>
      <c r="S32" s="284"/>
      <c r="T32" s="284">
        <v>49.446176548371497</v>
      </c>
      <c r="U32" s="284">
        <v>49.779915873065903</v>
      </c>
      <c r="V32" s="73">
        <f t="shared" si="2"/>
        <v>0.33373932469440604</v>
      </c>
      <c r="W32" s="283"/>
      <c r="X32" s="299">
        <v>70.292458124999996</v>
      </c>
      <c r="Y32" s="299">
        <v>70.292458124999996</v>
      </c>
      <c r="Z32" s="299">
        <v>70.292458124999996</v>
      </c>
      <c r="AA32" s="299">
        <v>70.292458124999996</v>
      </c>
      <c r="AB32" s="299">
        <v>70.292458124999996</v>
      </c>
      <c r="AC32" s="299">
        <v>70.292458124999996</v>
      </c>
      <c r="AD32" s="299">
        <v>70.292458124999996</v>
      </c>
      <c r="AE32" s="299">
        <v>44.196402343749902</v>
      </c>
      <c r="AF32" s="299">
        <v>70.292458124999996</v>
      </c>
      <c r="AG32" s="299">
        <v>70.292458124999996</v>
      </c>
      <c r="AH32" s="299">
        <v>70.292458124999996</v>
      </c>
      <c r="AI32" s="299">
        <v>70.292458124999996</v>
      </c>
      <c r="AJ32" s="299">
        <v>70.292458124999996</v>
      </c>
      <c r="AK32" s="299">
        <v>70.292458124999996</v>
      </c>
      <c r="AL32" s="299">
        <v>70.292458124999996</v>
      </c>
      <c r="AM32" s="28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316">
        <v>1E-3</v>
      </c>
      <c r="AU32" s="74">
        <v>44.196402343749902</v>
      </c>
      <c r="AV32" s="74">
        <v>1</v>
      </c>
      <c r="AW32" s="319">
        <v>1.4200000000000001E-4</v>
      </c>
      <c r="AX32" s="315">
        <v>3.8580000000000003E-2</v>
      </c>
      <c r="AY32" s="74">
        <v>2</v>
      </c>
      <c r="AZ32" s="74">
        <v>1</v>
      </c>
      <c r="BA32" s="74">
        <v>0</v>
      </c>
      <c r="BB32" s="283"/>
      <c r="BC32" s="283"/>
      <c r="BD32" s="289">
        <f t="shared" si="3"/>
        <v>2.3333333333333335</v>
      </c>
      <c r="BE32" s="293">
        <v>8400</v>
      </c>
      <c r="BF32" s="287">
        <v>539.13613719</v>
      </c>
      <c r="BG32" s="287">
        <v>639.12397476846604</v>
      </c>
      <c r="BH32" s="287">
        <v>-640.73275305745904</v>
      </c>
      <c r="BI32" s="292">
        <v>53.025003678835901</v>
      </c>
      <c r="BJ32" s="292">
        <v>6.98847507527997</v>
      </c>
      <c r="BK32" s="289">
        <f t="shared" si="4"/>
        <v>0.86784886274281359</v>
      </c>
      <c r="BL32" s="289">
        <f t="shared" si="5"/>
        <v>26.429114491076575</v>
      </c>
      <c r="BM32" s="293">
        <v>8400</v>
      </c>
      <c r="BN32" s="287">
        <v>539.13613719</v>
      </c>
      <c r="BO32" s="287">
        <v>613.98930112523306</v>
      </c>
      <c r="BP32" s="287">
        <v>-614.02625111250904</v>
      </c>
      <c r="BQ32" s="292">
        <v>52.8534824601522</v>
      </c>
      <c r="BR32" s="292">
        <v>6.8272818823822599</v>
      </c>
      <c r="BS32" s="289">
        <f t="shared" si="6"/>
        <v>0.69529946735958337</v>
      </c>
      <c r="BT32" s="289">
        <f t="shared" si="7"/>
        <v>26.429114491076575</v>
      </c>
      <c r="BU32" s="296"/>
      <c r="BV32" s="290">
        <v>120.80269407350499</v>
      </c>
      <c r="BW32" s="290">
        <v>80.713748344741404</v>
      </c>
      <c r="BX32" s="289">
        <f t="shared" si="8"/>
        <v>116.08456960048126</v>
      </c>
      <c r="BY32" s="289">
        <f t="shared" si="9"/>
        <v>77.490554045666102</v>
      </c>
      <c r="BZ32" s="296"/>
      <c r="CA32" s="296"/>
      <c r="CB32" s="296"/>
      <c r="CC32" s="296"/>
      <c r="CD32" s="296"/>
      <c r="CE32" s="296"/>
      <c r="CF32" s="296"/>
      <c r="CG32" s="296"/>
      <c r="CH32" s="296"/>
      <c r="CI32" s="296"/>
      <c r="CJ32" s="296"/>
      <c r="CK32" s="296"/>
      <c r="CL32" s="296"/>
      <c r="CM32" s="296"/>
      <c r="CN32" s="296"/>
      <c r="CO32" s="296"/>
      <c r="CP32" s="296"/>
      <c r="CQ32" s="296"/>
      <c r="CR32" s="296"/>
    </row>
    <row r="33" spans="1:96" ht="12" customHeight="1" x14ac:dyDescent="0.25">
      <c r="A33" s="283"/>
      <c r="B33" s="285">
        <f t="shared" si="10"/>
        <v>29</v>
      </c>
      <c r="C33" s="284"/>
      <c r="D33" s="298">
        <v>49.693330358824902</v>
      </c>
      <c r="E33" s="298">
        <v>49.693330358824902</v>
      </c>
      <c r="F33" s="298">
        <v>49.693330358824902</v>
      </c>
      <c r="G33" s="298">
        <v>49.693330358824902</v>
      </c>
      <c r="H33" s="298">
        <v>49.693330358824902</v>
      </c>
      <c r="I33" s="298">
        <v>49.693330358824902</v>
      </c>
      <c r="J33" s="298">
        <v>49.693330358824902</v>
      </c>
      <c r="K33" s="298">
        <v>49.693330358824902</v>
      </c>
      <c r="L33" s="298">
        <v>49.693330358824902</v>
      </c>
      <c r="M33" s="298">
        <v>49.693330358824902</v>
      </c>
      <c r="N33" s="298">
        <v>49.693330358824902</v>
      </c>
      <c r="O33" s="298">
        <v>49.693330358824902</v>
      </c>
      <c r="P33" s="298">
        <v>49.693330358824902</v>
      </c>
      <c r="Q33" s="298">
        <v>49.693330358824902</v>
      </c>
      <c r="R33" s="298">
        <v>49.693330358824902</v>
      </c>
      <c r="S33" s="284"/>
      <c r="T33" s="284">
        <v>48.828799857958302</v>
      </c>
      <c r="U33" s="284">
        <v>49.173094329146203</v>
      </c>
      <c r="V33" s="73">
        <f t="shared" si="2"/>
        <v>0.3442944711879008</v>
      </c>
      <c r="W33" s="283"/>
      <c r="X33" s="299">
        <v>69.682852499999996</v>
      </c>
      <c r="Y33" s="299">
        <v>69.682852499999996</v>
      </c>
      <c r="Z33" s="299">
        <v>69.682852499999996</v>
      </c>
      <c r="AA33" s="299">
        <v>69.682852499999996</v>
      </c>
      <c r="AB33" s="299">
        <v>69.682852499999996</v>
      </c>
      <c r="AC33" s="299">
        <v>69.682852499999996</v>
      </c>
      <c r="AD33" s="299">
        <v>69.682852499999996</v>
      </c>
      <c r="AE33" s="299">
        <v>43.586796874999898</v>
      </c>
      <c r="AF33" s="299">
        <v>69.682852499999996</v>
      </c>
      <c r="AG33" s="299">
        <v>69.682852499999996</v>
      </c>
      <c r="AH33" s="299">
        <v>69.682852499999996</v>
      </c>
      <c r="AI33" s="299">
        <v>69.682852499999996</v>
      </c>
      <c r="AJ33" s="299">
        <v>69.682852499999996</v>
      </c>
      <c r="AK33" s="299">
        <v>69.682852499999996</v>
      </c>
      <c r="AL33" s="299">
        <v>69.682852499999996</v>
      </c>
      <c r="AM33" s="28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316">
        <v>1E-3</v>
      </c>
      <c r="AU33" s="74">
        <v>43.586796874999898</v>
      </c>
      <c r="AV33" s="74">
        <v>1</v>
      </c>
      <c r="AW33" s="319">
        <v>1.4200000000000001E-4</v>
      </c>
      <c r="AX33" s="315">
        <v>3.8580000000000003E-2</v>
      </c>
      <c r="AY33" s="74">
        <v>2</v>
      </c>
      <c r="AZ33" s="74">
        <v>1</v>
      </c>
      <c r="BA33" s="74">
        <v>0</v>
      </c>
      <c r="BB33" s="283"/>
      <c r="BC33" s="283"/>
      <c r="BD33" s="289">
        <f t="shared" si="3"/>
        <v>2.4166666666666665</v>
      </c>
      <c r="BE33" s="293">
        <v>8700</v>
      </c>
      <c r="BF33" s="287">
        <v>524.49913982999999</v>
      </c>
      <c r="BG33" s="287">
        <v>633.85884588663396</v>
      </c>
      <c r="BH33" s="287">
        <v>-636.00370946276996</v>
      </c>
      <c r="BI33" s="292">
        <v>52.992155165688303</v>
      </c>
      <c r="BJ33" s="292">
        <v>6.9520875751992603</v>
      </c>
      <c r="BK33" s="289">
        <f t="shared" si="4"/>
        <v>0.83146136266210391</v>
      </c>
      <c r="BL33" s="289">
        <f t="shared" si="5"/>
        <v>11.792117131076566</v>
      </c>
      <c r="BM33" s="293">
        <v>8700</v>
      </c>
      <c r="BN33" s="287">
        <v>524.49913982999999</v>
      </c>
      <c r="BO33" s="287">
        <v>610.50670456867397</v>
      </c>
      <c r="BP33" s="287">
        <v>-611.03657998774099</v>
      </c>
      <c r="BQ33" s="292">
        <v>52.831866432349599</v>
      </c>
      <c r="BR33" s="292">
        <v>6.80236226915902</v>
      </c>
      <c r="BS33" s="289">
        <f t="shared" si="6"/>
        <v>0.67037985413634349</v>
      </c>
      <c r="BT33" s="289">
        <f t="shared" si="7"/>
        <v>11.792117131076566</v>
      </c>
      <c r="BU33" s="296"/>
      <c r="BV33" s="290">
        <v>117.875678529049</v>
      </c>
      <c r="BW33" s="290">
        <v>78.233909804048693</v>
      </c>
      <c r="BX33" s="289">
        <f t="shared" si="8"/>
        <v>113.15755405602526</v>
      </c>
      <c r="BY33" s="289">
        <f t="shared" si="9"/>
        <v>75.01071550497339</v>
      </c>
      <c r="BZ33" s="296"/>
      <c r="CA33" s="296"/>
      <c r="CB33" s="296"/>
      <c r="CC33" s="296"/>
      <c r="CD33" s="296"/>
      <c r="CE33" s="296"/>
      <c r="CF33" s="296"/>
      <c r="CG33" s="296"/>
      <c r="CH33" s="296"/>
      <c r="CI33" s="296"/>
      <c r="CJ33" s="296"/>
      <c r="CK33" s="296"/>
      <c r="CL33" s="296"/>
      <c r="CM33" s="296"/>
      <c r="CN33" s="296"/>
      <c r="CO33" s="296"/>
      <c r="CP33" s="296"/>
      <c r="CQ33" s="296"/>
      <c r="CR33" s="296"/>
    </row>
    <row r="34" spans="1:96" ht="12" customHeight="1" x14ac:dyDescent="0.25">
      <c r="A34" s="283"/>
      <c r="B34" s="285">
        <f t="shared" si="10"/>
        <v>30</v>
      </c>
      <c r="C34" s="284"/>
      <c r="D34" s="298">
        <v>49.083724890074897</v>
      </c>
      <c r="E34" s="298">
        <v>49.083724890074897</v>
      </c>
      <c r="F34" s="298">
        <v>49.083724890074897</v>
      </c>
      <c r="G34" s="298">
        <v>49.083724890074897</v>
      </c>
      <c r="H34" s="298">
        <v>49.083724890074897</v>
      </c>
      <c r="I34" s="298">
        <v>49.083724890074897</v>
      </c>
      <c r="J34" s="298">
        <v>49.083724890074897</v>
      </c>
      <c r="K34" s="298">
        <v>49.083724890074897</v>
      </c>
      <c r="L34" s="298">
        <v>49.083724890074897</v>
      </c>
      <c r="M34" s="298">
        <v>49.083724890074897</v>
      </c>
      <c r="N34" s="298">
        <v>49.083724890074897</v>
      </c>
      <c r="O34" s="298">
        <v>49.083724890074897</v>
      </c>
      <c r="P34" s="298">
        <v>49.083724890074897</v>
      </c>
      <c r="Q34" s="298">
        <v>49.083724890074897</v>
      </c>
      <c r="R34" s="298">
        <v>49.083724890074897</v>
      </c>
      <c r="S34" s="284"/>
      <c r="T34" s="284">
        <v>48.213370332810797</v>
      </c>
      <c r="U34" s="284">
        <v>48.567354985343599</v>
      </c>
      <c r="V34" s="73">
        <f t="shared" si="2"/>
        <v>0.35398465253280165</v>
      </c>
      <c r="W34" s="283"/>
      <c r="X34" s="299">
        <v>69.073246874999995</v>
      </c>
      <c r="Y34" s="299">
        <v>69.073246874999995</v>
      </c>
      <c r="Z34" s="299">
        <v>69.073246874999995</v>
      </c>
      <c r="AA34" s="299">
        <v>69.073246874999995</v>
      </c>
      <c r="AB34" s="299">
        <v>69.073246874999995</v>
      </c>
      <c r="AC34" s="299">
        <v>69.073246874999995</v>
      </c>
      <c r="AD34" s="299">
        <v>69.073246874999995</v>
      </c>
      <c r="AE34" s="299">
        <v>42.97719140625</v>
      </c>
      <c r="AF34" s="299">
        <v>69.073246874999995</v>
      </c>
      <c r="AG34" s="299">
        <v>69.073246874999995</v>
      </c>
      <c r="AH34" s="299">
        <v>69.073246874999995</v>
      </c>
      <c r="AI34" s="299">
        <v>69.073246874999995</v>
      </c>
      <c r="AJ34" s="299">
        <v>69.073246874999995</v>
      </c>
      <c r="AK34" s="299">
        <v>69.073246874999995</v>
      </c>
      <c r="AL34" s="299">
        <v>69.073246874999995</v>
      </c>
      <c r="AM34" s="28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316">
        <v>1E-3</v>
      </c>
      <c r="AU34" s="74">
        <v>42.97719140625</v>
      </c>
      <c r="AV34" s="74">
        <v>1</v>
      </c>
      <c r="AW34" s="319">
        <v>1.4200000000000001E-4</v>
      </c>
      <c r="AX34" s="315">
        <v>3.8580000000000003E-2</v>
      </c>
      <c r="AY34" s="74">
        <v>2</v>
      </c>
      <c r="AZ34" s="74">
        <v>1</v>
      </c>
      <c r="BA34" s="74">
        <v>0</v>
      </c>
      <c r="BB34" s="283"/>
      <c r="BC34" s="283"/>
      <c r="BD34" s="289">
        <f t="shared" si="3"/>
        <v>2.5</v>
      </c>
      <c r="BE34" s="293">
        <v>9000</v>
      </c>
      <c r="BF34" s="287">
        <v>509.7</v>
      </c>
      <c r="BG34" s="287">
        <v>627.37489073970403</v>
      </c>
      <c r="BH34" s="287">
        <v>-630.02608672192798</v>
      </c>
      <c r="BI34" s="292">
        <v>52.951051660247998</v>
      </c>
      <c r="BJ34" s="292">
        <v>6.9076065136457903</v>
      </c>
      <c r="BK34" s="289">
        <f t="shared" si="4"/>
        <v>0.78698030110863382</v>
      </c>
      <c r="BL34" s="289">
        <f t="shared" si="5"/>
        <v>-3.0070226989234357</v>
      </c>
      <c r="BM34" s="293">
        <v>9000</v>
      </c>
      <c r="BN34" s="287">
        <v>509.7</v>
      </c>
      <c r="BO34" s="287">
        <v>606.03176189025396</v>
      </c>
      <c r="BP34" s="287">
        <v>-607.04133105717301</v>
      </c>
      <c r="BQ34" s="292">
        <v>52.8035082103533</v>
      </c>
      <c r="BR34" s="292">
        <v>6.7707737075246701</v>
      </c>
      <c r="BS34" s="289">
        <f t="shared" si="6"/>
        <v>0.63879129250199362</v>
      </c>
      <c r="BT34" s="289">
        <f t="shared" si="7"/>
        <v>-3.0070226989234357</v>
      </c>
      <c r="BU34" s="296"/>
      <c r="BV34" s="290">
        <v>113.657679157827</v>
      </c>
      <c r="BW34" s="290">
        <v>74.897247247393494</v>
      </c>
      <c r="BX34" s="289">
        <f t="shared" si="8"/>
        <v>108.93955468480327</v>
      </c>
      <c r="BY34" s="289">
        <f t="shared" si="9"/>
        <v>71.674052948318192</v>
      </c>
      <c r="BZ34" s="296"/>
      <c r="CA34" s="296"/>
      <c r="CB34" s="296"/>
      <c r="CC34" s="296"/>
      <c r="CD34" s="296"/>
      <c r="CE34" s="296"/>
      <c r="CF34" s="296"/>
      <c r="CG34" s="296"/>
      <c r="CH34" s="296"/>
      <c r="CI34" s="296"/>
      <c r="CJ34" s="296"/>
      <c r="CK34" s="296"/>
      <c r="CL34" s="296"/>
      <c r="CM34" s="296"/>
      <c r="CN34" s="296"/>
      <c r="CO34" s="296"/>
      <c r="CP34" s="296"/>
      <c r="CQ34" s="296"/>
      <c r="CR34" s="296"/>
    </row>
    <row r="35" spans="1:96" ht="12" customHeight="1" x14ac:dyDescent="0.25">
      <c r="A35" s="283"/>
      <c r="B35" s="285">
        <f t="shared" si="10"/>
        <v>31</v>
      </c>
      <c r="C35" s="284"/>
      <c r="D35" s="298">
        <v>48.4741194213249</v>
      </c>
      <c r="E35" s="298">
        <v>48.4741194213249</v>
      </c>
      <c r="F35" s="298">
        <v>48.4741194213249</v>
      </c>
      <c r="G35" s="298">
        <v>48.4741194213249</v>
      </c>
      <c r="H35" s="298">
        <v>48.4741194213249</v>
      </c>
      <c r="I35" s="298">
        <v>48.4741194213249</v>
      </c>
      <c r="J35" s="298">
        <v>48.4741194213249</v>
      </c>
      <c r="K35" s="298">
        <v>48.4741194213249</v>
      </c>
      <c r="L35" s="298">
        <v>48.4741194213249</v>
      </c>
      <c r="M35" s="298">
        <v>48.4741194213249</v>
      </c>
      <c r="N35" s="298">
        <v>48.4741194213249</v>
      </c>
      <c r="O35" s="298">
        <v>48.4741194213249</v>
      </c>
      <c r="P35" s="298">
        <v>48.4741194213249</v>
      </c>
      <c r="Q35" s="298">
        <v>48.4741194213249</v>
      </c>
      <c r="R35" s="298">
        <v>48.4741194213249</v>
      </c>
      <c r="S35" s="284"/>
      <c r="T35" s="284">
        <v>47.599881066563299</v>
      </c>
      <c r="U35" s="284">
        <v>47.962640591224798</v>
      </c>
      <c r="V35" s="73">
        <f t="shared" si="2"/>
        <v>0.36275952466149874</v>
      </c>
      <c r="W35" s="283"/>
      <c r="X35" s="299">
        <v>68.463641249999995</v>
      </c>
      <c r="Y35" s="299">
        <v>68.463641249999995</v>
      </c>
      <c r="Z35" s="299">
        <v>68.463641249999995</v>
      </c>
      <c r="AA35" s="299">
        <v>68.463641249999995</v>
      </c>
      <c r="AB35" s="299">
        <v>68.463641249999995</v>
      </c>
      <c r="AC35" s="299">
        <v>68.463641249999995</v>
      </c>
      <c r="AD35" s="299">
        <v>68.463641249999995</v>
      </c>
      <c r="AE35" s="299">
        <v>42.367585937499904</v>
      </c>
      <c r="AF35" s="299">
        <v>68.463641249999995</v>
      </c>
      <c r="AG35" s="299">
        <v>68.463641249999995</v>
      </c>
      <c r="AH35" s="299">
        <v>68.463641249999995</v>
      </c>
      <c r="AI35" s="299">
        <v>68.463641249999995</v>
      </c>
      <c r="AJ35" s="299">
        <v>68.463641249999995</v>
      </c>
      <c r="AK35" s="299">
        <v>68.463641249999995</v>
      </c>
      <c r="AL35" s="299">
        <v>68.463641249999995</v>
      </c>
      <c r="AM35" s="28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316">
        <v>1E-3</v>
      </c>
      <c r="AU35" s="74">
        <v>42.367585937499904</v>
      </c>
      <c r="AV35" s="74">
        <v>1</v>
      </c>
      <c r="AW35" s="319">
        <v>1.4200000000000001E-4</v>
      </c>
      <c r="AX35" s="315">
        <v>3.8580000000000003E-2</v>
      </c>
      <c r="AY35" s="74">
        <v>2</v>
      </c>
      <c r="AZ35" s="74">
        <v>1</v>
      </c>
      <c r="BA35" s="74">
        <v>0</v>
      </c>
      <c r="BB35" s="283"/>
      <c r="BC35" s="283"/>
      <c r="BD35" s="289">
        <f t="shared" si="3"/>
        <v>2.5833333333333335</v>
      </c>
      <c r="BE35" s="293">
        <v>9300</v>
      </c>
      <c r="BF35" s="287">
        <v>494.90086016999999</v>
      </c>
      <c r="BG35" s="287">
        <v>619.76618900184803</v>
      </c>
      <c r="BH35" s="287">
        <v>-622.89129553086104</v>
      </c>
      <c r="BI35" s="292">
        <v>52.902210440739701</v>
      </c>
      <c r="BJ35" s="292">
        <v>6.8555617005879403</v>
      </c>
      <c r="BK35" s="289">
        <f t="shared" si="4"/>
        <v>0.7349354880507839</v>
      </c>
      <c r="BL35" s="289">
        <f t="shared" si="5"/>
        <v>-17.806162528923437</v>
      </c>
      <c r="BM35" s="293">
        <v>9300</v>
      </c>
      <c r="BN35" s="287">
        <v>494.90086016999999</v>
      </c>
      <c r="BO35" s="287">
        <v>600.63340275337498</v>
      </c>
      <c r="BP35" s="287">
        <v>-602.10590918990397</v>
      </c>
      <c r="BQ35" s="292">
        <v>52.768803050017198</v>
      </c>
      <c r="BR35" s="292">
        <v>6.7329296375695602</v>
      </c>
      <c r="BS35" s="289">
        <f t="shared" si="6"/>
        <v>0.60094722254688371</v>
      </c>
      <c r="BT35" s="289">
        <f t="shared" si="7"/>
        <v>-17.806162528923437</v>
      </c>
      <c r="BU35" s="296"/>
      <c r="BV35" s="290">
        <v>108.194891825159</v>
      </c>
      <c r="BW35" s="290">
        <v>70.740304069051206</v>
      </c>
      <c r="BX35" s="289">
        <f t="shared" si="8"/>
        <v>103.47676735213527</v>
      </c>
      <c r="BY35" s="289">
        <f t="shared" si="9"/>
        <v>67.517109769975903</v>
      </c>
      <c r="BZ35" s="296"/>
      <c r="CA35" s="296"/>
      <c r="CB35" s="296"/>
      <c r="CC35" s="296"/>
      <c r="CD35" s="296"/>
      <c r="CE35" s="296"/>
      <c r="CF35" s="296"/>
      <c r="CG35" s="296"/>
      <c r="CH35" s="296"/>
      <c r="CI35" s="296"/>
      <c r="CJ35" s="296"/>
      <c r="CK35" s="296"/>
      <c r="CL35" s="296"/>
      <c r="CM35" s="296"/>
      <c r="CN35" s="296"/>
      <c r="CO35" s="296"/>
      <c r="CP35" s="296"/>
      <c r="CQ35" s="296"/>
      <c r="CR35" s="296"/>
    </row>
    <row r="36" spans="1:96" ht="12" customHeight="1" x14ac:dyDescent="0.25">
      <c r="A36" s="283"/>
      <c r="B36" s="285">
        <f t="shared" si="10"/>
        <v>32</v>
      </c>
      <c r="C36" s="284"/>
      <c r="D36" s="298">
        <v>47.864513952574903</v>
      </c>
      <c r="E36" s="298">
        <v>47.864513952574903</v>
      </c>
      <c r="F36" s="298">
        <v>47.864513952574903</v>
      </c>
      <c r="G36" s="298">
        <v>47.864513952574903</v>
      </c>
      <c r="H36" s="298">
        <v>47.864513952574903</v>
      </c>
      <c r="I36" s="298">
        <v>47.864513952574903</v>
      </c>
      <c r="J36" s="298">
        <v>47.864513952574903</v>
      </c>
      <c r="K36" s="298">
        <v>47.864513952574903</v>
      </c>
      <c r="L36" s="298">
        <v>47.864513952574903</v>
      </c>
      <c r="M36" s="298">
        <v>47.864513952574903</v>
      </c>
      <c r="N36" s="298">
        <v>47.864513952574903</v>
      </c>
      <c r="O36" s="298">
        <v>47.864513952574903</v>
      </c>
      <c r="P36" s="298">
        <v>47.864513952574903</v>
      </c>
      <c r="Q36" s="298">
        <v>47.864513952574903</v>
      </c>
      <c r="R36" s="298">
        <v>47.864513952574903</v>
      </c>
      <c r="S36" s="284"/>
      <c r="T36" s="284">
        <v>46.988319859948902</v>
      </c>
      <c r="U36" s="284">
        <v>47.3588937592938</v>
      </c>
      <c r="V36" s="73">
        <f t="shared" si="2"/>
        <v>0.37057389934489748</v>
      </c>
      <c r="W36" s="283"/>
      <c r="X36" s="299">
        <v>67.854035624999995</v>
      </c>
      <c r="Y36" s="299">
        <v>67.854035624999995</v>
      </c>
      <c r="Z36" s="299">
        <v>67.854035624999995</v>
      </c>
      <c r="AA36" s="299">
        <v>67.854035624999995</v>
      </c>
      <c r="AB36" s="299">
        <v>67.854035624999995</v>
      </c>
      <c r="AC36" s="299">
        <v>67.854035624999995</v>
      </c>
      <c r="AD36" s="299">
        <v>67.854035624999995</v>
      </c>
      <c r="AE36" s="299">
        <v>41.757980468749899</v>
      </c>
      <c r="AF36" s="299">
        <v>67.854035624999995</v>
      </c>
      <c r="AG36" s="299">
        <v>67.854035624999995</v>
      </c>
      <c r="AH36" s="299">
        <v>67.854035624999995</v>
      </c>
      <c r="AI36" s="299">
        <v>67.854035624999995</v>
      </c>
      <c r="AJ36" s="299">
        <v>67.854035624999995</v>
      </c>
      <c r="AK36" s="299">
        <v>67.854035624999995</v>
      </c>
      <c r="AL36" s="299">
        <v>67.854035624999995</v>
      </c>
      <c r="AM36" s="28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316">
        <v>1E-3</v>
      </c>
      <c r="AU36" s="74">
        <v>41.757980468749899</v>
      </c>
      <c r="AV36" s="74">
        <v>1</v>
      </c>
      <c r="AW36" s="319">
        <v>1.4200000000000001E-4</v>
      </c>
      <c r="AX36" s="315">
        <v>3.8580000000000003E-2</v>
      </c>
      <c r="AY36" s="74">
        <v>2</v>
      </c>
      <c r="AZ36" s="74">
        <v>1</v>
      </c>
      <c r="BA36" s="74">
        <v>0</v>
      </c>
      <c r="BB36" s="283"/>
      <c r="BC36" s="283"/>
      <c r="BD36" s="289">
        <f t="shared" si="3"/>
        <v>2.6666666666666665</v>
      </c>
      <c r="BE36" s="293">
        <v>9600</v>
      </c>
      <c r="BF36" s="287">
        <v>480.26386280999998</v>
      </c>
      <c r="BG36" s="287">
        <v>611.133676593426</v>
      </c>
      <c r="BH36" s="287">
        <v>-614.69793437630199</v>
      </c>
      <c r="BI36" s="292">
        <v>52.846186788512</v>
      </c>
      <c r="BJ36" s="292">
        <v>6.7965204695762402</v>
      </c>
      <c r="BK36" s="289">
        <f t="shared" si="4"/>
        <v>0.67589425703908379</v>
      </c>
      <c r="BL36" s="289">
        <f t="shared" si="5"/>
        <v>-32.443159888923446</v>
      </c>
      <c r="BM36" s="293">
        <v>9600</v>
      </c>
      <c r="BN36" s="287">
        <v>480.26386280999998</v>
      </c>
      <c r="BO36" s="287">
        <v>594.38715778465098</v>
      </c>
      <c r="BP36" s="287">
        <v>-596.30263540549697</v>
      </c>
      <c r="BQ36" s="292">
        <v>52.728184632053697</v>
      </c>
      <c r="BR36" s="292">
        <v>6.6892809262639199</v>
      </c>
      <c r="BS36" s="289">
        <f t="shared" si="6"/>
        <v>0.55729851124124341</v>
      </c>
      <c r="BT36" s="289">
        <f t="shared" si="7"/>
        <v>-32.443159888923446</v>
      </c>
      <c r="BU36" s="296"/>
      <c r="BV36" s="290">
        <v>101.54714541333399</v>
      </c>
      <c r="BW36" s="290">
        <v>65.808607442048597</v>
      </c>
      <c r="BX36" s="289">
        <f t="shared" si="8"/>
        <v>96.829020940310258</v>
      </c>
      <c r="BY36" s="289">
        <f t="shared" si="9"/>
        <v>62.585413142973302</v>
      </c>
      <c r="BZ36" s="296"/>
      <c r="CA36" s="296"/>
      <c r="CB36" s="296"/>
      <c r="CC36" s="296"/>
      <c r="CD36" s="296"/>
      <c r="CE36" s="296"/>
      <c r="CF36" s="296"/>
      <c r="CG36" s="296"/>
      <c r="CH36" s="296"/>
      <c r="CI36" s="296"/>
      <c r="CJ36" s="296"/>
      <c r="CK36" s="296"/>
      <c r="CL36" s="296"/>
      <c r="CM36" s="296"/>
      <c r="CN36" s="296"/>
      <c r="CO36" s="296"/>
      <c r="CP36" s="296"/>
      <c r="CQ36" s="296"/>
      <c r="CR36" s="296"/>
    </row>
    <row r="37" spans="1:96" ht="12" customHeight="1" x14ac:dyDescent="0.25">
      <c r="A37" s="283"/>
      <c r="B37" s="285">
        <f t="shared" si="10"/>
        <v>33</v>
      </c>
      <c r="C37" s="284"/>
      <c r="D37" s="298">
        <v>47.254908483824899</v>
      </c>
      <c r="E37" s="298">
        <v>47.254908483824899</v>
      </c>
      <c r="F37" s="298">
        <v>47.254908483824899</v>
      </c>
      <c r="G37" s="298">
        <v>47.254908483824899</v>
      </c>
      <c r="H37" s="298">
        <v>47.254908483824899</v>
      </c>
      <c r="I37" s="298">
        <v>47.254908483824899</v>
      </c>
      <c r="J37" s="298">
        <v>47.254908483824899</v>
      </c>
      <c r="K37" s="298">
        <v>47.254908483824899</v>
      </c>
      <c r="L37" s="298">
        <v>47.254908483824899</v>
      </c>
      <c r="M37" s="298">
        <v>47.254908483824899</v>
      </c>
      <c r="N37" s="298">
        <v>47.254908483824899</v>
      </c>
      <c r="O37" s="298">
        <v>47.254908483824899</v>
      </c>
      <c r="P37" s="298">
        <v>47.254908483824899</v>
      </c>
      <c r="Q37" s="298">
        <v>47.254908483824899</v>
      </c>
      <c r="R37" s="298">
        <v>47.254908483824899</v>
      </c>
      <c r="S37" s="284"/>
      <c r="T37" s="284">
        <v>46.378669312179603</v>
      </c>
      <c r="U37" s="284">
        <v>46.756057153478402</v>
      </c>
      <c r="V37" s="73">
        <f t="shared" si="2"/>
        <v>0.37738784129879832</v>
      </c>
      <c r="W37" s="283"/>
      <c r="X37" s="299">
        <v>67.244429999999994</v>
      </c>
      <c r="Y37" s="299">
        <v>67.244429999999994</v>
      </c>
      <c r="Z37" s="299">
        <v>67.244429999999994</v>
      </c>
      <c r="AA37" s="299">
        <v>67.244429999999994</v>
      </c>
      <c r="AB37" s="299">
        <v>67.244429999999994</v>
      </c>
      <c r="AC37" s="299">
        <v>67.244429999999994</v>
      </c>
      <c r="AD37" s="299">
        <v>67.244429999999994</v>
      </c>
      <c r="AE37" s="299">
        <v>41.148375000000001</v>
      </c>
      <c r="AF37" s="299">
        <v>67.244429999999994</v>
      </c>
      <c r="AG37" s="299">
        <v>67.244429999999994</v>
      </c>
      <c r="AH37" s="299">
        <v>67.244429999999994</v>
      </c>
      <c r="AI37" s="299">
        <v>67.244429999999994</v>
      </c>
      <c r="AJ37" s="299">
        <v>67.244429999999994</v>
      </c>
      <c r="AK37" s="299">
        <v>67.244429999999994</v>
      </c>
      <c r="AL37" s="299">
        <v>67.244429999999994</v>
      </c>
      <c r="AM37" s="28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316">
        <v>1E-3</v>
      </c>
      <c r="AU37" s="74">
        <v>41.148375000000001</v>
      </c>
      <c r="AV37" s="74">
        <v>1</v>
      </c>
      <c r="AW37" s="319">
        <v>1.4200000000000001E-4</v>
      </c>
      <c r="AX37" s="315">
        <v>3.8580000000000003E-2</v>
      </c>
      <c r="AY37" s="74">
        <v>2</v>
      </c>
      <c r="AZ37" s="74">
        <v>1</v>
      </c>
      <c r="BA37" s="74">
        <v>0</v>
      </c>
      <c r="BB37" s="283"/>
      <c r="BC37" s="283"/>
      <c r="BD37" s="289">
        <f t="shared" si="3"/>
        <v>2.75</v>
      </c>
      <c r="BE37" s="293">
        <v>9900</v>
      </c>
      <c r="BF37" s="287">
        <v>465.94937393999999</v>
      </c>
      <c r="BG37" s="287">
        <v>601.58367207969695</v>
      </c>
      <c r="BH37" s="287">
        <v>-605.55029800213401</v>
      </c>
      <c r="BI37" s="292">
        <v>52.783568848346299</v>
      </c>
      <c r="BJ37" s="292">
        <v>6.73108268370936</v>
      </c>
      <c r="BK37" s="289">
        <f t="shared" si="4"/>
        <v>0.61045647117220359</v>
      </c>
      <c r="BL37" s="289">
        <f t="shared" si="5"/>
        <v>-46.757648758923438</v>
      </c>
      <c r="BM37" s="293">
        <v>9900</v>
      </c>
      <c r="BN37" s="287">
        <v>465.94937393999999</v>
      </c>
      <c r="BO37" s="287">
        <v>587.373880674926</v>
      </c>
      <c r="BP37" s="287">
        <v>-589.70946115666698</v>
      </c>
      <c r="BQ37" s="292">
        <v>52.6821195959024</v>
      </c>
      <c r="BR37" s="292">
        <v>6.6403105434214504</v>
      </c>
      <c r="BS37" s="289">
        <f t="shared" si="6"/>
        <v>0.50832812839877395</v>
      </c>
      <c r="BT37" s="289">
        <f t="shared" si="7"/>
        <v>-46.757648758923438</v>
      </c>
      <c r="BU37" s="296"/>
      <c r="BV37" s="290">
        <v>93.787246570925703</v>
      </c>
      <c r="BW37" s="290">
        <v>60.156169700935301</v>
      </c>
      <c r="BX37" s="289">
        <f t="shared" si="8"/>
        <v>89.069122097901968</v>
      </c>
      <c r="BY37" s="289">
        <f t="shared" si="9"/>
        <v>56.932975401860006</v>
      </c>
      <c r="BZ37" s="296"/>
      <c r="CA37" s="296"/>
      <c r="CB37" s="296"/>
      <c r="CC37" s="296"/>
      <c r="CD37" s="296"/>
      <c r="CE37" s="296"/>
      <c r="CF37" s="296"/>
      <c r="CG37" s="296"/>
      <c r="CH37" s="296"/>
      <c r="CI37" s="296"/>
      <c r="CJ37" s="296"/>
      <c r="CK37" s="296"/>
      <c r="CL37" s="296"/>
      <c r="CM37" s="296"/>
      <c r="CN37" s="296"/>
      <c r="CO37" s="296"/>
      <c r="CP37" s="296"/>
      <c r="CQ37" s="296"/>
      <c r="CR37" s="296"/>
    </row>
    <row r="38" spans="1:96" ht="12" customHeight="1" x14ac:dyDescent="0.25">
      <c r="A38" s="283"/>
      <c r="B38" s="285">
        <f t="shared" si="10"/>
        <v>34</v>
      </c>
      <c r="C38" s="284"/>
      <c r="D38" s="298">
        <v>46.645303015074902</v>
      </c>
      <c r="E38" s="298">
        <v>46.645303015074902</v>
      </c>
      <c r="F38" s="298">
        <v>46.645303015074902</v>
      </c>
      <c r="G38" s="298">
        <v>46.645303015074902</v>
      </c>
      <c r="H38" s="298">
        <v>46.645303015074902</v>
      </c>
      <c r="I38" s="298">
        <v>46.645303015074902</v>
      </c>
      <c r="J38" s="298">
        <v>46.645303015074902</v>
      </c>
      <c r="K38" s="298">
        <v>46.645303015074902</v>
      </c>
      <c r="L38" s="298">
        <v>46.645303015074902</v>
      </c>
      <c r="M38" s="298">
        <v>46.645303015074902</v>
      </c>
      <c r="N38" s="298">
        <v>46.645303015074902</v>
      </c>
      <c r="O38" s="298">
        <v>46.645303015074902</v>
      </c>
      <c r="P38" s="298">
        <v>46.645303015074902</v>
      </c>
      <c r="Q38" s="298">
        <v>46.645303015074902</v>
      </c>
      <c r="R38" s="298">
        <v>46.645303015074902</v>
      </c>
      <c r="S38" s="284"/>
      <c r="T38" s="284">
        <v>45.770906939072503</v>
      </c>
      <c r="U38" s="284">
        <v>46.154073667141297</v>
      </c>
      <c r="V38" s="73">
        <f t="shared" si="2"/>
        <v>0.38316672806879382</v>
      </c>
      <c r="W38" s="283"/>
      <c r="X38" s="299">
        <v>66.634824374999994</v>
      </c>
      <c r="Y38" s="299">
        <v>66.634824374999994</v>
      </c>
      <c r="Z38" s="299">
        <v>66.634824374999994</v>
      </c>
      <c r="AA38" s="299">
        <v>66.634824374999994</v>
      </c>
      <c r="AB38" s="299">
        <v>66.634824374999994</v>
      </c>
      <c r="AC38" s="299">
        <v>66.634824374999994</v>
      </c>
      <c r="AD38" s="299">
        <v>66.634824374999994</v>
      </c>
      <c r="AE38" s="299">
        <v>40.538769531249898</v>
      </c>
      <c r="AF38" s="299">
        <v>66.634824374999994</v>
      </c>
      <c r="AG38" s="299">
        <v>66.634824374999994</v>
      </c>
      <c r="AH38" s="299">
        <v>66.634824374999994</v>
      </c>
      <c r="AI38" s="299">
        <v>66.634824374999994</v>
      </c>
      <c r="AJ38" s="299">
        <v>66.634824374999994</v>
      </c>
      <c r="AK38" s="299">
        <v>66.634824374999994</v>
      </c>
      <c r="AL38" s="299">
        <v>66.634824374999994</v>
      </c>
      <c r="AM38" s="28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316">
        <v>1E-3</v>
      </c>
      <c r="AU38" s="74">
        <v>40.538769531249898</v>
      </c>
      <c r="AV38" s="74">
        <v>1</v>
      </c>
      <c r="AW38" s="319">
        <v>1.4200000000000001E-4</v>
      </c>
      <c r="AX38" s="315">
        <v>3.8580000000000003E-2</v>
      </c>
      <c r="AY38" s="74">
        <v>2</v>
      </c>
      <c r="AZ38" s="74">
        <v>1</v>
      </c>
      <c r="BA38" s="74">
        <v>0</v>
      </c>
      <c r="BB38" s="283"/>
      <c r="BC38" s="283"/>
      <c r="BD38" s="289">
        <f t="shared" si="3"/>
        <v>2.8333333333333335</v>
      </c>
      <c r="BE38" s="293">
        <v>10200</v>
      </c>
      <c r="BF38" s="287">
        <v>452.11422606999997</v>
      </c>
      <c r="BG38" s="287">
        <v>591.22646062337901</v>
      </c>
      <c r="BH38" s="287">
        <v>-595.55694386866605</v>
      </c>
      <c r="BI38" s="292">
        <v>52.7149727847669</v>
      </c>
      <c r="BJ38" s="292">
        <v>6.6598760122570004</v>
      </c>
      <c r="BK38" s="289">
        <f t="shared" si="4"/>
        <v>0.53924979971984399</v>
      </c>
      <c r="BL38" s="289">
        <f t="shared" si="5"/>
        <v>-60.592796628923452</v>
      </c>
      <c r="BM38" s="293">
        <v>10200</v>
      </c>
      <c r="BN38" s="287">
        <v>452.11422606999997</v>
      </c>
      <c r="BO38" s="287">
        <v>579.67851487414703</v>
      </c>
      <c r="BP38" s="287">
        <v>-582.40872620517905</v>
      </c>
      <c r="BQ38" s="292">
        <v>52.631102357473999</v>
      </c>
      <c r="BR38" s="292">
        <v>6.5865284991088497</v>
      </c>
      <c r="BS38" s="289">
        <f t="shared" si="6"/>
        <v>0.45454608408617325</v>
      </c>
      <c r="BT38" s="289">
        <f t="shared" si="7"/>
        <v>-60.592796628923452</v>
      </c>
      <c r="BU38" s="296"/>
      <c r="BV38" s="290">
        <v>85.000182328574098</v>
      </c>
      <c r="BW38" s="290">
        <v>53.844896794390699</v>
      </c>
      <c r="BX38" s="289">
        <f t="shared" si="8"/>
        <v>80.282057855550363</v>
      </c>
      <c r="BY38" s="289">
        <f t="shared" si="9"/>
        <v>50.621702495315404</v>
      </c>
      <c r="BZ38" s="296"/>
      <c r="CA38" s="296"/>
      <c r="CB38" s="296"/>
      <c r="CC38" s="296"/>
      <c r="CD38" s="296"/>
      <c r="CE38" s="296"/>
      <c r="CF38" s="296"/>
      <c r="CG38" s="296"/>
      <c r="CH38" s="296"/>
      <c r="CI38" s="296"/>
      <c r="CJ38" s="296"/>
      <c r="CK38" s="296"/>
      <c r="CL38" s="296"/>
      <c r="CM38" s="296"/>
      <c r="CN38" s="296"/>
      <c r="CO38" s="296"/>
      <c r="CP38" s="296"/>
      <c r="CQ38" s="296"/>
      <c r="CR38" s="296"/>
    </row>
    <row r="39" spans="1:96" ht="12" customHeight="1" x14ac:dyDescent="0.25">
      <c r="A39" s="283"/>
      <c r="B39" s="285">
        <f t="shared" si="10"/>
        <v>35</v>
      </c>
      <c r="C39" s="284"/>
      <c r="D39" s="298">
        <v>46.035697546324897</v>
      </c>
      <c r="E39" s="298">
        <v>46.035697546324897</v>
      </c>
      <c r="F39" s="298">
        <v>46.035697546324897</v>
      </c>
      <c r="G39" s="298">
        <v>46.035697546324897</v>
      </c>
      <c r="H39" s="298">
        <v>46.035697546324897</v>
      </c>
      <c r="I39" s="298">
        <v>46.035697546324897</v>
      </c>
      <c r="J39" s="298">
        <v>46.035697546324897</v>
      </c>
      <c r="K39" s="298">
        <v>46.035697546324897</v>
      </c>
      <c r="L39" s="298">
        <v>46.035697546324897</v>
      </c>
      <c r="M39" s="298">
        <v>46.035697546324897</v>
      </c>
      <c r="N39" s="298">
        <v>46.035697546324897</v>
      </c>
      <c r="O39" s="298">
        <v>46.035697546324897</v>
      </c>
      <c r="P39" s="298">
        <v>46.035697546324897</v>
      </c>
      <c r="Q39" s="298">
        <v>46.035697546324897</v>
      </c>
      <c r="R39" s="298">
        <v>46.035697546324897</v>
      </c>
      <c r="S39" s="284"/>
      <c r="T39" s="284">
        <v>45.165005316683498</v>
      </c>
      <c r="U39" s="284">
        <v>45.5528865902482</v>
      </c>
      <c r="V39" s="73">
        <f t="shared" si="2"/>
        <v>0.3878812735647017</v>
      </c>
      <c r="W39" s="283"/>
      <c r="X39" s="299">
        <v>66.025218749999993</v>
      </c>
      <c r="Y39" s="299">
        <v>66.025218749999993</v>
      </c>
      <c r="Z39" s="299">
        <v>66.025218749999993</v>
      </c>
      <c r="AA39" s="299">
        <v>66.025218749999993</v>
      </c>
      <c r="AB39" s="299">
        <v>66.025218749999993</v>
      </c>
      <c r="AC39" s="299">
        <v>66.025218749999993</v>
      </c>
      <c r="AD39" s="299">
        <v>66.025218749999993</v>
      </c>
      <c r="AE39" s="299">
        <v>39.9291640624999</v>
      </c>
      <c r="AF39" s="299">
        <v>66.025218749999993</v>
      </c>
      <c r="AG39" s="299">
        <v>66.025218749999993</v>
      </c>
      <c r="AH39" s="299">
        <v>66.025218749999993</v>
      </c>
      <c r="AI39" s="299">
        <v>66.025218749999993</v>
      </c>
      <c r="AJ39" s="299">
        <v>66.025218749999993</v>
      </c>
      <c r="AK39" s="299">
        <v>66.025218749999993</v>
      </c>
      <c r="AL39" s="299">
        <v>66.025218749999993</v>
      </c>
      <c r="AM39" s="28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316">
        <v>1E-3</v>
      </c>
      <c r="AU39" s="74">
        <v>39.9291640624999</v>
      </c>
      <c r="AV39" s="74">
        <v>1</v>
      </c>
      <c r="AW39" s="319">
        <v>1.4200000000000001E-4</v>
      </c>
      <c r="AX39" s="315">
        <v>3.8580000000000003E-2</v>
      </c>
      <c r="AY39" s="74">
        <v>2</v>
      </c>
      <c r="AZ39" s="74">
        <v>1</v>
      </c>
      <c r="BA39" s="74">
        <v>0</v>
      </c>
      <c r="BB39" s="283"/>
      <c r="BC39" s="283"/>
      <c r="BD39" s="289">
        <f t="shared" si="3"/>
        <v>2.9166666666666665</v>
      </c>
      <c r="BE39" s="293">
        <v>10500</v>
      </c>
      <c r="BF39" s="287">
        <v>438.91</v>
      </c>
      <c r="BG39" s="287">
        <v>580.17495232385102</v>
      </c>
      <c r="BH39" s="287">
        <v>-584.82933252060104</v>
      </c>
      <c r="BI39" s="292">
        <v>52.641038238027001</v>
      </c>
      <c r="BJ39" s="292">
        <v>6.5835514893241198</v>
      </c>
      <c r="BK39" s="289">
        <f t="shared" si="4"/>
        <v>0.46292527678696338</v>
      </c>
      <c r="BL39" s="289">
        <f t="shared" si="5"/>
        <v>-73.797022698923399</v>
      </c>
      <c r="BM39" s="293">
        <v>10500</v>
      </c>
      <c r="BN39" s="287">
        <v>438.91</v>
      </c>
      <c r="BO39" s="287">
        <v>571.38892081927395</v>
      </c>
      <c r="BP39" s="287">
        <v>-574.48597552988895</v>
      </c>
      <c r="BQ39" s="292">
        <v>52.575650222007098</v>
      </c>
      <c r="BR39" s="292">
        <v>6.5284670590119598</v>
      </c>
      <c r="BS39" s="289">
        <f t="shared" si="6"/>
        <v>0.39648464398928329</v>
      </c>
      <c r="BT39" s="289">
        <f t="shared" si="7"/>
        <v>-73.797022698923399</v>
      </c>
      <c r="BU39" s="296"/>
      <c r="BV39" s="290">
        <v>75.282189314251795</v>
      </c>
      <c r="BW39" s="290">
        <v>46.943910286339701</v>
      </c>
      <c r="BX39" s="289">
        <f t="shared" si="8"/>
        <v>70.56406484122806</v>
      </c>
      <c r="BY39" s="289">
        <f t="shared" si="9"/>
        <v>43.720715987264406</v>
      </c>
      <c r="BZ39" s="296"/>
      <c r="CA39" s="296"/>
      <c r="CB39" s="296"/>
      <c r="CC39" s="296"/>
      <c r="CD39" s="296"/>
      <c r="CE39" s="296"/>
      <c r="CF39" s="296"/>
      <c r="CG39" s="296"/>
      <c r="CH39" s="296"/>
      <c r="CI39" s="296"/>
      <c r="CJ39" s="296"/>
      <c r="CK39" s="296"/>
      <c r="CL39" s="296"/>
      <c r="CM39" s="296"/>
      <c r="CN39" s="296"/>
      <c r="CO39" s="296"/>
      <c r="CP39" s="296"/>
      <c r="CQ39" s="296"/>
      <c r="CR39" s="296"/>
    </row>
    <row r="40" spans="1:96" ht="12" customHeight="1" x14ac:dyDescent="0.25">
      <c r="A40" s="283"/>
      <c r="B40" s="285">
        <f t="shared" si="10"/>
        <v>36</v>
      </c>
      <c r="C40" s="284"/>
      <c r="D40" s="298">
        <v>45.4260920775749</v>
      </c>
      <c r="E40" s="298">
        <v>45.4260920775749</v>
      </c>
      <c r="F40" s="298">
        <v>45.4260920775749</v>
      </c>
      <c r="G40" s="298">
        <v>45.4260920775749</v>
      </c>
      <c r="H40" s="298">
        <v>45.4260920775749</v>
      </c>
      <c r="I40" s="298">
        <v>45.4260920775749</v>
      </c>
      <c r="J40" s="298">
        <v>45.4260920775749</v>
      </c>
      <c r="K40" s="298">
        <v>45.4260920775749</v>
      </c>
      <c r="L40" s="298">
        <v>45.4260920775749</v>
      </c>
      <c r="M40" s="298">
        <v>45.4260920775749</v>
      </c>
      <c r="N40" s="298">
        <v>45.4260920775749</v>
      </c>
      <c r="O40" s="298">
        <v>45.4260920775749</v>
      </c>
      <c r="P40" s="298">
        <v>45.4260920775749</v>
      </c>
      <c r="Q40" s="298">
        <v>45.4260920775749</v>
      </c>
      <c r="R40" s="298">
        <v>45.4260920775749</v>
      </c>
      <c r="S40" s="284"/>
      <c r="T40" s="284">
        <v>44.560932248892001</v>
      </c>
      <c r="U40" s="284">
        <v>44.952439765448403</v>
      </c>
      <c r="V40" s="73">
        <f t="shared" si="2"/>
        <v>0.39150751655640192</v>
      </c>
      <c r="W40" s="283"/>
      <c r="X40" s="299">
        <v>65.415613124999993</v>
      </c>
      <c r="Y40" s="299">
        <v>65.415613124999993</v>
      </c>
      <c r="Z40" s="299">
        <v>65.415613124999993</v>
      </c>
      <c r="AA40" s="299">
        <v>65.415613124999993</v>
      </c>
      <c r="AB40" s="299">
        <v>65.415613124999993</v>
      </c>
      <c r="AC40" s="299">
        <v>65.415613124999993</v>
      </c>
      <c r="AD40" s="299">
        <v>65.415613124999993</v>
      </c>
      <c r="AE40" s="299">
        <v>39.319558593750003</v>
      </c>
      <c r="AF40" s="299">
        <v>65.415613124999993</v>
      </c>
      <c r="AG40" s="299">
        <v>65.415613124999993</v>
      </c>
      <c r="AH40" s="299">
        <v>65.415613124999993</v>
      </c>
      <c r="AI40" s="299">
        <v>65.415613124999993</v>
      </c>
      <c r="AJ40" s="299">
        <v>65.415613124999993</v>
      </c>
      <c r="AK40" s="299">
        <v>65.415613124999993</v>
      </c>
      <c r="AL40" s="299">
        <v>65.415613124999993</v>
      </c>
      <c r="AM40" s="28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316">
        <v>1E-3</v>
      </c>
      <c r="AU40" s="74">
        <v>39.319558593750003</v>
      </c>
      <c r="AV40" s="74">
        <v>1</v>
      </c>
      <c r="AW40" s="319">
        <v>1.4200000000000001E-4</v>
      </c>
      <c r="AX40" s="315">
        <v>3.8580000000000003E-2</v>
      </c>
      <c r="AY40" s="74">
        <v>2</v>
      </c>
      <c r="AZ40" s="74">
        <v>1</v>
      </c>
      <c r="BA40" s="74">
        <v>0</v>
      </c>
      <c r="BB40" s="283"/>
      <c r="BC40" s="283"/>
      <c r="BD40" s="289">
        <f t="shared" si="3"/>
        <v>3</v>
      </c>
      <c r="BE40" s="293">
        <v>10800</v>
      </c>
      <c r="BF40" s="287">
        <v>426.48136398000003</v>
      </c>
      <c r="BG40" s="287">
        <v>568.54343157129904</v>
      </c>
      <c r="BH40" s="287">
        <v>-573.48055765912295</v>
      </c>
      <c r="BI40" s="292">
        <v>52.5624240973181</v>
      </c>
      <c r="BJ40" s="292">
        <v>6.5027793790336004</v>
      </c>
      <c r="BK40" s="289">
        <f t="shared" si="4"/>
        <v>0.38215316649644393</v>
      </c>
      <c r="BL40" s="289">
        <f t="shared" si="5"/>
        <v>-86.225658718923398</v>
      </c>
      <c r="BM40" s="293">
        <v>10800</v>
      </c>
      <c r="BN40" s="287">
        <v>426.48136398000003</v>
      </c>
      <c r="BO40" s="287">
        <v>562.59477877015604</v>
      </c>
      <c r="BP40" s="287">
        <v>-566.02884985321396</v>
      </c>
      <c r="BQ40" s="292">
        <v>52.516298811012398</v>
      </c>
      <c r="BR40" s="292">
        <v>6.4666762618847002</v>
      </c>
      <c r="BS40" s="289">
        <f t="shared" si="6"/>
        <v>0.33469384686202375</v>
      </c>
      <c r="BT40" s="289">
        <f t="shared" si="7"/>
        <v>-86.225658718923398</v>
      </c>
      <c r="BU40" s="296"/>
      <c r="BV40" s="290">
        <v>64.739699762043898</v>
      </c>
      <c r="BW40" s="290">
        <v>39.528790331075399</v>
      </c>
      <c r="BX40" s="289">
        <f t="shared" si="8"/>
        <v>60.021575289020163</v>
      </c>
      <c r="BY40" s="289">
        <f t="shared" si="9"/>
        <v>36.305596032000103</v>
      </c>
      <c r="BZ40" s="296"/>
      <c r="CA40" s="296"/>
      <c r="CB40" s="296"/>
      <c r="CC40" s="296"/>
      <c r="CD40" s="296"/>
      <c r="CE40" s="296"/>
      <c r="CF40" s="296"/>
      <c r="CG40" s="296"/>
      <c r="CH40" s="296"/>
      <c r="CI40" s="296"/>
      <c r="CJ40" s="296"/>
      <c r="CK40" s="296"/>
      <c r="CL40" s="296"/>
      <c r="CM40" s="296"/>
      <c r="CN40" s="296"/>
      <c r="CO40" s="296"/>
      <c r="CP40" s="296"/>
      <c r="CQ40" s="296"/>
      <c r="CR40" s="296"/>
    </row>
    <row r="41" spans="1:96" ht="12" customHeight="1" x14ac:dyDescent="0.25">
      <c r="A41" s="283"/>
      <c r="B41" s="285">
        <f t="shared" si="10"/>
        <v>37</v>
      </c>
      <c r="C41" s="284"/>
      <c r="D41" s="298">
        <v>44.816486608824903</v>
      </c>
      <c r="E41" s="298">
        <v>44.816486608824903</v>
      </c>
      <c r="F41" s="298">
        <v>44.816486608824903</v>
      </c>
      <c r="G41" s="298">
        <v>44.816486608824903</v>
      </c>
      <c r="H41" s="298">
        <v>44.816486608824903</v>
      </c>
      <c r="I41" s="298">
        <v>44.816486608824903</v>
      </c>
      <c r="J41" s="298">
        <v>44.816486608824903</v>
      </c>
      <c r="K41" s="298">
        <v>44.816486608824903</v>
      </c>
      <c r="L41" s="298">
        <v>44.816486608824903</v>
      </c>
      <c r="M41" s="298">
        <v>44.816486608824903</v>
      </c>
      <c r="N41" s="298">
        <v>44.816486608824903</v>
      </c>
      <c r="O41" s="298">
        <v>44.816486608824903</v>
      </c>
      <c r="P41" s="298">
        <v>44.816486608824903</v>
      </c>
      <c r="Q41" s="298">
        <v>44.816486608824903</v>
      </c>
      <c r="R41" s="298">
        <v>44.816486608824903</v>
      </c>
      <c r="S41" s="284"/>
      <c r="T41" s="284">
        <v>43.958650957106599</v>
      </c>
      <c r="U41" s="284">
        <v>44.352677732933401</v>
      </c>
      <c r="V41" s="73">
        <f t="shared" si="2"/>
        <v>0.39402677582680212</v>
      </c>
      <c r="W41" s="283"/>
      <c r="X41" s="299">
        <v>64.806007500000007</v>
      </c>
      <c r="Y41" s="299">
        <v>64.806007500000007</v>
      </c>
      <c r="Z41" s="299">
        <v>64.806007500000007</v>
      </c>
      <c r="AA41" s="299">
        <v>64.806007500000007</v>
      </c>
      <c r="AB41" s="299">
        <v>64.806007500000007</v>
      </c>
      <c r="AC41" s="299">
        <v>64.806007500000007</v>
      </c>
      <c r="AD41" s="299">
        <v>64.806007500000007</v>
      </c>
      <c r="AE41" s="299">
        <v>38.709953124999899</v>
      </c>
      <c r="AF41" s="299">
        <v>64.806007500000007</v>
      </c>
      <c r="AG41" s="299">
        <v>64.806007500000007</v>
      </c>
      <c r="AH41" s="299">
        <v>64.806007500000007</v>
      </c>
      <c r="AI41" s="299">
        <v>64.806007500000007</v>
      </c>
      <c r="AJ41" s="299">
        <v>64.806007500000007</v>
      </c>
      <c r="AK41" s="299">
        <v>64.806007500000007</v>
      </c>
      <c r="AL41" s="299">
        <v>64.806007500000007</v>
      </c>
      <c r="AM41" s="28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316">
        <v>1E-3</v>
      </c>
      <c r="AU41" s="74">
        <v>38.709953124999899</v>
      </c>
      <c r="AV41" s="74">
        <v>1</v>
      </c>
      <c r="AW41" s="319">
        <v>1.4200000000000001E-4</v>
      </c>
      <c r="AX41" s="315">
        <v>3.8580000000000003E-2</v>
      </c>
      <c r="AY41" s="74">
        <v>2</v>
      </c>
      <c r="AZ41" s="74">
        <v>1</v>
      </c>
      <c r="BA41" s="74">
        <v>0</v>
      </c>
      <c r="BB41" s="283"/>
      <c r="BC41" s="283"/>
      <c r="BD41" s="289">
        <f t="shared" si="3"/>
        <v>3.0833333333333335</v>
      </c>
      <c r="BE41" s="293">
        <v>11100</v>
      </c>
      <c r="BF41" s="287">
        <v>414.96448874999999</v>
      </c>
      <c r="BG41" s="287">
        <v>556.446413510723</v>
      </c>
      <c r="BH41" s="287">
        <v>-561.62418126511295</v>
      </c>
      <c r="BI41" s="292">
        <v>52.4798046211775</v>
      </c>
      <c r="BJ41" s="292">
        <v>6.4182453834815298</v>
      </c>
      <c r="BK41" s="289">
        <f t="shared" si="4"/>
        <v>0.2976191709443734</v>
      </c>
      <c r="BL41" s="289">
        <f t="shared" si="5"/>
        <v>-97.742533948923437</v>
      </c>
      <c r="BM41" s="293">
        <v>11100</v>
      </c>
      <c r="BN41" s="287">
        <v>414.96448874999999</v>
      </c>
      <c r="BO41" s="287">
        <v>553.38658123559799</v>
      </c>
      <c r="BP41" s="287">
        <v>-557.12606331417601</v>
      </c>
      <c r="BQ41" s="292">
        <v>52.453597829280199</v>
      </c>
      <c r="BR41" s="292">
        <v>6.4017197700260704</v>
      </c>
      <c r="BS41" s="289">
        <f t="shared" si="6"/>
        <v>0.26973735500339391</v>
      </c>
      <c r="BT41" s="289">
        <f t="shared" si="7"/>
        <v>-97.742533948923437</v>
      </c>
      <c r="BU41" s="296"/>
      <c r="BV41" s="290">
        <v>53.488175857836197</v>
      </c>
      <c r="BW41" s="290">
        <v>31.6807479133846</v>
      </c>
      <c r="BX41" s="289">
        <f t="shared" si="8"/>
        <v>48.770051384812461</v>
      </c>
      <c r="BY41" s="289">
        <f t="shared" si="9"/>
        <v>28.457553614309305</v>
      </c>
      <c r="BZ41" s="296"/>
      <c r="CA41" s="296"/>
      <c r="CB41" s="296"/>
      <c r="CC41" s="296"/>
      <c r="CD41" s="296"/>
      <c r="CE41" s="296"/>
      <c r="CF41" s="296"/>
      <c r="CG41" s="296"/>
      <c r="CH41" s="296"/>
      <c r="CI41" s="296"/>
      <c r="CJ41" s="296"/>
      <c r="CK41" s="296"/>
      <c r="CL41" s="296"/>
      <c r="CM41" s="296"/>
      <c r="CN41" s="296"/>
      <c r="CO41" s="296"/>
      <c r="CP41" s="296"/>
      <c r="CQ41" s="296"/>
      <c r="CR41" s="296"/>
    </row>
    <row r="42" spans="1:96" ht="12" customHeight="1" x14ac:dyDescent="0.25">
      <c r="A42" s="283"/>
      <c r="B42" s="285">
        <f t="shared" si="10"/>
        <v>38</v>
      </c>
      <c r="C42" s="284"/>
      <c r="D42" s="298">
        <v>44.206881140074898</v>
      </c>
      <c r="E42" s="298">
        <v>44.206881140074898</v>
      </c>
      <c r="F42" s="298">
        <v>44.206881140074898</v>
      </c>
      <c r="G42" s="298">
        <v>44.206881140074898</v>
      </c>
      <c r="H42" s="298">
        <v>44.206881140074898</v>
      </c>
      <c r="I42" s="298">
        <v>44.206881140074898</v>
      </c>
      <c r="J42" s="298">
        <v>44.206881140074898</v>
      </c>
      <c r="K42" s="298">
        <v>44.206881140074898</v>
      </c>
      <c r="L42" s="298">
        <v>44.206881140074898</v>
      </c>
      <c r="M42" s="298">
        <v>44.206881140074898</v>
      </c>
      <c r="N42" s="298">
        <v>44.206881140074898</v>
      </c>
      <c r="O42" s="298">
        <v>44.206881140074898</v>
      </c>
      <c r="P42" s="298">
        <v>44.206881140074898</v>
      </c>
      <c r="Q42" s="298">
        <v>44.206881140074898</v>
      </c>
      <c r="R42" s="298">
        <v>44.206881140074898</v>
      </c>
      <c r="S42" s="284"/>
      <c r="T42" s="284">
        <v>43.3581202900195</v>
      </c>
      <c r="U42" s="284">
        <v>43.753545864045002</v>
      </c>
      <c r="V42" s="73">
        <f t="shared" si="2"/>
        <v>0.39542557402550216</v>
      </c>
      <c r="W42" s="283"/>
      <c r="X42" s="299">
        <v>64.196401875000006</v>
      </c>
      <c r="Y42" s="299">
        <v>64.196401875000006</v>
      </c>
      <c r="Z42" s="299">
        <v>64.196401875000006</v>
      </c>
      <c r="AA42" s="299">
        <v>64.196401875000006</v>
      </c>
      <c r="AB42" s="299">
        <v>64.196401875000006</v>
      </c>
      <c r="AC42" s="299">
        <v>64.196401875000006</v>
      </c>
      <c r="AD42" s="299">
        <v>64.196401875000006</v>
      </c>
      <c r="AE42" s="299">
        <v>38.100347656249902</v>
      </c>
      <c r="AF42" s="299">
        <v>64.196401875000006</v>
      </c>
      <c r="AG42" s="299">
        <v>64.196401875000006</v>
      </c>
      <c r="AH42" s="299">
        <v>64.196401875000006</v>
      </c>
      <c r="AI42" s="299">
        <v>64.196401875000006</v>
      </c>
      <c r="AJ42" s="299">
        <v>64.196401875000006</v>
      </c>
      <c r="AK42" s="299">
        <v>64.196401875000006</v>
      </c>
      <c r="AL42" s="299">
        <v>64.196401875000006</v>
      </c>
      <c r="AM42" s="28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316">
        <v>1E-3</v>
      </c>
      <c r="AU42" s="74">
        <v>38.100347656249902</v>
      </c>
      <c r="AV42" s="74">
        <v>1</v>
      </c>
      <c r="AW42" s="319">
        <v>1.4200000000000001E-4</v>
      </c>
      <c r="AX42" s="315">
        <v>3.8580000000000003E-2</v>
      </c>
      <c r="AY42" s="74">
        <v>2</v>
      </c>
      <c r="AZ42" s="74">
        <v>1</v>
      </c>
      <c r="BA42" s="74">
        <v>0</v>
      </c>
      <c r="BB42" s="283"/>
      <c r="BC42" s="283"/>
      <c r="BD42" s="289">
        <f t="shared" si="3"/>
        <v>3.1666666666666665</v>
      </c>
      <c r="BE42" s="293">
        <v>11400</v>
      </c>
      <c r="BF42" s="287">
        <v>404.48555561000001</v>
      </c>
      <c r="BG42" s="287">
        <v>543.99762286064595</v>
      </c>
      <c r="BH42" s="287">
        <v>-549.37318835929398</v>
      </c>
      <c r="BI42" s="292">
        <v>52.393865946006599</v>
      </c>
      <c r="BJ42" s="292">
        <v>6.3306472400734402</v>
      </c>
      <c r="BK42" s="289">
        <f t="shared" si="4"/>
        <v>0.21002102753628371</v>
      </c>
      <c r="BL42" s="289">
        <f t="shared" si="5"/>
        <v>-108.22146708892342</v>
      </c>
      <c r="BM42" s="293">
        <v>11400</v>
      </c>
      <c r="BN42" s="287">
        <v>404.48555561000001</v>
      </c>
      <c r="BO42" s="287">
        <v>543.85472765113695</v>
      </c>
      <c r="BP42" s="287">
        <v>-547.86648055034505</v>
      </c>
      <c r="BQ42" s="292">
        <v>52.388107203931099</v>
      </c>
      <c r="BR42" s="292">
        <v>6.3341710894475298</v>
      </c>
      <c r="BS42" s="289">
        <f t="shared" si="6"/>
        <v>0.20218867442485333</v>
      </c>
      <c r="BT42" s="289">
        <f t="shared" si="7"/>
        <v>-108.22146708892342</v>
      </c>
      <c r="BU42" s="296"/>
      <c r="BV42" s="290">
        <v>41.650845188252198</v>
      </c>
      <c r="BW42" s="290">
        <v>23.4857354193696</v>
      </c>
      <c r="BX42" s="289">
        <f t="shared" si="8"/>
        <v>36.932720715228463</v>
      </c>
      <c r="BY42" s="289">
        <f t="shared" si="9"/>
        <v>20.262541120294301</v>
      </c>
      <c r="BZ42" s="296"/>
      <c r="CA42" s="296"/>
      <c r="CB42" s="296"/>
      <c r="CC42" s="296"/>
      <c r="CD42" s="296"/>
      <c r="CE42" s="296"/>
      <c r="CF42" s="296"/>
      <c r="CG42" s="296"/>
      <c r="CH42" s="296"/>
      <c r="CI42" s="296"/>
      <c r="CJ42" s="296"/>
      <c r="CK42" s="296"/>
      <c r="CL42" s="296"/>
      <c r="CM42" s="296"/>
      <c r="CN42" s="296"/>
      <c r="CO42" s="296"/>
      <c r="CP42" s="296"/>
      <c r="CQ42" s="296"/>
      <c r="CR42" s="296"/>
    </row>
    <row r="43" spans="1:96" ht="12" customHeight="1" x14ac:dyDescent="0.25">
      <c r="A43" s="283"/>
      <c r="B43" s="285">
        <f t="shared" si="10"/>
        <v>39</v>
      </c>
      <c r="C43" s="284"/>
      <c r="D43" s="298">
        <v>43.597275671324901</v>
      </c>
      <c r="E43" s="298">
        <v>43.597275671324901</v>
      </c>
      <c r="F43" s="298">
        <v>43.597275671324901</v>
      </c>
      <c r="G43" s="298">
        <v>43.597275671324901</v>
      </c>
      <c r="H43" s="298">
        <v>43.597275671324901</v>
      </c>
      <c r="I43" s="298">
        <v>43.597275671324901</v>
      </c>
      <c r="J43" s="298">
        <v>43.597275671324901</v>
      </c>
      <c r="K43" s="298">
        <v>43.597275671324901</v>
      </c>
      <c r="L43" s="298">
        <v>43.597275671324901</v>
      </c>
      <c r="M43" s="298">
        <v>43.597275671324901</v>
      </c>
      <c r="N43" s="298">
        <v>43.597275671324901</v>
      </c>
      <c r="O43" s="298">
        <v>43.597275671324901</v>
      </c>
      <c r="P43" s="298">
        <v>43.597275671324901</v>
      </c>
      <c r="Q43" s="298">
        <v>43.597275671324901</v>
      </c>
      <c r="R43" s="298">
        <v>43.597275671324901</v>
      </c>
      <c r="S43" s="284"/>
      <c r="T43" s="284">
        <v>42.759294951150899</v>
      </c>
      <c r="U43" s="284">
        <v>43.154990483696103</v>
      </c>
      <c r="V43" s="73">
        <f t="shared" si="2"/>
        <v>0.39569553254520429</v>
      </c>
      <c r="W43" s="283"/>
      <c r="X43" s="299">
        <v>63.586796249999999</v>
      </c>
      <c r="Y43" s="299">
        <v>63.586796249999999</v>
      </c>
      <c r="Z43" s="299">
        <v>63.586796249999999</v>
      </c>
      <c r="AA43" s="299">
        <v>63.586796249999999</v>
      </c>
      <c r="AB43" s="299">
        <v>63.586796249999999</v>
      </c>
      <c r="AC43" s="299">
        <v>63.586796249999999</v>
      </c>
      <c r="AD43" s="299">
        <v>63.586796249999999</v>
      </c>
      <c r="AE43" s="299">
        <v>37.490742187499897</v>
      </c>
      <c r="AF43" s="299">
        <v>63.586796249999999</v>
      </c>
      <c r="AG43" s="299">
        <v>63.586796249999999</v>
      </c>
      <c r="AH43" s="299">
        <v>63.586796249999999</v>
      </c>
      <c r="AI43" s="299">
        <v>63.586796249999999</v>
      </c>
      <c r="AJ43" s="299">
        <v>63.586796249999999</v>
      </c>
      <c r="AK43" s="299">
        <v>63.586796249999999</v>
      </c>
      <c r="AL43" s="299">
        <v>63.586796249999999</v>
      </c>
      <c r="AM43" s="28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316">
        <v>1E-3</v>
      </c>
      <c r="AU43" s="74">
        <v>37.490742187499897</v>
      </c>
      <c r="AV43" s="74">
        <v>1</v>
      </c>
      <c r="AW43" s="319">
        <v>1.4200000000000001E-4</v>
      </c>
      <c r="AX43" s="315">
        <v>3.8580000000000003E-2</v>
      </c>
      <c r="AY43" s="74">
        <v>2</v>
      </c>
      <c r="AZ43" s="74">
        <v>1</v>
      </c>
      <c r="BA43" s="74">
        <v>0</v>
      </c>
      <c r="BB43" s="283"/>
      <c r="BC43" s="283"/>
      <c r="BD43" s="289">
        <f t="shared" si="3"/>
        <v>3.25</v>
      </c>
      <c r="BE43" s="293">
        <v>11700</v>
      </c>
      <c r="BF43" s="287">
        <v>395.15937394000002</v>
      </c>
      <c r="BG43" s="287">
        <v>531.30910918667598</v>
      </c>
      <c r="BH43" s="287">
        <v>-536.83907493846698</v>
      </c>
      <c r="BI43" s="292">
        <v>52.3053030329813</v>
      </c>
      <c r="BJ43" s="292">
        <v>6.2406917635723298</v>
      </c>
      <c r="BK43" s="289">
        <f t="shared" si="4"/>
        <v>0.12006555103517336</v>
      </c>
      <c r="BL43" s="289">
        <f t="shared" si="5"/>
        <v>-117.5476487589234</v>
      </c>
      <c r="BM43" s="293">
        <v>11700</v>
      </c>
      <c r="BN43" s="287">
        <v>395.15937394000002</v>
      </c>
      <c r="BO43" s="287">
        <v>534.08873243267101</v>
      </c>
      <c r="BP43" s="287">
        <v>-538.33830398899704</v>
      </c>
      <c r="BQ43" s="292">
        <v>52.320393632195596</v>
      </c>
      <c r="BR43" s="292">
        <v>6.2646102006949898</v>
      </c>
      <c r="BS43" s="289">
        <f t="shared" si="6"/>
        <v>0.13262778567231326</v>
      </c>
      <c r="BT43" s="289">
        <f t="shared" si="7"/>
        <v>-117.5476487589234</v>
      </c>
      <c r="BU43" s="296"/>
      <c r="BV43" s="290">
        <v>29.3573511423035</v>
      </c>
      <c r="BW43" s="290">
        <v>15.0335052790647</v>
      </c>
      <c r="BX43" s="289">
        <f t="shared" si="8"/>
        <v>24.639226669279768</v>
      </c>
      <c r="BY43" s="289">
        <f t="shared" si="9"/>
        <v>11.810310979989403</v>
      </c>
      <c r="BZ43" s="296"/>
      <c r="CA43" s="296"/>
      <c r="CB43" s="296"/>
      <c r="CC43" s="296"/>
      <c r="CD43" s="296"/>
      <c r="CE43" s="296"/>
      <c r="CF43" s="296"/>
      <c r="CG43" s="296"/>
      <c r="CH43" s="296"/>
      <c r="CI43" s="296"/>
      <c r="CJ43" s="296"/>
      <c r="CK43" s="296"/>
      <c r="CL43" s="296"/>
      <c r="CM43" s="296"/>
      <c r="CN43" s="296"/>
      <c r="CO43" s="296"/>
      <c r="CP43" s="296"/>
      <c r="CQ43" s="296"/>
      <c r="CR43" s="296"/>
    </row>
    <row r="44" spans="1:96" ht="12" customHeight="1" x14ac:dyDescent="0.25">
      <c r="A44" s="283"/>
      <c r="B44" s="285">
        <f t="shared" si="10"/>
        <v>40</v>
      </c>
      <c r="C44" s="284"/>
      <c r="D44" s="298">
        <v>42.987670202574897</v>
      </c>
      <c r="E44" s="298">
        <v>42.987670202574897</v>
      </c>
      <c r="F44" s="298">
        <v>42.987670202574897</v>
      </c>
      <c r="G44" s="298">
        <v>42.987670202574897</v>
      </c>
      <c r="H44" s="298">
        <v>42.987670202574897</v>
      </c>
      <c r="I44" s="298">
        <v>42.987670202574897</v>
      </c>
      <c r="J44" s="298">
        <v>42.987670202574897</v>
      </c>
      <c r="K44" s="298">
        <v>42.987670202574897</v>
      </c>
      <c r="L44" s="298">
        <v>42.987670202574897</v>
      </c>
      <c r="M44" s="298">
        <v>42.987670202574897</v>
      </c>
      <c r="N44" s="298">
        <v>42.987670202574897</v>
      </c>
      <c r="O44" s="298">
        <v>42.987670202574897</v>
      </c>
      <c r="P44" s="298">
        <v>42.987670202574897</v>
      </c>
      <c r="Q44" s="298">
        <v>42.987670202574897</v>
      </c>
      <c r="R44" s="298">
        <v>42.987670202574897</v>
      </c>
      <c r="S44" s="284"/>
      <c r="T44" s="284">
        <v>42.162125741779597</v>
      </c>
      <c r="U44" s="284">
        <v>42.556958981753397</v>
      </c>
      <c r="V44" s="73">
        <f t="shared" si="2"/>
        <v>0.39483323997379927</v>
      </c>
      <c r="W44" s="283"/>
      <c r="X44" s="299">
        <v>62.977190624999999</v>
      </c>
      <c r="Y44" s="299">
        <v>62.977190624999999</v>
      </c>
      <c r="Z44" s="299">
        <v>62.977190624999999</v>
      </c>
      <c r="AA44" s="299">
        <v>62.977190624999999</v>
      </c>
      <c r="AB44" s="299">
        <v>62.977190624999999</v>
      </c>
      <c r="AC44" s="299">
        <v>62.977190624999999</v>
      </c>
      <c r="AD44" s="299">
        <v>62.977190624999999</v>
      </c>
      <c r="AE44" s="299">
        <v>36.8811367187499</v>
      </c>
      <c r="AF44" s="299">
        <v>62.977190624999999</v>
      </c>
      <c r="AG44" s="299">
        <v>62.977190624999999</v>
      </c>
      <c r="AH44" s="299">
        <v>62.977190624999999</v>
      </c>
      <c r="AI44" s="299">
        <v>62.977190624999999</v>
      </c>
      <c r="AJ44" s="299">
        <v>62.977190624999999</v>
      </c>
      <c r="AK44" s="299">
        <v>62.977190624999999</v>
      </c>
      <c r="AL44" s="299">
        <v>62.977190624999999</v>
      </c>
      <c r="AM44" s="28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316">
        <v>1E-3</v>
      </c>
      <c r="AU44" s="74">
        <v>36.8811367187499</v>
      </c>
      <c r="AV44" s="74">
        <v>1</v>
      </c>
      <c r="AW44" s="319">
        <v>1.4200000000000001E-4</v>
      </c>
      <c r="AX44" s="315">
        <v>3.8580000000000003E-2</v>
      </c>
      <c r="AY44" s="74">
        <v>2</v>
      </c>
      <c r="AZ44" s="74">
        <v>1</v>
      </c>
      <c r="BA44" s="74">
        <v>0</v>
      </c>
      <c r="BB44" s="283"/>
      <c r="BC44" s="283"/>
      <c r="BD44" s="289">
        <f t="shared" si="3"/>
        <v>3.3333333333333335</v>
      </c>
      <c r="BE44" s="293">
        <v>12000</v>
      </c>
      <c r="BF44" s="287">
        <v>387.08812332999997</v>
      </c>
      <c r="BG44" s="287">
        <v>518.49051131742794</v>
      </c>
      <c r="BH44" s="287">
        <v>-524.13108132930097</v>
      </c>
      <c r="BI44" s="292">
        <v>52.214817111225599</v>
      </c>
      <c r="BJ44" s="292">
        <v>6.1490923949308902</v>
      </c>
      <c r="BK44" s="289">
        <f t="shared" si="4"/>
        <v>2.8466182393733774E-2</v>
      </c>
      <c r="BL44" s="289">
        <f t="shared" si="5"/>
        <v>-125.61889936892345</v>
      </c>
      <c r="BM44" s="293">
        <v>12000</v>
      </c>
      <c r="BN44" s="287">
        <v>387.08812332999997</v>
      </c>
      <c r="BO44" s="287">
        <v>524.17655579337804</v>
      </c>
      <c r="BP44" s="287">
        <v>-528.62838050903702</v>
      </c>
      <c r="BQ44" s="292">
        <v>52.251027577764397</v>
      </c>
      <c r="BR44" s="292">
        <v>6.1936206438188002</v>
      </c>
      <c r="BS44" s="289">
        <f t="shared" si="6"/>
        <v>6.1638228796123684E-2</v>
      </c>
      <c r="BT44" s="289">
        <f t="shared" si="7"/>
        <v>-125.61889936892345</v>
      </c>
      <c r="BU44" s="296"/>
      <c r="BV44" s="290">
        <v>16.742333046658398</v>
      </c>
      <c r="BW44" s="290">
        <v>6.4166269906680196</v>
      </c>
      <c r="BX44" s="289">
        <f t="shared" si="8"/>
        <v>12.024208573634667</v>
      </c>
      <c r="BY44" s="289">
        <f t="shared" si="9"/>
        <v>3.1934326915927223</v>
      </c>
      <c r="BZ44" s="296"/>
      <c r="CA44" s="296"/>
      <c r="CB44" s="296"/>
      <c r="CC44" s="296"/>
      <c r="CD44" s="296"/>
      <c r="CE44" s="296"/>
      <c r="CF44" s="296"/>
      <c r="CG44" s="296"/>
      <c r="CH44" s="296"/>
      <c r="CI44" s="296"/>
      <c r="CJ44" s="296"/>
      <c r="CK44" s="296"/>
      <c r="CL44" s="296"/>
      <c r="CM44" s="296"/>
      <c r="CN44" s="296"/>
      <c r="CO44" s="296"/>
      <c r="CP44" s="296"/>
      <c r="CQ44" s="296"/>
      <c r="CR44" s="296"/>
    </row>
    <row r="45" spans="1:96" ht="12" customHeight="1" x14ac:dyDescent="0.25">
      <c r="A45" s="283"/>
      <c r="B45" s="285">
        <f t="shared" si="10"/>
        <v>41</v>
      </c>
      <c r="C45" s="284"/>
      <c r="D45" s="298">
        <v>42.3780647338249</v>
      </c>
      <c r="E45" s="298">
        <v>42.3780647338249</v>
      </c>
      <c r="F45" s="298">
        <v>42.3780647338249</v>
      </c>
      <c r="G45" s="298">
        <v>42.3780647338249</v>
      </c>
      <c r="H45" s="298">
        <v>42.3780647338249</v>
      </c>
      <c r="I45" s="298">
        <v>42.3780647338249</v>
      </c>
      <c r="J45" s="298">
        <v>42.3780647338249</v>
      </c>
      <c r="K45" s="298">
        <v>42.3780647338249</v>
      </c>
      <c r="L45" s="298">
        <v>42.3780647338249</v>
      </c>
      <c r="M45" s="298">
        <v>42.3780647338249</v>
      </c>
      <c r="N45" s="298">
        <v>42.3780647338249</v>
      </c>
      <c r="O45" s="298">
        <v>42.3780647338249</v>
      </c>
      <c r="P45" s="298">
        <v>42.3780647338249</v>
      </c>
      <c r="Q45" s="298">
        <v>42.3780647338249</v>
      </c>
      <c r="R45" s="298">
        <v>42.3780647338249</v>
      </c>
      <c r="S45" s="284"/>
      <c r="T45" s="284">
        <v>41.566559816765597</v>
      </c>
      <c r="U45" s="284">
        <v>41.959399913602603</v>
      </c>
      <c r="V45" s="73">
        <f t="shared" si="2"/>
        <v>0.3928400968370056</v>
      </c>
      <c r="W45" s="283"/>
      <c r="X45" s="299">
        <v>62.367584999999998</v>
      </c>
      <c r="Y45" s="299">
        <v>62.367584999999998</v>
      </c>
      <c r="Z45" s="299">
        <v>62.367584999999998</v>
      </c>
      <c r="AA45" s="299">
        <v>62.367584999999998</v>
      </c>
      <c r="AB45" s="299">
        <v>62.367584999999998</v>
      </c>
      <c r="AC45" s="299">
        <v>62.367584999999998</v>
      </c>
      <c r="AD45" s="299">
        <v>62.367584999999998</v>
      </c>
      <c r="AE45" s="299">
        <v>36.271531249999903</v>
      </c>
      <c r="AF45" s="299">
        <v>62.367584999999998</v>
      </c>
      <c r="AG45" s="299">
        <v>62.367584999999998</v>
      </c>
      <c r="AH45" s="299">
        <v>62.367584999999998</v>
      </c>
      <c r="AI45" s="299">
        <v>62.367584999999998</v>
      </c>
      <c r="AJ45" s="299">
        <v>62.367584999999998</v>
      </c>
      <c r="AK45" s="299">
        <v>62.367584999999998</v>
      </c>
      <c r="AL45" s="299">
        <v>62.367584999999998</v>
      </c>
      <c r="AM45" s="28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316">
        <v>1E-3</v>
      </c>
      <c r="AU45" s="74">
        <v>36.271531249999903</v>
      </c>
      <c r="AV45" s="74">
        <v>1</v>
      </c>
      <c r="AW45" s="319">
        <v>1.4200000000000001E-4</v>
      </c>
      <c r="AX45" s="315">
        <v>3.8580000000000003E-2</v>
      </c>
      <c r="AY45" s="74">
        <v>2</v>
      </c>
      <c r="AZ45" s="74">
        <v>1</v>
      </c>
      <c r="BA45" s="74">
        <v>0</v>
      </c>
      <c r="BB45" s="283"/>
      <c r="BC45" s="283"/>
      <c r="BD45" s="289">
        <f t="shared" si="3"/>
        <v>3.4166666666666665</v>
      </c>
      <c r="BE45" s="293">
        <v>12300</v>
      </c>
      <c r="BF45" s="287">
        <v>380.36023411000002</v>
      </c>
      <c r="BG45" s="287">
        <v>505.648481934534</v>
      </c>
      <c r="BH45" s="287">
        <v>-511.35558168830897</v>
      </c>
      <c r="BI45" s="292">
        <v>52.123113680550603</v>
      </c>
      <c r="BJ45" s="292">
        <v>6.0565673231863801</v>
      </c>
      <c r="BK45" s="289">
        <f t="shared" si="4"/>
        <v>-6.4058889350776305E-2</v>
      </c>
      <c r="BL45" s="289">
        <f t="shared" si="5"/>
        <v>-132.3467885889234</v>
      </c>
      <c r="BM45" s="293">
        <v>12300</v>
      </c>
      <c r="BN45" s="287">
        <v>380.36023411000002</v>
      </c>
      <c r="BO45" s="287">
        <v>514.20406479201404</v>
      </c>
      <c r="BP45" s="287">
        <v>-518.82163484156501</v>
      </c>
      <c r="BQ45" s="292">
        <v>52.180580756781303</v>
      </c>
      <c r="BR45" s="292">
        <v>6.1217871012926697</v>
      </c>
      <c r="BS45" s="289">
        <f t="shared" si="6"/>
        <v>-1.0195313730006816E-2</v>
      </c>
      <c r="BT45" s="289">
        <f t="shared" si="7"/>
        <v>-132.3467885889234</v>
      </c>
      <c r="BU45" s="296"/>
      <c r="BV45" s="290">
        <v>3.9439515850054301</v>
      </c>
      <c r="BW45" s="290">
        <v>-2.2705267079803</v>
      </c>
      <c r="BX45" s="289">
        <f t="shared" si="8"/>
        <v>-0.77417288801830253</v>
      </c>
      <c r="BY45" s="289">
        <f t="shared" si="9"/>
        <v>-5.4937210070555977</v>
      </c>
      <c r="BZ45" s="296"/>
      <c r="CA45" s="296"/>
      <c r="CB45" s="296"/>
      <c r="CC45" s="296"/>
      <c r="CD45" s="296"/>
      <c r="CE45" s="296"/>
      <c r="CF45" s="296"/>
      <c r="CG45" s="296"/>
      <c r="CH45" s="296"/>
      <c r="CI45" s="296"/>
      <c r="CJ45" s="296"/>
      <c r="CK45" s="296"/>
      <c r="CL45" s="296"/>
      <c r="CM45" s="296"/>
      <c r="CN45" s="296"/>
      <c r="CO45" s="296"/>
      <c r="CP45" s="296"/>
      <c r="CQ45" s="296"/>
      <c r="CR45" s="296"/>
    </row>
    <row r="46" spans="1:96" ht="12" customHeight="1" x14ac:dyDescent="0.25">
      <c r="A46" s="283"/>
      <c r="B46" s="285">
        <f t="shared" si="10"/>
        <v>42</v>
      </c>
      <c r="C46" s="284"/>
      <c r="D46" s="298">
        <v>41.768459265074902</v>
      </c>
      <c r="E46" s="298">
        <v>41.768459265074902</v>
      </c>
      <c r="F46" s="298">
        <v>41.768459265074902</v>
      </c>
      <c r="G46" s="298">
        <v>41.768459265074902</v>
      </c>
      <c r="H46" s="298">
        <v>41.768459265074902</v>
      </c>
      <c r="I46" s="298">
        <v>41.768459265074902</v>
      </c>
      <c r="J46" s="298">
        <v>41.768459265074902</v>
      </c>
      <c r="K46" s="298">
        <v>41.768459265074902</v>
      </c>
      <c r="L46" s="298">
        <v>41.768459265074902</v>
      </c>
      <c r="M46" s="298">
        <v>41.768459265074902</v>
      </c>
      <c r="N46" s="298">
        <v>41.768459265074902</v>
      </c>
      <c r="O46" s="298">
        <v>41.768459265074902</v>
      </c>
      <c r="P46" s="298">
        <v>41.768459265074902</v>
      </c>
      <c r="Q46" s="298">
        <v>41.768459265074902</v>
      </c>
      <c r="R46" s="298">
        <v>41.768459265074902</v>
      </c>
      <c r="S46" s="284"/>
      <c r="T46" s="284">
        <v>40.972540950726398</v>
      </c>
      <c r="U46" s="284">
        <v>41.362263090179901</v>
      </c>
      <c r="V46" s="73">
        <f t="shared" si="2"/>
        <v>0.38972213945350376</v>
      </c>
      <c r="W46" s="283"/>
      <c r="X46" s="299">
        <v>61.757979374999998</v>
      </c>
      <c r="Y46" s="299">
        <v>61.757979374999998</v>
      </c>
      <c r="Z46" s="299">
        <v>61.757979374999998</v>
      </c>
      <c r="AA46" s="299">
        <v>61.757979374999998</v>
      </c>
      <c r="AB46" s="299">
        <v>61.757979374999998</v>
      </c>
      <c r="AC46" s="299">
        <v>61.757979374999998</v>
      </c>
      <c r="AD46" s="299">
        <v>61.757979374999998</v>
      </c>
      <c r="AE46" s="299">
        <v>35.661925781249899</v>
      </c>
      <c r="AF46" s="299">
        <v>61.757979374999998</v>
      </c>
      <c r="AG46" s="299">
        <v>61.757979374999998</v>
      </c>
      <c r="AH46" s="299">
        <v>61.757979374999998</v>
      </c>
      <c r="AI46" s="299">
        <v>61.757979374999998</v>
      </c>
      <c r="AJ46" s="299">
        <v>61.757979374999998</v>
      </c>
      <c r="AK46" s="299">
        <v>61.757979374999998</v>
      </c>
      <c r="AL46" s="299">
        <v>61.757979374999998</v>
      </c>
      <c r="AM46" s="28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316">
        <v>1E-3</v>
      </c>
      <c r="AU46" s="74">
        <v>35.661925781249899</v>
      </c>
      <c r="AV46" s="74">
        <v>1</v>
      </c>
      <c r="AW46" s="319">
        <v>1.4200000000000001E-4</v>
      </c>
      <c r="AX46" s="315">
        <v>3.8580000000000003E-2</v>
      </c>
      <c r="AY46" s="74">
        <v>2</v>
      </c>
      <c r="AZ46" s="74">
        <v>1</v>
      </c>
      <c r="BA46" s="74">
        <v>0</v>
      </c>
      <c r="BB46" s="283"/>
      <c r="BC46" s="283"/>
      <c r="BD46" s="289">
        <f t="shared" si="3"/>
        <v>3.5</v>
      </c>
      <c r="BE46" s="293">
        <v>12600</v>
      </c>
      <c r="BF46" s="287">
        <v>375.04941841999999</v>
      </c>
      <c r="BG46" s="287">
        <v>492.88628148170801</v>
      </c>
      <c r="BH46" s="287">
        <v>-498.61563867723999</v>
      </c>
      <c r="BI46" s="292">
        <v>52.030901139756402</v>
      </c>
      <c r="BJ46" s="292">
        <v>5.9638382475150902</v>
      </c>
      <c r="BK46" s="289">
        <f t="shared" si="4"/>
        <v>-0.15678796502206627</v>
      </c>
      <c r="BL46" s="289">
        <f t="shared" si="5"/>
        <v>-137.65760427892343</v>
      </c>
      <c r="BM46" s="293">
        <v>12600</v>
      </c>
      <c r="BN46" s="287">
        <v>375.04941841999999</v>
      </c>
      <c r="BO46" s="287">
        <v>504.25462998653097</v>
      </c>
      <c r="BP46" s="287">
        <v>-509.00063514472498</v>
      </c>
      <c r="BQ46" s="292">
        <v>52.109624153425102</v>
      </c>
      <c r="BR46" s="292">
        <v>6.0496935201764401</v>
      </c>
      <c r="BS46" s="289">
        <f t="shared" si="6"/>
        <v>-8.228889484623636E-2</v>
      </c>
      <c r="BT46" s="289">
        <f t="shared" si="7"/>
        <v>-137.65760427892343</v>
      </c>
      <c r="BU46" s="296"/>
      <c r="BV46" s="290">
        <v>-8.8976243487667794</v>
      </c>
      <c r="BW46" s="290">
        <v>-10.932813417146001</v>
      </c>
      <c r="BX46" s="289">
        <f t="shared" si="8"/>
        <v>-13.615748821790511</v>
      </c>
      <c r="BY46" s="289">
        <f t="shared" si="9"/>
        <v>-14.156007716221298</v>
      </c>
      <c r="BZ46" s="296"/>
      <c r="CA46" s="296"/>
      <c r="CB46" s="296"/>
      <c r="CC46" s="296"/>
      <c r="CD46" s="296"/>
      <c r="CE46" s="296"/>
      <c r="CF46" s="296"/>
      <c r="CG46" s="296"/>
      <c r="CH46" s="296"/>
      <c r="CI46" s="296"/>
      <c r="CJ46" s="296"/>
      <c r="CK46" s="296"/>
      <c r="CL46" s="296"/>
      <c r="CM46" s="296"/>
      <c r="CN46" s="296"/>
      <c r="CO46" s="296"/>
      <c r="CP46" s="296"/>
      <c r="CQ46" s="296"/>
      <c r="CR46" s="296"/>
    </row>
    <row r="47" spans="1:96" ht="12" customHeight="1" x14ac:dyDescent="0.25">
      <c r="A47" s="283"/>
      <c r="B47" s="285">
        <f t="shared" si="10"/>
        <v>43</v>
      </c>
      <c r="C47" s="284"/>
      <c r="D47" s="298">
        <v>41.158853796324898</v>
      </c>
      <c r="E47" s="298">
        <v>41.158853796324898</v>
      </c>
      <c r="F47" s="298">
        <v>41.158853796324898</v>
      </c>
      <c r="G47" s="298">
        <v>41.158853796324898</v>
      </c>
      <c r="H47" s="298">
        <v>41.158853796324898</v>
      </c>
      <c r="I47" s="298">
        <v>41.158853796324898</v>
      </c>
      <c r="J47" s="298">
        <v>41.158853796324898</v>
      </c>
      <c r="K47" s="298">
        <v>41.158853796324898</v>
      </c>
      <c r="L47" s="298">
        <v>41.158853796324898</v>
      </c>
      <c r="M47" s="298">
        <v>41.158853796324898</v>
      </c>
      <c r="N47" s="298">
        <v>41.158853796324898</v>
      </c>
      <c r="O47" s="298">
        <v>41.158853796324898</v>
      </c>
      <c r="P47" s="298">
        <v>41.158853796324898</v>
      </c>
      <c r="Q47" s="298">
        <v>41.158853796324898</v>
      </c>
      <c r="R47" s="298">
        <v>41.158853796324898</v>
      </c>
      <c r="S47" s="284"/>
      <c r="T47" s="284">
        <v>40.380009812036398</v>
      </c>
      <c r="U47" s="284">
        <v>40.765499657810402</v>
      </c>
      <c r="V47" s="73">
        <f t="shared" si="2"/>
        <v>0.38548984577400347</v>
      </c>
      <c r="W47" s="283"/>
      <c r="X47" s="299">
        <v>61.148373749999998</v>
      </c>
      <c r="Y47" s="299">
        <v>61.148373749999998</v>
      </c>
      <c r="Z47" s="299">
        <v>61.148373749999998</v>
      </c>
      <c r="AA47" s="299">
        <v>61.148373749999998</v>
      </c>
      <c r="AB47" s="299">
        <v>61.148373749999998</v>
      </c>
      <c r="AC47" s="299">
        <v>61.148373749999998</v>
      </c>
      <c r="AD47" s="299">
        <v>61.148373749999998</v>
      </c>
      <c r="AE47" s="299">
        <v>35.052320312500001</v>
      </c>
      <c r="AF47" s="299">
        <v>61.148373749999998</v>
      </c>
      <c r="AG47" s="299">
        <v>61.148373749999998</v>
      </c>
      <c r="AH47" s="299">
        <v>61.148373749999998</v>
      </c>
      <c r="AI47" s="299">
        <v>61.148373749999998</v>
      </c>
      <c r="AJ47" s="299">
        <v>61.148373749999998</v>
      </c>
      <c r="AK47" s="299">
        <v>61.148373749999998</v>
      </c>
      <c r="AL47" s="299">
        <v>61.148373749999998</v>
      </c>
      <c r="AM47" s="28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316">
        <v>1E-3</v>
      </c>
      <c r="AU47" s="74">
        <v>35.052320312500001</v>
      </c>
      <c r="AV47" s="74">
        <v>1</v>
      </c>
      <c r="AW47" s="319">
        <v>1.4200000000000001E-4</v>
      </c>
      <c r="AX47" s="315">
        <v>3.8580000000000003E-2</v>
      </c>
      <c r="AY47" s="74">
        <v>2</v>
      </c>
      <c r="AZ47" s="74">
        <v>1</v>
      </c>
      <c r="BA47" s="74">
        <v>0</v>
      </c>
      <c r="BB47" s="283"/>
      <c r="BC47" s="283"/>
      <c r="BD47" s="289">
        <f t="shared" si="3"/>
        <v>3.5833333333333335</v>
      </c>
      <c r="BE47" s="293">
        <v>12900</v>
      </c>
      <c r="BF47" s="287">
        <v>371.21386268999998</v>
      </c>
      <c r="BG47" s="287">
        <v>480.30354840417601</v>
      </c>
      <c r="BH47" s="287">
        <v>-486.01073046522401</v>
      </c>
      <c r="BI47" s="292">
        <v>51.938890105469298</v>
      </c>
      <c r="BJ47" s="292">
        <v>5.8716298426848201</v>
      </c>
      <c r="BK47" s="289">
        <f t="shared" si="4"/>
        <v>-0.24899636985233631</v>
      </c>
      <c r="BL47" s="289">
        <f t="shared" si="5"/>
        <v>-141.49316000892344</v>
      </c>
      <c r="BM47" s="293">
        <v>12900</v>
      </c>
      <c r="BN47" s="287">
        <v>371.21386268999998</v>
      </c>
      <c r="BO47" s="287">
        <v>494.40886078600101</v>
      </c>
      <c r="BP47" s="287">
        <v>-499.24529411887698</v>
      </c>
      <c r="BQ47" s="292">
        <v>52.038726600894897</v>
      </c>
      <c r="BR47" s="292">
        <v>5.9779218086793504</v>
      </c>
      <c r="BS47" s="289">
        <f t="shared" si="6"/>
        <v>-0.15406060634332608</v>
      </c>
      <c r="BT47" s="289">
        <f t="shared" si="7"/>
        <v>-141.49316000892344</v>
      </c>
      <c r="BU47" s="296"/>
      <c r="BV47" s="290">
        <v>-21.641752791468701</v>
      </c>
      <c r="BW47" s="290">
        <v>-19.475363082345599</v>
      </c>
      <c r="BX47" s="289">
        <f t="shared" si="8"/>
        <v>-26.359877264492432</v>
      </c>
      <c r="BY47" s="289">
        <f t="shared" si="9"/>
        <v>-22.698557381420898</v>
      </c>
      <c r="BZ47" s="296"/>
      <c r="CA47" s="296"/>
      <c r="CB47" s="296"/>
      <c r="CC47" s="296"/>
      <c r="CD47" s="296"/>
      <c r="CE47" s="296"/>
      <c r="CF47" s="296"/>
      <c r="CG47" s="296"/>
      <c r="CH47" s="296"/>
      <c r="CI47" s="296"/>
      <c r="CJ47" s="296"/>
      <c r="CK47" s="296"/>
      <c r="CL47" s="296"/>
      <c r="CM47" s="296"/>
      <c r="CN47" s="296"/>
      <c r="CO47" s="296"/>
      <c r="CP47" s="296"/>
      <c r="CQ47" s="296"/>
      <c r="CR47" s="296"/>
    </row>
    <row r="48" spans="1:96" ht="12" customHeight="1" x14ac:dyDescent="0.25">
      <c r="A48" s="283"/>
      <c r="B48" s="285">
        <f t="shared" si="10"/>
        <v>44</v>
      </c>
      <c r="C48" s="284"/>
      <c r="D48" s="298">
        <v>40.549248327574901</v>
      </c>
      <c r="E48" s="298">
        <v>40.549248327574901</v>
      </c>
      <c r="F48" s="298">
        <v>40.549248327574901</v>
      </c>
      <c r="G48" s="298">
        <v>40.549248327574901</v>
      </c>
      <c r="H48" s="298">
        <v>40.549248327574901</v>
      </c>
      <c r="I48" s="298">
        <v>40.549248327574901</v>
      </c>
      <c r="J48" s="298">
        <v>40.549248327574901</v>
      </c>
      <c r="K48" s="298">
        <v>40.549248327574901</v>
      </c>
      <c r="L48" s="298">
        <v>40.549248327574901</v>
      </c>
      <c r="M48" s="298">
        <v>40.549248327574901</v>
      </c>
      <c r="N48" s="298">
        <v>40.549248327574901</v>
      </c>
      <c r="O48" s="298">
        <v>40.549248327574901</v>
      </c>
      <c r="P48" s="298">
        <v>40.549248327574901</v>
      </c>
      <c r="Q48" s="298">
        <v>40.549248327574901</v>
      </c>
      <c r="R48" s="298">
        <v>40.549248327574901</v>
      </c>
      <c r="S48" s="284"/>
      <c r="T48" s="284">
        <v>39.788904242164797</v>
      </c>
      <c r="U48" s="284">
        <v>40.1690621682312</v>
      </c>
      <c r="V48" s="73">
        <f t="shared" si="2"/>
        <v>0.38015792606640275</v>
      </c>
      <c r="W48" s="283"/>
      <c r="X48" s="299">
        <v>60.538768124999997</v>
      </c>
      <c r="Y48" s="299">
        <v>60.538768124999997</v>
      </c>
      <c r="Z48" s="299">
        <v>60.538768124999997</v>
      </c>
      <c r="AA48" s="299">
        <v>60.538768124999997</v>
      </c>
      <c r="AB48" s="299">
        <v>60.538768124999997</v>
      </c>
      <c r="AC48" s="299">
        <v>60.538768124999997</v>
      </c>
      <c r="AD48" s="299">
        <v>60.538768124999997</v>
      </c>
      <c r="AE48" s="299">
        <v>34.442714843749897</v>
      </c>
      <c r="AF48" s="299">
        <v>60.538768124999997</v>
      </c>
      <c r="AG48" s="299">
        <v>60.538768124999997</v>
      </c>
      <c r="AH48" s="299">
        <v>60.538768124999997</v>
      </c>
      <c r="AI48" s="299">
        <v>60.538768124999997</v>
      </c>
      <c r="AJ48" s="299">
        <v>60.538768124999997</v>
      </c>
      <c r="AK48" s="299">
        <v>60.538768124999997</v>
      </c>
      <c r="AL48" s="299">
        <v>60.538768124999997</v>
      </c>
      <c r="AM48" s="28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316">
        <v>1E-3</v>
      </c>
      <c r="AU48" s="74">
        <v>34.442714843749897</v>
      </c>
      <c r="AV48" s="74">
        <v>1</v>
      </c>
      <c r="AW48" s="319">
        <v>1.4200000000000001E-4</v>
      </c>
      <c r="AX48" s="315">
        <v>3.8580000000000003E-2</v>
      </c>
      <c r="AY48" s="74">
        <v>2</v>
      </c>
      <c r="AZ48" s="74">
        <v>1</v>
      </c>
      <c r="BA48" s="74">
        <v>0</v>
      </c>
      <c r="BB48" s="283"/>
      <c r="BC48" s="283"/>
      <c r="BD48" s="289">
        <f t="shared" si="3"/>
        <v>3.6666666666666665</v>
      </c>
      <c r="BE48" s="293">
        <v>13200</v>
      </c>
      <c r="BF48" s="287">
        <v>368.89559005000001</v>
      </c>
      <c r="BG48" s="287">
        <v>467.99625028138598</v>
      </c>
      <c r="BH48" s="287">
        <v>-473.63665512095798</v>
      </c>
      <c r="BI48" s="292">
        <v>51.847793480298002</v>
      </c>
      <c r="BJ48" s="292">
        <v>5.7806699806766497</v>
      </c>
      <c r="BK48" s="289">
        <f t="shared" si="4"/>
        <v>-0.33995623186050672</v>
      </c>
      <c r="BL48" s="289">
        <f t="shared" si="5"/>
        <v>-143.81143264892341</v>
      </c>
      <c r="BM48" s="293">
        <v>13200</v>
      </c>
      <c r="BN48" s="287">
        <v>368.89559005000001</v>
      </c>
      <c r="BO48" s="287">
        <v>484.74448008008602</v>
      </c>
      <c r="BP48" s="287">
        <v>-489.63270679468502</v>
      </c>
      <c r="BQ48" s="292">
        <v>51.968453955585801</v>
      </c>
      <c r="BR48" s="292">
        <v>5.9070511313753098</v>
      </c>
      <c r="BS48" s="289">
        <f t="shared" si="6"/>
        <v>-0.2249312836473667</v>
      </c>
      <c r="BT48" s="289">
        <f t="shared" si="7"/>
        <v>-143.81143264892341</v>
      </c>
      <c r="BU48" s="296"/>
      <c r="BV48" s="290">
        <v>-34.148859032599702</v>
      </c>
      <c r="BW48" s="290">
        <v>-27.804617018744999</v>
      </c>
      <c r="BX48" s="289">
        <f t="shared" si="8"/>
        <v>-38.866983505623438</v>
      </c>
      <c r="BY48" s="289">
        <f t="shared" si="9"/>
        <v>-31.027811317820294</v>
      </c>
      <c r="BZ48" s="296"/>
      <c r="CA48" s="296"/>
      <c r="CB48" s="296"/>
      <c r="CC48" s="296"/>
      <c r="CD48" s="296"/>
      <c r="CE48" s="296"/>
      <c r="CF48" s="296"/>
      <c r="CG48" s="296"/>
      <c r="CH48" s="296"/>
      <c r="CI48" s="296"/>
      <c r="CJ48" s="296"/>
      <c r="CK48" s="296"/>
      <c r="CL48" s="296"/>
      <c r="CM48" s="296"/>
      <c r="CN48" s="296"/>
      <c r="CO48" s="296"/>
      <c r="CP48" s="296"/>
      <c r="CQ48" s="296"/>
      <c r="CR48" s="296"/>
    </row>
    <row r="49" spans="1:96" ht="12" customHeight="1" x14ac:dyDescent="0.25">
      <c r="A49" s="283"/>
      <c r="B49" s="285">
        <f t="shared" si="10"/>
        <v>45</v>
      </c>
      <c r="C49" s="284"/>
      <c r="D49" s="298">
        <v>39.939642858824897</v>
      </c>
      <c r="E49" s="298">
        <v>39.939642858824897</v>
      </c>
      <c r="F49" s="298">
        <v>39.939642858824897</v>
      </c>
      <c r="G49" s="298">
        <v>39.939642858824897</v>
      </c>
      <c r="H49" s="298">
        <v>39.939642858824897</v>
      </c>
      <c r="I49" s="298">
        <v>39.939642858824897</v>
      </c>
      <c r="J49" s="298">
        <v>39.939642858824897</v>
      </c>
      <c r="K49" s="298">
        <v>39.939642858824897</v>
      </c>
      <c r="L49" s="298">
        <v>39.939642858824897</v>
      </c>
      <c r="M49" s="298">
        <v>39.939642858824897</v>
      </c>
      <c r="N49" s="298">
        <v>39.939642858824897</v>
      </c>
      <c r="O49" s="298">
        <v>39.939642858824897</v>
      </c>
      <c r="P49" s="298">
        <v>39.939642858824897</v>
      </c>
      <c r="Q49" s="298">
        <v>39.939642858824897</v>
      </c>
      <c r="R49" s="298">
        <v>39.939642858824897</v>
      </c>
      <c r="S49" s="284"/>
      <c r="T49" s="284">
        <v>39.199159537957897</v>
      </c>
      <c r="U49" s="284">
        <v>39.572904639219999</v>
      </c>
      <c r="V49" s="73">
        <f t="shared" si="2"/>
        <v>0.37374510126210225</v>
      </c>
      <c r="W49" s="283"/>
      <c r="X49" s="299">
        <v>59.929162499999997</v>
      </c>
      <c r="Y49" s="299">
        <v>59.929162499999997</v>
      </c>
      <c r="Z49" s="299">
        <v>59.929162499999997</v>
      </c>
      <c r="AA49" s="299">
        <v>59.929162499999997</v>
      </c>
      <c r="AB49" s="299">
        <v>59.929162499999997</v>
      </c>
      <c r="AC49" s="299">
        <v>59.929162499999997</v>
      </c>
      <c r="AD49" s="299">
        <v>59.929162499999997</v>
      </c>
      <c r="AE49" s="299">
        <v>33.8331093749999</v>
      </c>
      <c r="AF49" s="299">
        <v>59.929162499999997</v>
      </c>
      <c r="AG49" s="299">
        <v>59.929162499999997</v>
      </c>
      <c r="AH49" s="299">
        <v>59.929162499999997</v>
      </c>
      <c r="AI49" s="299">
        <v>59.929162499999997</v>
      </c>
      <c r="AJ49" s="299">
        <v>59.929162499999997</v>
      </c>
      <c r="AK49" s="299">
        <v>59.929162499999997</v>
      </c>
      <c r="AL49" s="299">
        <v>59.929162499999997</v>
      </c>
      <c r="AM49" s="28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316">
        <v>1E-3</v>
      </c>
      <c r="AU49" s="74">
        <v>33.8331093749999</v>
      </c>
      <c r="AV49" s="74">
        <v>1</v>
      </c>
      <c r="AW49" s="319">
        <v>1.4200000000000001E-4</v>
      </c>
      <c r="AX49" s="315">
        <v>3.8580000000000003E-2</v>
      </c>
      <c r="AY49" s="74">
        <v>2</v>
      </c>
      <c r="AZ49" s="74">
        <v>1</v>
      </c>
      <c r="BA49" s="74">
        <v>0</v>
      </c>
      <c r="BB49" s="283"/>
      <c r="BC49" s="283"/>
      <c r="BD49" s="289">
        <f t="shared" si="3"/>
        <v>3.75</v>
      </c>
      <c r="BE49" s="293">
        <v>13500</v>
      </c>
      <c r="BF49" s="287">
        <v>368.12</v>
      </c>
      <c r="BG49" s="287">
        <v>456.056817500036</v>
      </c>
      <c r="BH49" s="287">
        <v>-461.58561505956698</v>
      </c>
      <c r="BI49" s="292">
        <v>51.7583273154587</v>
      </c>
      <c r="BJ49" s="292">
        <v>5.6916907413162097</v>
      </c>
      <c r="BK49" s="289">
        <f t="shared" si="4"/>
        <v>-0.42893547122094677</v>
      </c>
      <c r="BL49" s="289">
        <f t="shared" si="5"/>
        <v>-144.58702269892342</v>
      </c>
      <c r="BM49" s="293">
        <v>13500</v>
      </c>
      <c r="BN49" s="287">
        <v>368.12</v>
      </c>
      <c r="BO49" s="287">
        <v>475.33633588126202</v>
      </c>
      <c r="BP49" s="287">
        <v>-480.23712365952503</v>
      </c>
      <c r="BQ49" s="292">
        <v>51.8993688790327</v>
      </c>
      <c r="BR49" s="292">
        <v>5.8376578100701</v>
      </c>
      <c r="BS49" s="289">
        <f t="shared" si="6"/>
        <v>-0.29432460495257651</v>
      </c>
      <c r="BT49" s="289">
        <f t="shared" si="7"/>
        <v>-144.58702269892342</v>
      </c>
      <c r="BU49" s="296"/>
      <c r="BV49" s="290">
        <v>-46.281964247703101</v>
      </c>
      <c r="BW49" s="290">
        <v>-35.829352573332898</v>
      </c>
      <c r="BX49" s="289">
        <f t="shared" si="8"/>
        <v>-51.000088720726836</v>
      </c>
      <c r="BY49" s="289">
        <f t="shared" si="9"/>
        <v>-39.052546872408193</v>
      </c>
      <c r="BZ49" s="296"/>
      <c r="CA49" s="296"/>
      <c r="CB49" s="296"/>
      <c r="CC49" s="296"/>
      <c r="CD49" s="296"/>
      <c r="CE49" s="296"/>
      <c r="CF49" s="296"/>
      <c r="CG49" s="296"/>
      <c r="CH49" s="296"/>
      <c r="CI49" s="296"/>
      <c r="CJ49" s="296"/>
      <c r="CK49" s="296"/>
      <c r="CL49" s="296"/>
      <c r="CM49" s="296"/>
      <c r="CN49" s="296"/>
      <c r="CO49" s="296"/>
      <c r="CP49" s="296"/>
      <c r="CQ49" s="296"/>
      <c r="CR49" s="296"/>
    </row>
    <row r="50" spans="1:96" ht="12" customHeight="1" x14ac:dyDescent="0.25">
      <c r="A50" s="283"/>
      <c r="B50" s="285">
        <f t="shared" si="10"/>
        <v>46</v>
      </c>
      <c r="C50" s="284"/>
      <c r="D50" s="298">
        <v>39.330037390074899</v>
      </c>
      <c r="E50" s="298">
        <v>39.330037390074899</v>
      </c>
      <c r="F50" s="298">
        <v>39.330037390074899</v>
      </c>
      <c r="G50" s="298">
        <v>39.330037390074899</v>
      </c>
      <c r="H50" s="298">
        <v>39.330037390074899</v>
      </c>
      <c r="I50" s="298">
        <v>39.330037390074899</v>
      </c>
      <c r="J50" s="298">
        <v>39.330037390074899</v>
      </c>
      <c r="K50" s="298">
        <v>39.330037390074899</v>
      </c>
      <c r="L50" s="298">
        <v>39.330037390074899</v>
      </c>
      <c r="M50" s="298">
        <v>39.330037390074899</v>
      </c>
      <c r="N50" s="298">
        <v>39.330037390074899</v>
      </c>
      <c r="O50" s="298">
        <v>39.330037390074899</v>
      </c>
      <c r="P50" s="298">
        <v>39.330037390074899</v>
      </c>
      <c r="Q50" s="298">
        <v>39.330037390074899</v>
      </c>
      <c r="R50" s="298">
        <v>39.330037390074899</v>
      </c>
      <c r="S50" s="284"/>
      <c r="T50" s="284">
        <v>38.610708734596102</v>
      </c>
      <c r="U50" s="284">
        <v>38.976982606268102</v>
      </c>
      <c r="V50" s="73">
        <f t="shared" si="2"/>
        <v>0.36627387167199998</v>
      </c>
      <c r="W50" s="283"/>
      <c r="X50" s="299">
        <v>59.319556875000004</v>
      </c>
      <c r="Y50" s="299">
        <v>59.319556875000004</v>
      </c>
      <c r="Z50" s="299">
        <v>59.319556875000004</v>
      </c>
      <c r="AA50" s="299">
        <v>59.319556875000004</v>
      </c>
      <c r="AB50" s="299">
        <v>59.319556875000004</v>
      </c>
      <c r="AC50" s="299">
        <v>59.319556875000004</v>
      </c>
      <c r="AD50" s="299">
        <v>59.319556875000004</v>
      </c>
      <c r="AE50" s="299">
        <v>33.223503906250002</v>
      </c>
      <c r="AF50" s="299">
        <v>59.319556875000004</v>
      </c>
      <c r="AG50" s="299">
        <v>59.319556875000004</v>
      </c>
      <c r="AH50" s="299">
        <v>59.319556875000004</v>
      </c>
      <c r="AI50" s="299">
        <v>59.319556875000004</v>
      </c>
      <c r="AJ50" s="299">
        <v>59.319556875000004</v>
      </c>
      <c r="AK50" s="299">
        <v>59.319556875000004</v>
      </c>
      <c r="AL50" s="299">
        <v>59.319556875000004</v>
      </c>
      <c r="AM50" s="28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316">
        <v>1E-3</v>
      </c>
      <c r="AU50" s="74">
        <v>33.223503906250002</v>
      </c>
      <c r="AV50" s="74">
        <v>1</v>
      </c>
      <c r="AW50" s="319">
        <v>1.4200000000000001E-4</v>
      </c>
      <c r="AX50" s="315">
        <v>3.8580000000000003E-2</v>
      </c>
      <c r="AY50" s="74">
        <v>2</v>
      </c>
      <c r="AZ50" s="74">
        <v>1</v>
      </c>
      <c r="BA50" s="74">
        <v>0</v>
      </c>
      <c r="BB50" s="283"/>
      <c r="BC50" s="283"/>
      <c r="BD50" s="289">
        <f t="shared" si="3"/>
        <v>3.8333333333333335</v>
      </c>
      <c r="BE50" s="293">
        <v>13800</v>
      </c>
      <c r="BF50" s="287">
        <v>368.89559005000001</v>
      </c>
      <c r="BG50" s="287">
        <v>444.57445744762202</v>
      </c>
      <c r="BH50" s="287">
        <v>-449.94648129082299</v>
      </c>
      <c r="BI50" s="292">
        <v>51.671212488591699</v>
      </c>
      <c r="BJ50" s="292">
        <v>5.60543021121621</v>
      </c>
      <c r="BK50" s="289">
        <f t="shared" si="4"/>
        <v>-0.51519600132094645</v>
      </c>
      <c r="BL50" s="289">
        <f t="shared" si="5"/>
        <v>-143.81143264892341</v>
      </c>
      <c r="BM50" s="293">
        <v>13800</v>
      </c>
      <c r="BN50" s="287">
        <v>368.89559005000001</v>
      </c>
      <c r="BO50" s="287">
        <v>466.256544371139</v>
      </c>
      <c r="BP50" s="287">
        <v>-471.13005495370402</v>
      </c>
      <c r="BQ50" s="292">
        <v>51.832031222014102</v>
      </c>
      <c r="BR50" s="292">
        <v>5.7703158115727904</v>
      </c>
      <c r="BS50" s="289">
        <f t="shared" si="6"/>
        <v>-0.3616666034498861</v>
      </c>
      <c r="BT50" s="289">
        <f t="shared" si="7"/>
        <v>-143.81143264892341</v>
      </c>
      <c r="BU50" s="296"/>
      <c r="BV50" s="290">
        <v>-57.908185701370002</v>
      </c>
      <c r="BW50" s="290">
        <v>-43.461682202688202</v>
      </c>
      <c r="BX50" s="289">
        <f t="shared" si="8"/>
        <v>-62.626310174393737</v>
      </c>
      <c r="BY50" s="289">
        <f t="shared" si="9"/>
        <v>-46.684876501763497</v>
      </c>
      <c r="BZ50" s="296"/>
      <c r="CA50" s="296"/>
      <c r="CB50" s="296"/>
      <c r="CC50" s="296"/>
      <c r="CD50" s="296"/>
      <c r="CE50" s="296"/>
      <c r="CF50" s="296"/>
      <c r="CG50" s="296"/>
      <c r="CH50" s="296"/>
      <c r="CI50" s="296"/>
      <c r="CJ50" s="296"/>
      <c r="CK50" s="296"/>
      <c r="CL50" s="296"/>
      <c r="CM50" s="296"/>
      <c r="CN50" s="296"/>
      <c r="CO50" s="296"/>
      <c r="CP50" s="296"/>
      <c r="CQ50" s="296"/>
      <c r="CR50" s="296"/>
    </row>
    <row r="51" spans="1:96" ht="12" customHeight="1" x14ac:dyDescent="0.25">
      <c r="A51" s="283"/>
      <c r="B51" s="285">
        <f t="shared" si="10"/>
        <v>47</v>
      </c>
      <c r="C51" s="284"/>
      <c r="D51" s="298">
        <v>38.720431921324902</v>
      </c>
      <c r="E51" s="298">
        <v>38.720431921324902</v>
      </c>
      <c r="F51" s="298">
        <v>38.720431921324902</v>
      </c>
      <c r="G51" s="298">
        <v>38.720431921324902</v>
      </c>
      <c r="H51" s="298">
        <v>38.720431921324902</v>
      </c>
      <c r="I51" s="298">
        <v>38.720431921324902</v>
      </c>
      <c r="J51" s="298">
        <v>38.720431921324902</v>
      </c>
      <c r="K51" s="298">
        <v>38.720431921324902</v>
      </c>
      <c r="L51" s="298">
        <v>38.720431921324902</v>
      </c>
      <c r="M51" s="298">
        <v>38.720431921324902</v>
      </c>
      <c r="N51" s="298">
        <v>38.720431921324902</v>
      </c>
      <c r="O51" s="298">
        <v>38.720431921324902</v>
      </c>
      <c r="P51" s="298">
        <v>38.720431921324902</v>
      </c>
      <c r="Q51" s="298">
        <v>38.720431921324902</v>
      </c>
      <c r="R51" s="298">
        <v>38.720431921324902</v>
      </c>
      <c r="S51" s="284"/>
      <c r="T51" s="284">
        <v>38.023482887104699</v>
      </c>
      <c r="U51" s="284">
        <v>38.381253165762899</v>
      </c>
      <c r="V51" s="73">
        <f t="shared" si="2"/>
        <v>0.35777027865820088</v>
      </c>
      <c r="W51" s="283"/>
      <c r="X51" s="299">
        <v>58.709951250000003</v>
      </c>
      <c r="Y51" s="299">
        <v>58.709951250000003</v>
      </c>
      <c r="Z51" s="299">
        <v>58.709951250000003</v>
      </c>
      <c r="AA51" s="299">
        <v>58.709951250000003</v>
      </c>
      <c r="AB51" s="299">
        <v>58.709951250000003</v>
      </c>
      <c r="AC51" s="299">
        <v>58.709951250000003</v>
      </c>
      <c r="AD51" s="299">
        <v>58.709951250000003</v>
      </c>
      <c r="AE51" s="299">
        <v>32.613898437499898</v>
      </c>
      <c r="AF51" s="299">
        <v>58.709951250000003</v>
      </c>
      <c r="AG51" s="299">
        <v>58.709951250000003</v>
      </c>
      <c r="AH51" s="299">
        <v>58.709951250000003</v>
      </c>
      <c r="AI51" s="299">
        <v>58.709951250000003</v>
      </c>
      <c r="AJ51" s="299">
        <v>58.709951250000003</v>
      </c>
      <c r="AK51" s="299">
        <v>58.709951250000003</v>
      </c>
      <c r="AL51" s="299">
        <v>58.709951250000003</v>
      </c>
      <c r="AM51" s="28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316">
        <v>1E-3</v>
      </c>
      <c r="AU51" s="74">
        <v>32.613898437499898</v>
      </c>
      <c r="AV51" s="74">
        <v>1</v>
      </c>
      <c r="AW51" s="319">
        <v>1.4200000000000001E-4</v>
      </c>
      <c r="AX51" s="315">
        <v>3.8580000000000003E-2</v>
      </c>
      <c r="AY51" s="74">
        <v>2</v>
      </c>
      <c r="AZ51" s="74">
        <v>1</v>
      </c>
      <c r="BA51" s="74">
        <v>0</v>
      </c>
      <c r="BB51" s="283"/>
      <c r="BC51" s="283"/>
      <c r="BD51" s="289">
        <f t="shared" si="3"/>
        <v>3.9166666666666665</v>
      </c>
      <c r="BE51" s="293">
        <v>14100</v>
      </c>
      <c r="BF51" s="287">
        <v>371.21386268999998</v>
      </c>
      <c r="BG51" s="287">
        <v>433.63564231585599</v>
      </c>
      <c r="BH51" s="287">
        <v>-438.80523340679201</v>
      </c>
      <c r="BI51" s="292">
        <v>51.587177177341999</v>
      </c>
      <c r="BJ51" s="292">
        <v>5.52263501733478</v>
      </c>
      <c r="BK51" s="289">
        <f t="shared" si="4"/>
        <v>-0.59799119520237642</v>
      </c>
      <c r="BL51" s="289">
        <f t="shared" si="5"/>
        <v>-141.49316000892344</v>
      </c>
      <c r="BM51" s="293">
        <v>14100</v>
      </c>
      <c r="BN51" s="287">
        <v>371.21386268999998</v>
      </c>
      <c r="BO51" s="287">
        <v>457.57475463510099</v>
      </c>
      <c r="BP51" s="287">
        <v>-462.38049855006602</v>
      </c>
      <c r="BQ51" s="292">
        <v>51.766998975590496</v>
      </c>
      <c r="BR51" s="292">
        <v>5.70559776654326</v>
      </c>
      <c r="BS51" s="289">
        <f t="shared" si="6"/>
        <v>-0.42638464847941648</v>
      </c>
      <c r="BT51" s="289">
        <f t="shared" si="7"/>
        <v>-141.49316000892344</v>
      </c>
      <c r="BU51" s="296"/>
      <c r="BV51" s="290">
        <v>-68.900192089548895</v>
      </c>
      <c r="BW51" s="290">
        <v>-50.618016024360301</v>
      </c>
      <c r="BX51" s="289">
        <f t="shared" si="8"/>
        <v>-73.61831656257263</v>
      </c>
      <c r="BY51" s="289">
        <f t="shared" si="9"/>
        <v>-53.841210323435597</v>
      </c>
      <c r="BZ51" s="296"/>
      <c r="CA51" s="296"/>
      <c r="CB51" s="296"/>
      <c r="CC51" s="296"/>
      <c r="CD51" s="296"/>
      <c r="CE51" s="296"/>
      <c r="CF51" s="296"/>
      <c r="CG51" s="296"/>
      <c r="CH51" s="296"/>
      <c r="CI51" s="296"/>
      <c r="CJ51" s="296"/>
      <c r="CK51" s="296"/>
      <c r="CL51" s="296"/>
      <c r="CM51" s="296"/>
      <c r="CN51" s="296"/>
      <c r="CO51" s="296"/>
      <c r="CP51" s="296"/>
      <c r="CQ51" s="296"/>
      <c r="CR51" s="296"/>
    </row>
    <row r="52" spans="1:96" ht="12" customHeight="1" x14ac:dyDescent="0.25">
      <c r="A52" s="283"/>
      <c r="B52" s="285">
        <f t="shared" si="10"/>
        <v>48</v>
      </c>
      <c r="C52" s="284"/>
      <c r="D52" s="298">
        <v>38.110826452574898</v>
      </c>
      <c r="E52" s="298">
        <v>38.110826452574898</v>
      </c>
      <c r="F52" s="298">
        <v>38.110826452574898</v>
      </c>
      <c r="G52" s="298">
        <v>38.110826452574898</v>
      </c>
      <c r="H52" s="298">
        <v>38.110826452574898</v>
      </c>
      <c r="I52" s="298">
        <v>38.110826452574898</v>
      </c>
      <c r="J52" s="298">
        <v>38.110826452574898</v>
      </c>
      <c r="K52" s="298">
        <v>38.110826452574898</v>
      </c>
      <c r="L52" s="298">
        <v>38.110826452574898</v>
      </c>
      <c r="M52" s="298">
        <v>38.110826452574898</v>
      </c>
      <c r="N52" s="298">
        <v>38.110826452574898</v>
      </c>
      <c r="O52" s="298">
        <v>38.110826452574898</v>
      </c>
      <c r="P52" s="298">
        <v>38.110826452574898</v>
      </c>
      <c r="Q52" s="298">
        <v>38.110826452574898</v>
      </c>
      <c r="R52" s="298">
        <v>38.110826452574898</v>
      </c>
      <c r="S52" s="284"/>
      <c r="T52" s="284">
        <v>37.437411348475798</v>
      </c>
      <c r="U52" s="284">
        <v>37.785675010152403</v>
      </c>
      <c r="V52" s="73">
        <f t="shared" si="2"/>
        <v>0.34826366167660439</v>
      </c>
      <c r="W52" s="283"/>
      <c r="X52" s="299">
        <v>58.100345625000003</v>
      </c>
      <c r="Y52" s="299">
        <v>58.100345625000003</v>
      </c>
      <c r="Z52" s="299">
        <v>58.100345625000003</v>
      </c>
      <c r="AA52" s="299">
        <v>58.100345625000003</v>
      </c>
      <c r="AB52" s="299">
        <v>58.100345625000003</v>
      </c>
      <c r="AC52" s="299">
        <v>58.100345625000003</v>
      </c>
      <c r="AD52" s="299">
        <v>58.100345625000003</v>
      </c>
      <c r="AE52" s="299">
        <v>32.004292968749901</v>
      </c>
      <c r="AF52" s="299">
        <v>58.100345625000003</v>
      </c>
      <c r="AG52" s="299">
        <v>58.100345625000003</v>
      </c>
      <c r="AH52" s="299">
        <v>58.100345625000003</v>
      </c>
      <c r="AI52" s="299">
        <v>58.100345625000003</v>
      </c>
      <c r="AJ52" s="299">
        <v>58.100345625000003</v>
      </c>
      <c r="AK52" s="299">
        <v>58.100345625000003</v>
      </c>
      <c r="AL52" s="299">
        <v>58.100345625000003</v>
      </c>
      <c r="AM52" s="28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316">
        <v>1E-3</v>
      </c>
      <c r="AU52" s="74">
        <v>32.004292968749901</v>
      </c>
      <c r="AV52" s="74">
        <v>1</v>
      </c>
      <c r="AW52" s="319">
        <v>1.4200000000000001E-4</v>
      </c>
      <c r="AX52" s="315">
        <v>3.8580000000000003E-2</v>
      </c>
      <c r="AY52" s="74">
        <v>2</v>
      </c>
      <c r="AZ52" s="74">
        <v>1</v>
      </c>
      <c r="BA52" s="74">
        <v>0</v>
      </c>
      <c r="BB52" s="283"/>
      <c r="BC52" s="283"/>
      <c r="BD52" s="289">
        <f t="shared" si="3"/>
        <v>4</v>
      </c>
      <c r="BE52" s="293">
        <v>14400</v>
      </c>
      <c r="BF52" s="287">
        <v>375.04941841999999</v>
      </c>
      <c r="BG52" s="287">
        <v>423.32475675709298</v>
      </c>
      <c r="BH52" s="287">
        <v>-428.24556594580599</v>
      </c>
      <c r="BI52" s="292">
        <v>51.506960046462403</v>
      </c>
      <c r="BJ52" s="292">
        <v>5.4440634610557002</v>
      </c>
      <c r="BK52" s="289">
        <f t="shared" si="4"/>
        <v>-0.67656275148145628</v>
      </c>
      <c r="BL52" s="289">
        <f t="shared" si="5"/>
        <v>-137.65760427892343</v>
      </c>
      <c r="BM52" s="293">
        <v>14400</v>
      </c>
      <c r="BN52" s="287">
        <v>375.04941841999999</v>
      </c>
      <c r="BO52" s="287">
        <v>449.35852012349898</v>
      </c>
      <c r="BP52" s="287">
        <v>-454.05527950470002</v>
      </c>
      <c r="BQ52" s="292">
        <v>51.704829711596901</v>
      </c>
      <c r="BR52" s="292">
        <v>5.6440764116233604</v>
      </c>
      <c r="BS52" s="289">
        <f t="shared" si="6"/>
        <v>-0.48790600339931611</v>
      </c>
      <c r="BT52" s="289">
        <f t="shared" si="7"/>
        <v>-137.65760427892343</v>
      </c>
      <c r="BU52" s="296"/>
      <c r="BV52" s="290">
        <v>-79.137598082136805</v>
      </c>
      <c r="BW52" s="290">
        <v>-57.219977299924203</v>
      </c>
      <c r="BX52" s="289">
        <f t="shared" si="8"/>
        <v>-83.85572255516054</v>
      </c>
      <c r="BY52" s="289">
        <f t="shared" si="9"/>
        <v>-60.443171598999498</v>
      </c>
      <c r="BZ52" s="296"/>
      <c r="CA52" s="296"/>
      <c r="CB52" s="296"/>
      <c r="CC52" s="296"/>
      <c r="CD52" s="296"/>
      <c r="CE52" s="296"/>
      <c r="CF52" s="296"/>
      <c r="CG52" s="296"/>
      <c r="CH52" s="296"/>
      <c r="CI52" s="296"/>
      <c r="CJ52" s="296"/>
      <c r="CK52" s="296"/>
      <c r="CL52" s="296"/>
      <c r="CM52" s="296"/>
      <c r="CN52" s="296"/>
      <c r="CO52" s="296"/>
      <c r="CP52" s="296"/>
      <c r="CQ52" s="296"/>
      <c r="CR52" s="296"/>
    </row>
    <row r="53" spans="1:96" ht="12" customHeight="1" x14ac:dyDescent="0.25">
      <c r="A53" s="283"/>
      <c r="B53" s="285">
        <f t="shared" si="10"/>
        <v>49</v>
      </c>
      <c r="C53" s="284"/>
      <c r="D53" s="298">
        <v>37.501220983824901</v>
      </c>
      <c r="E53" s="298">
        <v>37.501220983824901</v>
      </c>
      <c r="F53" s="298">
        <v>37.501220983824901</v>
      </c>
      <c r="G53" s="298">
        <v>37.501220983824901</v>
      </c>
      <c r="H53" s="298">
        <v>37.501220983824901</v>
      </c>
      <c r="I53" s="298">
        <v>37.501220983824901</v>
      </c>
      <c r="J53" s="298">
        <v>37.501220983824901</v>
      </c>
      <c r="K53" s="298">
        <v>37.501220983824901</v>
      </c>
      <c r="L53" s="298">
        <v>37.501220983824901</v>
      </c>
      <c r="M53" s="298">
        <v>37.501220983824901</v>
      </c>
      <c r="N53" s="298">
        <v>37.501220983824901</v>
      </c>
      <c r="O53" s="298">
        <v>37.501220983824901</v>
      </c>
      <c r="P53" s="298">
        <v>37.501220983824901</v>
      </c>
      <c r="Q53" s="298">
        <v>37.501220983824901</v>
      </c>
      <c r="R53" s="298">
        <v>37.501220983824901</v>
      </c>
      <c r="S53" s="284"/>
      <c r="T53" s="284">
        <v>36.852422042648001</v>
      </c>
      <c r="U53" s="284">
        <v>37.190208455572602</v>
      </c>
      <c r="V53" s="73">
        <f t="shared" si="2"/>
        <v>0.33778641292460065</v>
      </c>
      <c r="W53" s="283"/>
      <c r="X53" s="299">
        <v>57.490740000000002</v>
      </c>
      <c r="Y53" s="299">
        <v>57.490740000000002</v>
      </c>
      <c r="Z53" s="299">
        <v>57.490740000000002</v>
      </c>
      <c r="AA53" s="299">
        <v>57.490740000000002</v>
      </c>
      <c r="AB53" s="299">
        <v>57.490740000000002</v>
      </c>
      <c r="AC53" s="299">
        <v>57.490740000000002</v>
      </c>
      <c r="AD53" s="299">
        <v>57.490740000000002</v>
      </c>
      <c r="AE53" s="299">
        <v>31.3946874999999</v>
      </c>
      <c r="AF53" s="299">
        <v>57.490740000000002</v>
      </c>
      <c r="AG53" s="299">
        <v>57.490740000000002</v>
      </c>
      <c r="AH53" s="299">
        <v>57.490740000000002</v>
      </c>
      <c r="AI53" s="299">
        <v>57.490740000000002</v>
      </c>
      <c r="AJ53" s="299">
        <v>57.490740000000002</v>
      </c>
      <c r="AK53" s="299">
        <v>57.490740000000002</v>
      </c>
      <c r="AL53" s="299">
        <v>57.490740000000002</v>
      </c>
      <c r="AM53" s="28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316">
        <v>1E-3</v>
      </c>
      <c r="AU53" s="74">
        <v>31.3946874999999</v>
      </c>
      <c r="AV53" s="74">
        <v>1</v>
      </c>
      <c r="AW53" s="319">
        <v>1.4200000000000001E-4</v>
      </c>
      <c r="AX53" s="315">
        <v>3.8580000000000003E-2</v>
      </c>
      <c r="AY53" s="74">
        <v>2</v>
      </c>
      <c r="AZ53" s="74">
        <v>1</v>
      </c>
      <c r="BA53" s="74">
        <v>0</v>
      </c>
      <c r="BB53" s="283"/>
      <c r="BC53" s="283"/>
      <c r="BD53" s="289">
        <f t="shared" si="3"/>
        <v>4.083333333333333</v>
      </c>
      <c r="BE53" s="293">
        <v>14700</v>
      </c>
      <c r="BF53" s="287">
        <v>380.36023411000002</v>
      </c>
      <c r="BG53" s="287">
        <v>413.724881777321</v>
      </c>
      <c r="BH53" s="287">
        <v>-418.34964406574699</v>
      </c>
      <c r="BI53" s="292">
        <v>51.431313971359501</v>
      </c>
      <c r="BJ53" s="292">
        <v>5.3704890007370301</v>
      </c>
      <c r="BK53" s="289">
        <f t="shared" si="4"/>
        <v>-0.75013721180012638</v>
      </c>
      <c r="BL53" s="289">
        <f t="shared" si="5"/>
        <v>-132.3467885889234</v>
      </c>
      <c r="BM53" s="293">
        <v>14700</v>
      </c>
      <c r="BN53" s="287">
        <v>380.36023411000002</v>
      </c>
      <c r="BO53" s="287">
        <v>441.67375499921098</v>
      </c>
      <c r="BP53" s="287">
        <v>-446.219483687055</v>
      </c>
      <c r="BQ53" s="292">
        <v>51.6460823762621</v>
      </c>
      <c r="BR53" s="292">
        <v>5.5863262761129597</v>
      </c>
      <c r="BS53" s="289">
        <f t="shared" si="6"/>
        <v>-0.54565613890971676</v>
      </c>
      <c r="BT53" s="289">
        <f t="shared" si="7"/>
        <v>-132.3467885889234</v>
      </c>
      <c r="BU53" s="296"/>
      <c r="BV53" s="290">
        <v>-88.508282792710105</v>
      </c>
      <c r="BW53" s="290">
        <v>-63.195260823267802</v>
      </c>
      <c r="BX53" s="289">
        <f t="shared" si="8"/>
        <v>-93.22640726573384</v>
      </c>
      <c r="BY53" s="289">
        <f t="shared" si="9"/>
        <v>-66.418455122343104</v>
      </c>
      <c r="BZ53" s="296"/>
      <c r="CA53" s="296"/>
      <c r="CB53" s="296"/>
      <c r="CC53" s="296"/>
      <c r="CD53" s="296"/>
      <c r="CE53" s="296"/>
      <c r="CF53" s="296"/>
      <c r="CG53" s="296"/>
      <c r="CH53" s="296"/>
      <c r="CI53" s="296"/>
      <c r="CJ53" s="296"/>
      <c r="CK53" s="296"/>
      <c r="CL53" s="296"/>
      <c r="CM53" s="296"/>
      <c r="CN53" s="296"/>
      <c r="CO53" s="296"/>
      <c r="CP53" s="296"/>
      <c r="CQ53" s="296"/>
      <c r="CR53" s="296"/>
    </row>
    <row r="54" spans="1:96" ht="12" customHeight="1" x14ac:dyDescent="0.25">
      <c r="A54" s="283"/>
      <c r="B54" s="285">
        <f t="shared" si="10"/>
        <v>50</v>
      </c>
      <c r="C54" s="284"/>
      <c r="D54" s="298">
        <v>36.891615515074903</v>
      </c>
      <c r="E54" s="298">
        <v>36.891615515074903</v>
      </c>
      <c r="F54" s="298">
        <v>36.891615515074903</v>
      </c>
      <c r="G54" s="298">
        <v>36.891615515074903</v>
      </c>
      <c r="H54" s="298">
        <v>36.891615515074903</v>
      </c>
      <c r="I54" s="298">
        <v>36.891615515074903</v>
      </c>
      <c r="J54" s="298">
        <v>36.891615515074903</v>
      </c>
      <c r="K54" s="298">
        <v>36.891615515074903</v>
      </c>
      <c r="L54" s="298">
        <v>36.891615515074903</v>
      </c>
      <c r="M54" s="298">
        <v>36.891615515074903</v>
      </c>
      <c r="N54" s="298">
        <v>36.891615515074903</v>
      </c>
      <c r="O54" s="298">
        <v>36.891615515074903</v>
      </c>
      <c r="P54" s="298">
        <v>36.891615515074903</v>
      </c>
      <c r="Q54" s="298">
        <v>36.891615515074903</v>
      </c>
      <c r="R54" s="298">
        <v>36.891615515074903</v>
      </c>
      <c r="S54" s="284"/>
      <c r="T54" s="284">
        <v>36.268441730791302</v>
      </c>
      <c r="U54" s="284">
        <v>36.5948154624176</v>
      </c>
      <c r="V54" s="73">
        <f t="shared" si="2"/>
        <v>0.32637373162629757</v>
      </c>
      <c r="W54" s="283"/>
      <c r="X54" s="299">
        <v>56.881134375000002</v>
      </c>
      <c r="Y54" s="299">
        <v>56.881134375000002</v>
      </c>
      <c r="Z54" s="299">
        <v>56.881134375000002</v>
      </c>
      <c r="AA54" s="299">
        <v>56.881134375000002</v>
      </c>
      <c r="AB54" s="299">
        <v>56.881134375000002</v>
      </c>
      <c r="AC54" s="299">
        <v>56.881134375000002</v>
      </c>
      <c r="AD54" s="299">
        <v>56.881134375000002</v>
      </c>
      <c r="AE54" s="299">
        <v>30.7850820312499</v>
      </c>
      <c r="AF54" s="299">
        <v>56.881134375000002</v>
      </c>
      <c r="AG54" s="299">
        <v>56.881134375000002</v>
      </c>
      <c r="AH54" s="299">
        <v>56.881134375000002</v>
      </c>
      <c r="AI54" s="299">
        <v>56.881134375000002</v>
      </c>
      <c r="AJ54" s="299">
        <v>56.881134375000002</v>
      </c>
      <c r="AK54" s="299">
        <v>56.881134375000002</v>
      </c>
      <c r="AL54" s="299">
        <v>56.881134375000002</v>
      </c>
      <c r="AM54" s="28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316">
        <v>1E-3</v>
      </c>
      <c r="AU54" s="74">
        <v>30.7850820312499</v>
      </c>
      <c r="AV54" s="74">
        <v>1</v>
      </c>
      <c r="AW54" s="319">
        <v>1.4200000000000001E-4</v>
      </c>
      <c r="AX54" s="315">
        <v>3.8580000000000003E-2</v>
      </c>
      <c r="AY54" s="74">
        <v>2</v>
      </c>
      <c r="AZ54" s="74">
        <v>1</v>
      </c>
      <c r="BA54" s="74">
        <v>0</v>
      </c>
      <c r="BB54" s="283"/>
      <c r="BC54" s="283"/>
      <c r="BD54" s="289">
        <f t="shared" si="3"/>
        <v>4.166666666666667</v>
      </c>
      <c r="BE54" s="293">
        <v>15000</v>
      </c>
      <c r="BF54" s="287">
        <v>387.08812332999997</v>
      </c>
      <c r="BG54" s="287">
        <v>404.91867695397798</v>
      </c>
      <c r="BH54" s="287">
        <v>-409.19898006484499</v>
      </c>
      <c r="BI54" s="292">
        <v>51.3610099823604</v>
      </c>
      <c r="BJ54" s="292">
        <v>5.3027036633310596</v>
      </c>
      <c r="BK54" s="289">
        <f t="shared" si="4"/>
        <v>-0.81792254920609686</v>
      </c>
      <c r="BL54" s="289">
        <f t="shared" si="5"/>
        <v>-125.61889936892345</v>
      </c>
      <c r="BM54" s="293">
        <v>15000</v>
      </c>
      <c r="BN54" s="287">
        <v>387.08812332999997</v>
      </c>
      <c r="BO54" s="287">
        <v>434.58524443223303</v>
      </c>
      <c r="BP54" s="287">
        <v>-438.93696030023398</v>
      </c>
      <c r="BQ54" s="292">
        <v>51.591319220803101</v>
      </c>
      <c r="BR54" s="292">
        <v>5.5329253404412002</v>
      </c>
      <c r="BS54" s="289">
        <f t="shared" si="6"/>
        <v>-0.59905707458147628</v>
      </c>
      <c r="BT54" s="289">
        <f t="shared" si="7"/>
        <v>-125.61889936892345</v>
      </c>
      <c r="BU54" s="296"/>
      <c r="BV54" s="290">
        <v>-96.909617735409498</v>
      </c>
      <c r="BW54" s="290">
        <v>-68.478424812971397</v>
      </c>
      <c r="BX54" s="289">
        <f t="shared" si="8"/>
        <v>-101.62774220843323</v>
      </c>
      <c r="BY54" s="289">
        <f t="shared" si="9"/>
        <v>-71.7016191120467</v>
      </c>
      <c r="BZ54" s="296"/>
      <c r="CA54" s="296"/>
      <c r="CB54" s="296"/>
      <c r="CC54" s="296"/>
      <c r="CD54" s="296"/>
      <c r="CE54" s="296"/>
      <c r="CF54" s="296"/>
      <c r="CG54" s="296"/>
      <c r="CH54" s="296"/>
      <c r="CI54" s="296"/>
      <c r="CJ54" s="296"/>
      <c r="CK54" s="296"/>
      <c r="CL54" s="296"/>
      <c r="CM54" s="296"/>
      <c r="CN54" s="296"/>
      <c r="CO54" s="296"/>
      <c r="CP54" s="296"/>
      <c r="CQ54" s="296"/>
      <c r="CR54" s="296"/>
    </row>
    <row r="55" spans="1:96" ht="12" customHeight="1" x14ac:dyDescent="0.25">
      <c r="A55" s="283"/>
      <c r="B55" s="285">
        <f t="shared" si="10"/>
        <v>51</v>
      </c>
      <c r="C55" s="284"/>
      <c r="D55" s="298">
        <v>36.282010046324899</v>
      </c>
      <c r="E55" s="298">
        <v>36.282010046324899</v>
      </c>
      <c r="F55" s="298">
        <v>36.282010046324899</v>
      </c>
      <c r="G55" s="298">
        <v>36.282010046324899</v>
      </c>
      <c r="H55" s="298">
        <v>36.282010046324899</v>
      </c>
      <c r="I55" s="298">
        <v>36.282010046324899</v>
      </c>
      <c r="J55" s="298">
        <v>36.282010046324899</v>
      </c>
      <c r="K55" s="298">
        <v>36.282010046324899</v>
      </c>
      <c r="L55" s="298">
        <v>36.282010046324899</v>
      </c>
      <c r="M55" s="298">
        <v>36.282010046324899</v>
      </c>
      <c r="N55" s="298">
        <v>36.282010046324899</v>
      </c>
      <c r="O55" s="298">
        <v>36.282010046324899</v>
      </c>
      <c r="P55" s="298">
        <v>36.282010046324899</v>
      </c>
      <c r="Q55" s="298">
        <v>36.282010046324899</v>
      </c>
      <c r="R55" s="298">
        <v>36.282010046324899</v>
      </c>
      <c r="S55" s="284"/>
      <c r="T55" s="284">
        <v>35.685396269555703</v>
      </c>
      <c r="U55" s="284">
        <v>35.999459649330902</v>
      </c>
      <c r="V55" s="73">
        <f t="shared" si="2"/>
        <v>0.31406337977519883</v>
      </c>
      <c r="W55" s="283"/>
      <c r="X55" s="299">
        <v>56.271528750000002</v>
      </c>
      <c r="Y55" s="299">
        <v>56.271528750000002</v>
      </c>
      <c r="Z55" s="299">
        <v>56.271528750000002</v>
      </c>
      <c r="AA55" s="299">
        <v>56.271528750000002</v>
      </c>
      <c r="AB55" s="299">
        <v>56.271528750000002</v>
      </c>
      <c r="AC55" s="299">
        <v>56.271528750000002</v>
      </c>
      <c r="AD55" s="299">
        <v>56.271528750000002</v>
      </c>
      <c r="AE55" s="299">
        <v>30.175476562499899</v>
      </c>
      <c r="AF55" s="299">
        <v>56.271528750000002</v>
      </c>
      <c r="AG55" s="299">
        <v>56.271528750000002</v>
      </c>
      <c r="AH55" s="299">
        <v>56.271528750000002</v>
      </c>
      <c r="AI55" s="299">
        <v>56.271528750000002</v>
      </c>
      <c r="AJ55" s="299">
        <v>56.271528750000002</v>
      </c>
      <c r="AK55" s="299">
        <v>56.271528750000002</v>
      </c>
      <c r="AL55" s="299">
        <v>56.271528750000002</v>
      </c>
      <c r="AM55" s="28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316">
        <v>1E-3</v>
      </c>
      <c r="AU55" s="74">
        <v>30.175476562499899</v>
      </c>
      <c r="AV55" s="74">
        <v>1</v>
      </c>
      <c r="AW55" s="319">
        <v>1.4200000000000001E-4</v>
      </c>
      <c r="AX55" s="315">
        <v>3.8580000000000003E-2</v>
      </c>
      <c r="AY55" s="74">
        <v>2</v>
      </c>
      <c r="AZ55" s="74">
        <v>1</v>
      </c>
      <c r="BA55" s="74">
        <v>0</v>
      </c>
      <c r="BB55" s="283"/>
      <c r="BC55" s="283"/>
      <c r="BD55" s="289">
        <f t="shared" si="3"/>
        <v>4.25</v>
      </c>
      <c r="BE55" s="293">
        <v>15300</v>
      </c>
      <c r="BF55" s="287">
        <v>395.15937394000002</v>
      </c>
      <c r="BG55" s="287">
        <v>396.98930259930302</v>
      </c>
      <c r="BH55" s="287">
        <v>-400.87538551357699</v>
      </c>
      <c r="BI55" s="292">
        <v>51.296840918268501</v>
      </c>
      <c r="BJ55" s="292">
        <v>5.2415207374700303</v>
      </c>
      <c r="BK55" s="289">
        <f t="shared" si="4"/>
        <v>-0.87910547506712611</v>
      </c>
      <c r="BL55" s="289">
        <f t="shared" si="5"/>
        <v>-117.5476487589234</v>
      </c>
      <c r="BM55" s="293">
        <v>15300</v>
      </c>
      <c r="BN55" s="287">
        <v>395.15937394000002</v>
      </c>
      <c r="BO55" s="287">
        <v>428.15716597841902</v>
      </c>
      <c r="BP55" s="287">
        <v>-432.27085794474101</v>
      </c>
      <c r="BQ55" s="292">
        <v>51.5411075479727</v>
      </c>
      <c r="BR55" s="292">
        <v>5.4844562737672398</v>
      </c>
      <c r="BS55" s="289">
        <f t="shared" si="6"/>
        <v>-0.64752614125543673</v>
      </c>
      <c r="BT55" s="289">
        <f t="shared" si="7"/>
        <v>-117.5476487589234</v>
      </c>
      <c r="BU55" s="296"/>
      <c r="BV55" s="290">
        <v>-104.249590820297</v>
      </c>
      <c r="BW55" s="290">
        <v>-73.011607635914899</v>
      </c>
      <c r="BX55" s="289">
        <f t="shared" si="8"/>
        <v>-108.96771529332074</v>
      </c>
      <c r="BY55" s="289">
        <f t="shared" si="9"/>
        <v>-76.234801934990202</v>
      </c>
      <c r="BZ55" s="296"/>
      <c r="CA55" s="296"/>
      <c r="CB55" s="296"/>
      <c r="CC55" s="296"/>
      <c r="CD55" s="296"/>
      <c r="CE55" s="296"/>
      <c r="CF55" s="296"/>
      <c r="CG55" s="296"/>
      <c r="CH55" s="296"/>
      <c r="CI55" s="296"/>
      <c r="CJ55" s="296"/>
      <c r="CK55" s="296"/>
      <c r="CL55" s="296"/>
      <c r="CM55" s="296"/>
      <c r="CN55" s="296"/>
      <c r="CO55" s="296"/>
      <c r="CP55" s="296"/>
      <c r="CQ55" s="296"/>
      <c r="CR55" s="296"/>
    </row>
    <row r="56" spans="1:96" ht="12" customHeight="1" x14ac:dyDescent="0.25">
      <c r="A56" s="283"/>
      <c r="B56" s="285">
        <f t="shared" si="10"/>
        <v>52</v>
      </c>
      <c r="C56" s="284"/>
      <c r="D56" s="298">
        <v>35.672404577574902</v>
      </c>
      <c r="E56" s="298">
        <v>35.672404577574902</v>
      </c>
      <c r="F56" s="298">
        <v>35.672404577574902</v>
      </c>
      <c r="G56" s="298">
        <v>35.672404577574902</v>
      </c>
      <c r="H56" s="298">
        <v>35.672404577574902</v>
      </c>
      <c r="I56" s="298">
        <v>35.672404577574902</v>
      </c>
      <c r="J56" s="298">
        <v>35.672404577574902</v>
      </c>
      <c r="K56" s="298">
        <v>35.672404577574902</v>
      </c>
      <c r="L56" s="298">
        <v>35.672404577574902</v>
      </c>
      <c r="M56" s="298">
        <v>35.672404577574902</v>
      </c>
      <c r="N56" s="298">
        <v>35.672404577574902</v>
      </c>
      <c r="O56" s="298">
        <v>35.672404577574902</v>
      </c>
      <c r="P56" s="298">
        <v>35.672404577574902</v>
      </c>
      <c r="Q56" s="298">
        <v>35.672404577574902</v>
      </c>
      <c r="R56" s="298">
        <v>35.672404577574902</v>
      </c>
      <c r="S56" s="284"/>
      <c r="T56" s="284">
        <v>35.103210860144003</v>
      </c>
      <c r="U56" s="284">
        <v>35.404106301085001</v>
      </c>
      <c r="V56" s="73">
        <f t="shared" si="2"/>
        <v>0.30089544094099807</v>
      </c>
      <c r="W56" s="283"/>
      <c r="X56" s="299">
        <v>55.661923125000001</v>
      </c>
      <c r="Y56" s="299">
        <v>55.661923125000001</v>
      </c>
      <c r="Z56" s="299">
        <v>55.661923125000001</v>
      </c>
      <c r="AA56" s="299">
        <v>55.661923125000001</v>
      </c>
      <c r="AB56" s="299">
        <v>55.661923125000001</v>
      </c>
      <c r="AC56" s="299">
        <v>55.661923125000001</v>
      </c>
      <c r="AD56" s="299">
        <v>55.661923125000001</v>
      </c>
      <c r="AE56" s="299">
        <v>29.565871093749902</v>
      </c>
      <c r="AF56" s="299">
        <v>55.661923125000001</v>
      </c>
      <c r="AG56" s="299">
        <v>55.661923125000001</v>
      </c>
      <c r="AH56" s="299">
        <v>55.661923125000001</v>
      </c>
      <c r="AI56" s="299">
        <v>55.661923125000001</v>
      </c>
      <c r="AJ56" s="299">
        <v>55.661923125000001</v>
      </c>
      <c r="AK56" s="299">
        <v>55.661923125000001</v>
      </c>
      <c r="AL56" s="299">
        <v>55.661923125000001</v>
      </c>
      <c r="AM56" s="28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316">
        <v>1E-3</v>
      </c>
      <c r="AU56" s="74">
        <v>29.565871093749902</v>
      </c>
      <c r="AV56" s="74">
        <v>1</v>
      </c>
      <c r="AW56" s="319">
        <v>1.4200000000000001E-4</v>
      </c>
      <c r="AX56" s="315">
        <v>3.8580000000000003E-2</v>
      </c>
      <c r="AY56" s="74">
        <v>2</v>
      </c>
      <c r="AZ56" s="74">
        <v>1</v>
      </c>
      <c r="BA56" s="74">
        <v>0</v>
      </c>
      <c r="BB56" s="283"/>
      <c r="BC56" s="283"/>
      <c r="BD56" s="289">
        <f t="shared" si="3"/>
        <v>4.333333333333333</v>
      </c>
      <c r="BE56" s="293">
        <v>15600</v>
      </c>
      <c r="BF56" s="287">
        <v>404.48555561000001</v>
      </c>
      <c r="BG56" s="287">
        <v>390.02129504413602</v>
      </c>
      <c r="BH56" s="287">
        <v>-393.461929621536</v>
      </c>
      <c r="BI56" s="292">
        <v>51.239624013179998</v>
      </c>
      <c r="BJ56" s="292">
        <v>5.1877758048086102</v>
      </c>
      <c r="BK56" s="289">
        <f t="shared" si="4"/>
        <v>-0.93285040772854622</v>
      </c>
      <c r="BL56" s="289">
        <f t="shared" si="5"/>
        <v>-108.22146708892342</v>
      </c>
      <c r="BM56" s="293">
        <v>15600</v>
      </c>
      <c r="BN56" s="287">
        <v>404.48555561000001</v>
      </c>
      <c r="BO56" s="287">
        <v>422.453563985524</v>
      </c>
      <c r="BP56" s="287">
        <v>-426.284145555995</v>
      </c>
      <c r="BQ56" s="292">
        <v>51.4960208215264</v>
      </c>
      <c r="BR56" s="292">
        <v>5.4415067128704697</v>
      </c>
      <c r="BS56" s="289">
        <f t="shared" si="6"/>
        <v>-0.69047570215220677</v>
      </c>
      <c r="BT56" s="289">
        <f t="shared" si="7"/>
        <v>-108.22146708892342</v>
      </c>
      <c r="BU56" s="296"/>
      <c r="BV56" s="290">
        <v>-110.447814077102</v>
      </c>
      <c r="BW56" s="290">
        <v>-76.745161512495002</v>
      </c>
      <c r="BX56" s="289">
        <f t="shared" si="8"/>
        <v>-115.16593855012573</v>
      </c>
      <c r="BY56" s="289">
        <f t="shared" si="9"/>
        <v>-79.968355811570305</v>
      </c>
      <c r="BZ56" s="296"/>
      <c r="CA56" s="296"/>
      <c r="CB56" s="296"/>
      <c r="CC56" s="296"/>
      <c r="CD56" s="296"/>
      <c r="CE56" s="296"/>
      <c r="CF56" s="296"/>
      <c r="CG56" s="296"/>
      <c r="CH56" s="296"/>
      <c r="CI56" s="296"/>
      <c r="CJ56" s="296"/>
      <c r="CK56" s="296"/>
      <c r="CL56" s="296"/>
      <c r="CM56" s="296"/>
      <c r="CN56" s="296"/>
      <c r="CO56" s="296"/>
      <c r="CP56" s="296"/>
      <c r="CQ56" s="296"/>
      <c r="CR56" s="296"/>
    </row>
    <row r="57" spans="1:96" ht="12" customHeight="1" x14ac:dyDescent="0.25">
      <c r="A57" s="283"/>
      <c r="B57" s="285">
        <f t="shared" si="10"/>
        <v>53</v>
      </c>
      <c r="C57" s="284"/>
      <c r="D57" s="298">
        <v>35.062799108824898</v>
      </c>
      <c r="E57" s="298">
        <v>35.062799108824898</v>
      </c>
      <c r="F57" s="298">
        <v>35.062799108824898</v>
      </c>
      <c r="G57" s="298">
        <v>35.062799108824898</v>
      </c>
      <c r="H57" s="298">
        <v>35.062799108824898</v>
      </c>
      <c r="I57" s="298">
        <v>35.062799108824898</v>
      </c>
      <c r="J57" s="298">
        <v>35.062799108824898</v>
      </c>
      <c r="K57" s="298">
        <v>35.062799108824898</v>
      </c>
      <c r="L57" s="298">
        <v>35.062799108824898</v>
      </c>
      <c r="M57" s="298">
        <v>35.062799108824898</v>
      </c>
      <c r="N57" s="298">
        <v>35.062799108824898</v>
      </c>
      <c r="O57" s="298">
        <v>35.062799108824898</v>
      </c>
      <c r="P57" s="298">
        <v>35.062799108824898</v>
      </c>
      <c r="Q57" s="298">
        <v>35.062799108824898</v>
      </c>
      <c r="R57" s="298">
        <v>35.062799108824898</v>
      </c>
      <c r="S57" s="284"/>
      <c r="T57" s="284">
        <v>34.521810287276097</v>
      </c>
      <c r="U57" s="284">
        <v>34.808722370808702</v>
      </c>
      <c r="V57" s="73">
        <f t="shared" si="2"/>
        <v>0.28691208353260578</v>
      </c>
      <c r="W57" s="283"/>
      <c r="X57" s="299">
        <v>55.052317500000001</v>
      </c>
      <c r="Y57" s="299">
        <v>55.052317500000001</v>
      </c>
      <c r="Z57" s="299">
        <v>55.052317500000001</v>
      </c>
      <c r="AA57" s="299">
        <v>55.052317500000001</v>
      </c>
      <c r="AB57" s="299">
        <v>55.052317500000001</v>
      </c>
      <c r="AC57" s="299">
        <v>55.052317500000001</v>
      </c>
      <c r="AD57" s="299">
        <v>55.052317500000001</v>
      </c>
      <c r="AE57" s="299">
        <v>28.956265624999901</v>
      </c>
      <c r="AF57" s="299">
        <v>55.052317500000001</v>
      </c>
      <c r="AG57" s="299">
        <v>55.052317500000001</v>
      </c>
      <c r="AH57" s="299">
        <v>55.052317500000001</v>
      </c>
      <c r="AI57" s="299">
        <v>55.052317500000001</v>
      </c>
      <c r="AJ57" s="299">
        <v>55.052317500000001</v>
      </c>
      <c r="AK57" s="299">
        <v>55.052317500000001</v>
      </c>
      <c r="AL57" s="299">
        <v>55.052317500000001</v>
      </c>
      <c r="AM57" s="28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316">
        <v>1E-3</v>
      </c>
      <c r="AU57" s="74">
        <v>28.956265624999901</v>
      </c>
      <c r="AV57" s="74">
        <v>1</v>
      </c>
      <c r="AW57" s="319">
        <v>1.4200000000000001E-4</v>
      </c>
      <c r="AX57" s="315">
        <v>3.8580000000000003E-2</v>
      </c>
      <c r="AY57" s="74">
        <v>2</v>
      </c>
      <c r="AZ57" s="74">
        <v>1</v>
      </c>
      <c r="BA57" s="74">
        <v>0</v>
      </c>
      <c r="BB57" s="283"/>
      <c r="BC57" s="283"/>
      <c r="BD57" s="289">
        <f t="shared" si="3"/>
        <v>4.416666666666667</v>
      </c>
      <c r="BE57" s="293">
        <v>15900</v>
      </c>
      <c r="BF57" s="287">
        <v>414.96448874999999</v>
      </c>
      <c r="BG57" s="287">
        <v>384.10127052126398</v>
      </c>
      <c r="BH57" s="287">
        <v>-387.04380104602899</v>
      </c>
      <c r="BI57" s="292">
        <v>51.190201302889101</v>
      </c>
      <c r="BJ57" s="292">
        <v>5.1423248105222203</v>
      </c>
      <c r="BK57" s="289">
        <f t="shared" si="4"/>
        <v>-0.97830140201493609</v>
      </c>
      <c r="BL57" s="289">
        <f t="shared" si="5"/>
        <v>-97.742533948923437</v>
      </c>
      <c r="BM57" s="293">
        <v>15900</v>
      </c>
      <c r="BN57" s="287">
        <v>414.96448874999999</v>
      </c>
      <c r="BO57" s="287">
        <v>417.53870053049599</v>
      </c>
      <c r="BP57" s="287">
        <v>-421.04005271719899</v>
      </c>
      <c r="BQ57" s="292">
        <v>51.456638529076898</v>
      </c>
      <c r="BR57" s="292">
        <v>5.4046678817622302</v>
      </c>
      <c r="BS57" s="289">
        <f t="shared" si="6"/>
        <v>-0.72731453326044626</v>
      </c>
      <c r="BT57" s="289">
        <f t="shared" si="7"/>
        <v>-97.742533948923437</v>
      </c>
      <c r="BU57" s="296"/>
      <c r="BV57" s="290">
        <v>-115.436404070671</v>
      </c>
      <c r="BW57" s="290">
        <v>-79.638196263065197</v>
      </c>
      <c r="BX57" s="289">
        <f t="shared" si="8"/>
        <v>-120.15452854369474</v>
      </c>
      <c r="BY57" s="289">
        <f t="shared" si="9"/>
        <v>-82.8613905621405</v>
      </c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</row>
    <row r="58" spans="1:96" ht="12" customHeight="1" x14ac:dyDescent="0.25">
      <c r="A58" s="283"/>
      <c r="B58" s="285">
        <f t="shared" si="10"/>
        <v>54</v>
      </c>
      <c r="C58" s="284"/>
      <c r="D58" s="298">
        <v>34.4531936400749</v>
      </c>
      <c r="E58" s="298">
        <v>34.4531936400749</v>
      </c>
      <c r="F58" s="298">
        <v>34.4531936400749</v>
      </c>
      <c r="G58" s="298">
        <v>34.4531936400749</v>
      </c>
      <c r="H58" s="298">
        <v>34.4531936400749</v>
      </c>
      <c r="I58" s="298">
        <v>34.4531936400749</v>
      </c>
      <c r="J58" s="298">
        <v>34.4531936400749</v>
      </c>
      <c r="K58" s="298">
        <v>34.4531936400749</v>
      </c>
      <c r="L58" s="298">
        <v>34.4531936400749</v>
      </c>
      <c r="M58" s="298">
        <v>34.4531936400749</v>
      </c>
      <c r="N58" s="298">
        <v>34.4531936400749</v>
      </c>
      <c r="O58" s="298">
        <v>34.4531936400749</v>
      </c>
      <c r="P58" s="298">
        <v>34.4531936400749</v>
      </c>
      <c r="Q58" s="298">
        <v>34.4531936400749</v>
      </c>
      <c r="R58" s="298">
        <v>34.4531936400749</v>
      </c>
      <c r="S58" s="284"/>
      <c r="T58" s="284">
        <v>33.941119147306303</v>
      </c>
      <c r="U58" s="284">
        <v>34.2132764770055</v>
      </c>
      <c r="V58" s="73">
        <f t="shared" si="2"/>
        <v>0.2721573296991977</v>
      </c>
      <c r="W58" s="283"/>
      <c r="X58" s="299">
        <v>54.442711875000001</v>
      </c>
      <c r="Y58" s="299">
        <v>54.442711875000001</v>
      </c>
      <c r="Z58" s="299">
        <v>54.442711875000001</v>
      </c>
      <c r="AA58" s="299">
        <v>54.442711875000001</v>
      </c>
      <c r="AB58" s="299">
        <v>54.442711875000001</v>
      </c>
      <c r="AC58" s="299">
        <v>54.442711875000001</v>
      </c>
      <c r="AD58" s="299">
        <v>54.442711875000001</v>
      </c>
      <c r="AE58" s="299">
        <v>28.3466601562499</v>
      </c>
      <c r="AF58" s="299">
        <v>54.442711875000001</v>
      </c>
      <c r="AG58" s="299">
        <v>54.442711875000001</v>
      </c>
      <c r="AH58" s="299">
        <v>54.442711875000001</v>
      </c>
      <c r="AI58" s="299">
        <v>54.442711875000001</v>
      </c>
      <c r="AJ58" s="299">
        <v>54.442711875000001</v>
      </c>
      <c r="AK58" s="299">
        <v>54.442711875000001</v>
      </c>
      <c r="AL58" s="299">
        <v>54.442711875000001</v>
      </c>
      <c r="AM58" s="28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316">
        <v>1E-3</v>
      </c>
      <c r="AU58" s="74">
        <v>28.3466601562499</v>
      </c>
      <c r="AV58" s="74">
        <v>1</v>
      </c>
      <c r="AW58" s="319">
        <v>1.4200000000000001E-4</v>
      </c>
      <c r="AX58" s="315">
        <v>3.8580000000000003E-2</v>
      </c>
      <c r="AY58" s="74">
        <v>2</v>
      </c>
      <c r="AZ58" s="74">
        <v>1</v>
      </c>
      <c r="BA58" s="74">
        <v>0</v>
      </c>
      <c r="BB58" s="283"/>
      <c r="BC58" s="283"/>
      <c r="BD58" s="289">
        <f t="shared" si="3"/>
        <v>4.5</v>
      </c>
      <c r="BE58" s="293">
        <v>16200</v>
      </c>
      <c r="BF58" s="287">
        <v>426.48136398000003</v>
      </c>
      <c r="BG58" s="287">
        <v>379.318286616264</v>
      </c>
      <c r="BH58" s="287">
        <v>-381.70892665757702</v>
      </c>
      <c r="BI58" s="292">
        <v>51.149436341433102</v>
      </c>
      <c r="BJ58" s="292">
        <v>5.1060374923851599</v>
      </c>
      <c r="BK58" s="289">
        <f t="shared" si="4"/>
        <v>-1.0145887201519965</v>
      </c>
      <c r="BL58" s="289">
        <f t="shared" si="5"/>
        <v>-86.225658718923398</v>
      </c>
      <c r="BM58" s="293">
        <v>16200</v>
      </c>
      <c r="BN58" s="287">
        <v>426.48136398000003</v>
      </c>
      <c r="BO58" s="287">
        <v>413.47718569571202</v>
      </c>
      <c r="BP58" s="287">
        <v>-416.60234383357698</v>
      </c>
      <c r="BQ58" s="292">
        <v>51.4235440194944</v>
      </c>
      <c r="BR58" s="292">
        <v>5.3745306908529598</v>
      </c>
      <c r="BS58" s="289">
        <f t="shared" si="6"/>
        <v>-0.75745172416971673</v>
      </c>
      <c r="BT58" s="289">
        <f t="shared" si="7"/>
        <v>-86.225658718923398</v>
      </c>
      <c r="BU58" s="296"/>
      <c r="BV58" s="290">
        <v>-119.160725365772</v>
      </c>
      <c r="BW58" s="290">
        <v>-81.659027140442006</v>
      </c>
      <c r="BX58" s="289">
        <f t="shared" si="8"/>
        <v>-123.87884983879573</v>
      </c>
      <c r="BY58" s="289">
        <f t="shared" si="9"/>
        <v>-84.882221439517309</v>
      </c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</row>
    <row r="59" spans="1:96" ht="12" customHeight="1" x14ac:dyDescent="0.25">
      <c r="A59" s="283"/>
      <c r="B59" s="285">
        <f t="shared" si="10"/>
        <v>55</v>
      </c>
      <c r="C59" s="284"/>
      <c r="D59" s="298">
        <v>33.843588171324903</v>
      </c>
      <c r="E59" s="298">
        <v>33.843588171324903</v>
      </c>
      <c r="F59" s="298">
        <v>33.843588171324903</v>
      </c>
      <c r="G59" s="298">
        <v>33.843588171324903</v>
      </c>
      <c r="H59" s="298">
        <v>33.843588171324903</v>
      </c>
      <c r="I59" s="298">
        <v>33.843588171324903</v>
      </c>
      <c r="J59" s="298">
        <v>33.843588171324903</v>
      </c>
      <c r="K59" s="298">
        <v>33.843588171324903</v>
      </c>
      <c r="L59" s="298">
        <v>33.843588171324903</v>
      </c>
      <c r="M59" s="298">
        <v>33.843588171324903</v>
      </c>
      <c r="N59" s="298">
        <v>33.843588171324903</v>
      </c>
      <c r="O59" s="298">
        <v>33.843588171324903</v>
      </c>
      <c r="P59" s="298">
        <v>33.843588171324903</v>
      </c>
      <c r="Q59" s="298">
        <v>33.843588171324903</v>
      </c>
      <c r="R59" s="298">
        <v>33.843588171324903</v>
      </c>
      <c r="S59" s="284"/>
      <c r="T59" s="284">
        <v>33.361062064937698</v>
      </c>
      <c r="U59" s="284">
        <v>33.617738895791099</v>
      </c>
      <c r="V59" s="73">
        <f t="shared" si="2"/>
        <v>0.25667683085340087</v>
      </c>
      <c r="W59" s="283"/>
      <c r="X59" s="299">
        <v>53.83310625</v>
      </c>
      <c r="Y59" s="299">
        <v>53.83310625</v>
      </c>
      <c r="Z59" s="299">
        <v>53.83310625</v>
      </c>
      <c r="AA59" s="299">
        <v>53.83310625</v>
      </c>
      <c r="AB59" s="299">
        <v>53.83310625</v>
      </c>
      <c r="AC59" s="299">
        <v>53.83310625</v>
      </c>
      <c r="AD59" s="299">
        <v>53.83310625</v>
      </c>
      <c r="AE59" s="299">
        <v>27.737054687499899</v>
      </c>
      <c r="AF59" s="299">
        <v>53.83310625</v>
      </c>
      <c r="AG59" s="299">
        <v>53.83310625</v>
      </c>
      <c r="AH59" s="299">
        <v>53.83310625</v>
      </c>
      <c r="AI59" s="299">
        <v>53.83310625</v>
      </c>
      <c r="AJ59" s="299">
        <v>53.83310625</v>
      </c>
      <c r="AK59" s="299">
        <v>53.83310625</v>
      </c>
      <c r="AL59" s="299">
        <v>53.83310625</v>
      </c>
      <c r="AM59" s="28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316">
        <v>1E-3</v>
      </c>
      <c r="AU59" s="74">
        <v>27.737054687499899</v>
      </c>
      <c r="AV59" s="74">
        <v>1</v>
      </c>
      <c r="AW59" s="319">
        <v>1.4200000000000001E-4</v>
      </c>
      <c r="AX59" s="315">
        <v>3.8580000000000003E-2</v>
      </c>
      <c r="AY59" s="74">
        <v>2</v>
      </c>
      <c r="AZ59" s="74">
        <v>1</v>
      </c>
      <c r="BA59" s="74">
        <v>0</v>
      </c>
      <c r="BB59" s="283"/>
      <c r="BC59" s="283"/>
      <c r="BD59" s="289">
        <f t="shared" si="3"/>
        <v>4.583333333333333</v>
      </c>
      <c r="BE59" s="293">
        <v>16500</v>
      </c>
      <c r="BF59" s="287">
        <v>438.91</v>
      </c>
      <c r="BG59" s="287">
        <v>375.76363897856697</v>
      </c>
      <c r="BH59" s="287">
        <v>-377.548148282456</v>
      </c>
      <c r="BI59" s="292">
        <v>51.118205315733903</v>
      </c>
      <c r="BJ59" s="292">
        <v>5.0797841617547803</v>
      </c>
      <c r="BK59" s="289">
        <f t="shared" si="4"/>
        <v>-1.0408420507823761</v>
      </c>
      <c r="BL59" s="289">
        <f t="shared" si="5"/>
        <v>-73.797022698923399</v>
      </c>
      <c r="BM59" s="293">
        <v>16500</v>
      </c>
      <c r="BN59" s="287">
        <v>438.91</v>
      </c>
      <c r="BO59" s="287">
        <v>410.33376965218503</v>
      </c>
      <c r="BP59" s="287">
        <v>-413.03531901703599</v>
      </c>
      <c r="BQ59" s="292">
        <v>51.397319380174203</v>
      </c>
      <c r="BR59" s="292">
        <v>5.3516783332576798</v>
      </c>
      <c r="BS59" s="289">
        <f t="shared" si="6"/>
        <v>-0.78030408176499666</v>
      </c>
      <c r="BT59" s="289">
        <f t="shared" si="7"/>
        <v>-73.797022698923399</v>
      </c>
      <c r="BU59" s="296"/>
      <c r="BV59" s="290">
        <v>-121.57998889872501</v>
      </c>
      <c r="BW59" s="290">
        <v>-82.785521843782206</v>
      </c>
      <c r="BX59" s="289">
        <f t="shared" si="8"/>
        <v>-126.29811337174874</v>
      </c>
      <c r="BY59" s="289">
        <f t="shared" si="9"/>
        <v>-86.008716142857509</v>
      </c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</row>
    <row r="60" spans="1:96" ht="12" customHeight="1" x14ac:dyDescent="0.25">
      <c r="A60" s="283"/>
      <c r="B60" s="285">
        <f t="shared" si="10"/>
        <v>56</v>
      </c>
      <c r="C60" s="284"/>
      <c r="D60" s="298">
        <v>33.233982702574899</v>
      </c>
      <c r="E60" s="298">
        <v>33.233982702574899</v>
      </c>
      <c r="F60" s="298">
        <v>33.233982702574899</v>
      </c>
      <c r="G60" s="298">
        <v>33.233982702574899</v>
      </c>
      <c r="H60" s="298">
        <v>33.233982702574899</v>
      </c>
      <c r="I60" s="298">
        <v>33.233982702574899</v>
      </c>
      <c r="J60" s="298">
        <v>33.233982702574899</v>
      </c>
      <c r="K60" s="298">
        <v>33.233982702574899</v>
      </c>
      <c r="L60" s="298">
        <v>33.233982702574899</v>
      </c>
      <c r="M60" s="298">
        <v>33.233982702574899</v>
      </c>
      <c r="N60" s="298">
        <v>33.233982702574899</v>
      </c>
      <c r="O60" s="298">
        <v>33.233982702574899</v>
      </c>
      <c r="P60" s="298">
        <v>33.233982702574899</v>
      </c>
      <c r="Q60" s="298">
        <v>33.233982702574899</v>
      </c>
      <c r="R60" s="298">
        <v>33.233982702574899</v>
      </c>
      <c r="S60" s="284"/>
      <c r="T60" s="284">
        <v>32.781563898150303</v>
      </c>
      <c r="U60" s="284">
        <v>33.022081548761498</v>
      </c>
      <c r="V60" s="73">
        <f t="shared" si="2"/>
        <v>0.24051765061119568</v>
      </c>
      <c r="W60" s="283"/>
      <c r="X60" s="299">
        <v>53.223500625</v>
      </c>
      <c r="Y60" s="299">
        <v>53.223500625</v>
      </c>
      <c r="Z60" s="299">
        <v>53.223500625</v>
      </c>
      <c r="AA60" s="299">
        <v>53.223500625</v>
      </c>
      <c r="AB60" s="299">
        <v>53.223500625</v>
      </c>
      <c r="AC60" s="299">
        <v>53.223500625</v>
      </c>
      <c r="AD60" s="299">
        <v>53.223500625</v>
      </c>
      <c r="AE60" s="299">
        <v>27.127449218750002</v>
      </c>
      <c r="AF60" s="299">
        <v>53.223500625</v>
      </c>
      <c r="AG60" s="299">
        <v>53.223500625</v>
      </c>
      <c r="AH60" s="299">
        <v>53.223500625</v>
      </c>
      <c r="AI60" s="299">
        <v>53.223500625</v>
      </c>
      <c r="AJ60" s="299">
        <v>53.223500625</v>
      </c>
      <c r="AK60" s="299">
        <v>53.223500625</v>
      </c>
      <c r="AL60" s="299">
        <v>53.223500625</v>
      </c>
      <c r="AM60" s="28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316">
        <v>1E-3</v>
      </c>
      <c r="AU60" s="74">
        <v>27.127449218750002</v>
      </c>
      <c r="AV60" s="74">
        <v>1</v>
      </c>
      <c r="AW60" s="319">
        <v>1.4200000000000001E-4</v>
      </c>
      <c r="AX60" s="315">
        <v>3.8580000000000003E-2</v>
      </c>
      <c r="AY60" s="74">
        <v>2</v>
      </c>
      <c r="AZ60" s="74">
        <v>1</v>
      </c>
      <c r="BA60" s="74">
        <v>0</v>
      </c>
      <c r="BB60" s="283"/>
      <c r="BC60" s="283"/>
      <c r="BD60" s="289">
        <f t="shared" si="3"/>
        <v>4.666666666666667</v>
      </c>
      <c r="BE60" s="293">
        <v>16800</v>
      </c>
      <c r="BF60" s="287">
        <v>452.11422606999997</v>
      </c>
      <c r="BG60" s="287">
        <v>373.52982517322698</v>
      </c>
      <c r="BH60" s="287">
        <v>-374.65470348762199</v>
      </c>
      <c r="BI60" s="292">
        <v>51.097380346307602</v>
      </c>
      <c r="BJ60" s="292">
        <v>5.0644137045075501</v>
      </c>
      <c r="BK60" s="289">
        <f t="shared" si="4"/>
        <v>-1.0562125080296063</v>
      </c>
      <c r="BL60" s="289">
        <f t="shared" si="5"/>
        <v>-60.592796628923452</v>
      </c>
      <c r="BM60" s="293">
        <v>16800</v>
      </c>
      <c r="BN60" s="287">
        <v>452.11422606999997</v>
      </c>
      <c r="BO60" s="287">
        <v>408.17266399054</v>
      </c>
      <c r="BP60" s="287">
        <v>-410.40341482520199</v>
      </c>
      <c r="BQ60" s="292">
        <v>51.3785363235991</v>
      </c>
      <c r="BR60" s="292">
        <v>5.3366743727179999</v>
      </c>
      <c r="BS60" s="289">
        <f t="shared" si="6"/>
        <v>-0.79530804230467655</v>
      </c>
      <c r="BT60" s="289">
        <f t="shared" si="7"/>
        <v>-60.592796628923452</v>
      </c>
      <c r="BU60" s="296"/>
      <c r="BV60" s="290">
        <v>-122.667698702485</v>
      </c>
      <c r="BW60" s="290">
        <v>-83.005342913305299</v>
      </c>
      <c r="BX60" s="289">
        <f t="shared" si="8"/>
        <v>-127.38582317550873</v>
      </c>
      <c r="BY60" s="289">
        <f t="shared" si="9"/>
        <v>-86.228537212380601</v>
      </c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</row>
    <row r="61" spans="1:96" ht="12" customHeight="1" x14ac:dyDescent="0.25">
      <c r="A61" s="283"/>
      <c r="B61" s="285">
        <f t="shared" si="10"/>
        <v>57</v>
      </c>
      <c r="C61" s="284"/>
      <c r="D61" s="298">
        <v>32.624377233824902</v>
      </c>
      <c r="E61" s="298">
        <v>32.624377233824902</v>
      </c>
      <c r="F61" s="298">
        <v>32.624377233824902</v>
      </c>
      <c r="G61" s="298">
        <v>32.624377233824902</v>
      </c>
      <c r="H61" s="298">
        <v>32.624377233824902</v>
      </c>
      <c r="I61" s="298">
        <v>32.624377233824902</v>
      </c>
      <c r="J61" s="298">
        <v>32.624377233824902</v>
      </c>
      <c r="K61" s="298">
        <v>32.624377233824902</v>
      </c>
      <c r="L61" s="298">
        <v>32.624377233824902</v>
      </c>
      <c r="M61" s="298">
        <v>32.624377233824902</v>
      </c>
      <c r="N61" s="298">
        <v>32.624377233824902</v>
      </c>
      <c r="O61" s="298">
        <v>32.624377233824902</v>
      </c>
      <c r="P61" s="298">
        <v>32.624377233824902</v>
      </c>
      <c r="Q61" s="298">
        <v>32.624377233824902</v>
      </c>
      <c r="R61" s="298">
        <v>32.624377233824902</v>
      </c>
      <c r="S61" s="284"/>
      <c r="T61" s="284">
        <v>32.2025499311167</v>
      </c>
      <c r="U61" s="284">
        <v>32.426277986882702</v>
      </c>
      <c r="V61" s="73">
        <f t="shared" si="2"/>
        <v>0.22372805576600285</v>
      </c>
      <c r="W61" s="283"/>
      <c r="X61" s="299">
        <v>52.613894999999999</v>
      </c>
      <c r="Y61" s="299">
        <v>52.613894999999999</v>
      </c>
      <c r="Z61" s="299">
        <v>52.613894999999999</v>
      </c>
      <c r="AA61" s="299">
        <v>52.613894999999999</v>
      </c>
      <c r="AB61" s="299">
        <v>52.613894999999999</v>
      </c>
      <c r="AC61" s="299">
        <v>52.613894999999999</v>
      </c>
      <c r="AD61" s="299">
        <v>52.613894999999999</v>
      </c>
      <c r="AE61" s="299">
        <v>26.517843749999901</v>
      </c>
      <c r="AF61" s="299">
        <v>52.613894999999999</v>
      </c>
      <c r="AG61" s="299">
        <v>52.613894999999999</v>
      </c>
      <c r="AH61" s="299">
        <v>52.613894999999999</v>
      </c>
      <c r="AI61" s="299">
        <v>52.613894999999999</v>
      </c>
      <c r="AJ61" s="299">
        <v>52.613894999999999</v>
      </c>
      <c r="AK61" s="299">
        <v>52.613894999999999</v>
      </c>
      <c r="AL61" s="299">
        <v>52.613894999999999</v>
      </c>
      <c r="AM61" s="28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316">
        <v>1E-3</v>
      </c>
      <c r="AU61" s="74">
        <v>26.517843749999901</v>
      </c>
      <c r="AV61" s="74">
        <v>1</v>
      </c>
      <c r="AW61" s="319">
        <v>1.4200000000000001E-4</v>
      </c>
      <c r="AX61" s="315">
        <v>3.8580000000000003E-2</v>
      </c>
      <c r="AY61" s="74">
        <v>2</v>
      </c>
      <c r="AZ61" s="74">
        <v>1</v>
      </c>
      <c r="BA61" s="74">
        <v>0</v>
      </c>
      <c r="BB61" s="283"/>
      <c r="BC61" s="283"/>
      <c r="BD61" s="289">
        <f t="shared" si="3"/>
        <v>4.75</v>
      </c>
      <c r="BE61" s="293">
        <v>17100</v>
      </c>
      <c r="BF61" s="287">
        <v>465.94937393999999</v>
      </c>
      <c r="BG61" s="287">
        <v>372.708386068599</v>
      </c>
      <c r="BH61" s="287">
        <v>-373.12271324536198</v>
      </c>
      <c r="BI61" s="292">
        <v>51.0878027497196</v>
      </c>
      <c r="BJ61" s="292">
        <v>5.0607209600102898</v>
      </c>
      <c r="BK61" s="289">
        <f t="shared" si="4"/>
        <v>-1.0599052525268666</v>
      </c>
      <c r="BL61" s="289">
        <f t="shared" si="5"/>
        <v>-46.757648758923438</v>
      </c>
      <c r="BM61" s="293">
        <v>17100</v>
      </c>
      <c r="BN61" s="287">
        <v>465.94937393999999</v>
      </c>
      <c r="BO61" s="287">
        <v>407.05625777850997</v>
      </c>
      <c r="BP61" s="287">
        <v>-408.770266471816</v>
      </c>
      <c r="BQ61" s="292">
        <v>51.367742086139501</v>
      </c>
      <c r="BR61" s="292">
        <v>5.3300454714958301</v>
      </c>
      <c r="BS61" s="289">
        <f t="shared" si="6"/>
        <v>-0.80193694352684641</v>
      </c>
      <c r="BT61" s="289">
        <f t="shared" si="7"/>
        <v>-46.757648758923438</v>
      </c>
      <c r="BU61" s="296"/>
      <c r="BV61" s="290">
        <v>-122.411942092584</v>
      </c>
      <c r="BW61" s="290">
        <v>-82.316082851136599</v>
      </c>
      <c r="BX61" s="289">
        <f t="shared" si="8"/>
        <v>-127.13006656560773</v>
      </c>
      <c r="BY61" s="289">
        <f t="shared" si="9"/>
        <v>-85.539277150211902</v>
      </c>
      <c r="BZ61" s="296"/>
      <c r="CA61" s="296"/>
      <c r="CB61" s="296"/>
      <c r="CC61" s="296"/>
      <c r="CD61" s="296"/>
      <c r="CE61" s="296"/>
      <c r="CF61" s="296"/>
      <c r="CG61" s="296"/>
      <c r="CH61" s="296"/>
      <c r="CI61" s="296"/>
      <c r="CJ61" s="296"/>
      <c r="CK61" s="296"/>
      <c r="CL61" s="296"/>
      <c r="CM61" s="296"/>
      <c r="CN61" s="296"/>
      <c r="CO61" s="296"/>
      <c r="CP61" s="296"/>
      <c r="CQ61" s="296"/>
      <c r="CR61" s="296"/>
    </row>
    <row r="62" spans="1:96" ht="12" customHeight="1" x14ac:dyDescent="0.25">
      <c r="A62" s="283"/>
      <c r="B62" s="285">
        <f t="shared" si="10"/>
        <v>58</v>
      </c>
      <c r="C62" s="284"/>
      <c r="D62" s="298">
        <v>32.014771765074897</v>
      </c>
      <c r="E62" s="298">
        <v>32.014771765074897</v>
      </c>
      <c r="F62" s="298">
        <v>32.014771765074897</v>
      </c>
      <c r="G62" s="298">
        <v>32.014771765074897</v>
      </c>
      <c r="H62" s="298">
        <v>32.014771765074897</v>
      </c>
      <c r="I62" s="298">
        <v>32.014771765074897</v>
      </c>
      <c r="J62" s="298">
        <v>32.014771765074897</v>
      </c>
      <c r="K62" s="298">
        <v>32.014771765074897</v>
      </c>
      <c r="L62" s="298">
        <v>32.014771765074897</v>
      </c>
      <c r="M62" s="298">
        <v>32.014771765074897</v>
      </c>
      <c r="N62" s="298">
        <v>32.014771765074897</v>
      </c>
      <c r="O62" s="298">
        <v>32.014771765074897</v>
      </c>
      <c r="P62" s="298">
        <v>32.014771765074897</v>
      </c>
      <c r="Q62" s="298">
        <v>32.014771765074897</v>
      </c>
      <c r="R62" s="298">
        <v>32.014771765074897</v>
      </c>
      <c r="S62" s="284"/>
      <c r="T62" s="284">
        <v>31.623946055015001</v>
      </c>
      <c r="U62" s="284">
        <v>31.830303370774601</v>
      </c>
      <c r="V62" s="73">
        <f t="shared" si="2"/>
        <v>0.20635731575960037</v>
      </c>
      <c r="W62" s="283"/>
      <c r="X62" s="299">
        <v>52.004289374999999</v>
      </c>
      <c r="Y62" s="299">
        <v>52.004289374999999</v>
      </c>
      <c r="Z62" s="299">
        <v>52.004289374999999</v>
      </c>
      <c r="AA62" s="299">
        <v>52.004289374999999</v>
      </c>
      <c r="AB62" s="299">
        <v>52.004289374999999</v>
      </c>
      <c r="AC62" s="299">
        <v>52.004289374999999</v>
      </c>
      <c r="AD62" s="299">
        <v>52.004289374999999</v>
      </c>
      <c r="AE62" s="299">
        <v>25.90823828125</v>
      </c>
      <c r="AF62" s="299">
        <v>52.004289374999999</v>
      </c>
      <c r="AG62" s="299">
        <v>52.004289374999999</v>
      </c>
      <c r="AH62" s="299">
        <v>52.004289374999999</v>
      </c>
      <c r="AI62" s="299">
        <v>52.004289374999999</v>
      </c>
      <c r="AJ62" s="299">
        <v>52.004289374999999</v>
      </c>
      <c r="AK62" s="299">
        <v>52.004289374999999</v>
      </c>
      <c r="AL62" s="299">
        <v>52.004289374999999</v>
      </c>
      <c r="AM62" s="28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316">
        <v>1E-3</v>
      </c>
      <c r="AU62" s="74">
        <v>25.90823828125</v>
      </c>
      <c r="AV62" s="74">
        <v>1</v>
      </c>
      <c r="AW62" s="319">
        <v>1.4200000000000001E-4</v>
      </c>
      <c r="AX62" s="315">
        <v>3.8580000000000003E-2</v>
      </c>
      <c r="AY62" s="74">
        <v>2</v>
      </c>
      <c r="AZ62" s="74">
        <v>1</v>
      </c>
      <c r="BA62" s="74">
        <v>0</v>
      </c>
      <c r="BB62" s="283"/>
      <c r="BC62" s="283"/>
      <c r="BD62" s="289">
        <f t="shared" si="3"/>
        <v>4.833333333333333</v>
      </c>
      <c r="BE62" s="293">
        <v>17400</v>
      </c>
      <c r="BF62" s="287">
        <v>480.26386280999998</v>
      </c>
      <c r="BG62" s="287">
        <v>373.38636599217301</v>
      </c>
      <c r="BH62" s="287">
        <v>-373.04437216730599</v>
      </c>
      <c r="BI62" s="292">
        <v>51.0902445695639</v>
      </c>
      <c r="BJ62" s="292">
        <v>5.0694025933330904</v>
      </c>
      <c r="BK62" s="289">
        <f t="shared" si="4"/>
        <v>-1.051223619204066</v>
      </c>
      <c r="BL62" s="289">
        <f t="shared" si="5"/>
        <v>-32.443159888923446</v>
      </c>
      <c r="BM62" s="293">
        <v>17400</v>
      </c>
      <c r="BN62" s="287">
        <v>480.26386280999998</v>
      </c>
      <c r="BO62" s="287">
        <v>407.04311510581903</v>
      </c>
      <c r="BP62" s="287">
        <v>-408.19709895575198</v>
      </c>
      <c r="BQ62" s="292">
        <v>51.365439592195102</v>
      </c>
      <c r="BR62" s="292">
        <v>5.3322583233509597</v>
      </c>
      <c r="BS62" s="289">
        <f t="shared" si="6"/>
        <v>-0.79972409167171676</v>
      </c>
      <c r="BT62" s="289">
        <f t="shared" si="7"/>
        <v>-32.443159888923446</v>
      </c>
      <c r="BU62" s="296"/>
      <c r="BV62" s="290">
        <v>-120.81552013579901</v>
      </c>
      <c r="BW62" s="290">
        <v>-80.725290488415695</v>
      </c>
      <c r="BX62" s="289">
        <f t="shared" si="8"/>
        <v>-125.53364460882274</v>
      </c>
      <c r="BY62" s="289">
        <f t="shared" si="9"/>
        <v>-83.948484787490997</v>
      </c>
      <c r="BZ62" s="296"/>
      <c r="CA62" s="296"/>
      <c r="CB62" s="296"/>
      <c r="CC62" s="296"/>
      <c r="CD62" s="296"/>
      <c r="CE62" s="296"/>
      <c r="CF62" s="296"/>
      <c r="CG62" s="296"/>
      <c r="CH62" s="296"/>
      <c r="CI62" s="296"/>
      <c r="CJ62" s="296"/>
      <c r="CK62" s="296"/>
      <c r="CL62" s="296"/>
      <c r="CM62" s="296"/>
      <c r="CN62" s="296"/>
      <c r="CO62" s="296"/>
      <c r="CP62" s="296"/>
      <c r="CQ62" s="296"/>
      <c r="CR62" s="296"/>
    </row>
    <row r="63" spans="1:96" ht="12" customHeight="1" x14ac:dyDescent="0.25">
      <c r="A63" s="283"/>
      <c r="B63" s="285">
        <f t="shared" si="10"/>
        <v>59</v>
      </c>
      <c r="C63" s="284"/>
      <c r="D63" s="298">
        <v>31.4051662963249</v>
      </c>
      <c r="E63" s="298">
        <v>31.4051662963249</v>
      </c>
      <c r="F63" s="298">
        <v>31.4051662963249</v>
      </c>
      <c r="G63" s="298">
        <v>31.4051662963249</v>
      </c>
      <c r="H63" s="298">
        <v>31.4051662963249</v>
      </c>
      <c r="I63" s="298">
        <v>31.4051662963249</v>
      </c>
      <c r="J63" s="298">
        <v>31.4051662963249</v>
      </c>
      <c r="K63" s="298">
        <v>31.4051662963249</v>
      </c>
      <c r="L63" s="298">
        <v>31.4051662963249</v>
      </c>
      <c r="M63" s="298">
        <v>31.4051662963249</v>
      </c>
      <c r="N63" s="298">
        <v>31.4051662963249</v>
      </c>
      <c r="O63" s="298">
        <v>31.4051662963249</v>
      </c>
      <c r="P63" s="298">
        <v>31.4051662963249</v>
      </c>
      <c r="Q63" s="298">
        <v>31.4051662963249</v>
      </c>
      <c r="R63" s="298">
        <v>31.4051662963249</v>
      </c>
      <c r="S63" s="284"/>
      <c r="T63" s="284">
        <v>31.045678936778199</v>
      </c>
      <c r="U63" s="284">
        <v>31.234134447742498</v>
      </c>
      <c r="V63" s="73">
        <f t="shared" si="2"/>
        <v>0.18845551096429958</v>
      </c>
      <c r="W63" s="283"/>
      <c r="X63" s="299">
        <v>51.394683749999999</v>
      </c>
      <c r="Y63" s="299">
        <v>51.394683749999999</v>
      </c>
      <c r="Z63" s="299">
        <v>51.394683749999999</v>
      </c>
      <c r="AA63" s="299">
        <v>51.394683749999999</v>
      </c>
      <c r="AB63" s="299">
        <v>51.394683749999999</v>
      </c>
      <c r="AC63" s="299">
        <v>51.394683749999999</v>
      </c>
      <c r="AD63" s="299">
        <v>51.394683749999999</v>
      </c>
      <c r="AE63" s="299">
        <v>25.2986328124999</v>
      </c>
      <c r="AF63" s="299">
        <v>51.394683749999999</v>
      </c>
      <c r="AG63" s="299">
        <v>51.394683749999999</v>
      </c>
      <c r="AH63" s="299">
        <v>51.394683749999999</v>
      </c>
      <c r="AI63" s="299">
        <v>51.394683749999999</v>
      </c>
      <c r="AJ63" s="299">
        <v>51.394683749999999</v>
      </c>
      <c r="AK63" s="299">
        <v>51.394683749999999</v>
      </c>
      <c r="AL63" s="299">
        <v>51.394683749999999</v>
      </c>
      <c r="AM63" s="28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316">
        <v>1E-3</v>
      </c>
      <c r="AU63" s="74">
        <v>25.2986328124999</v>
      </c>
      <c r="AV63" s="74">
        <v>1</v>
      </c>
      <c r="AW63" s="319">
        <v>1.4200000000000001E-4</v>
      </c>
      <c r="AX63" s="315">
        <v>3.8580000000000003E-2</v>
      </c>
      <c r="AY63" s="74">
        <v>2</v>
      </c>
      <c r="AZ63" s="74">
        <v>1</v>
      </c>
      <c r="BA63" s="74">
        <v>0</v>
      </c>
      <c r="BB63" s="283"/>
      <c r="BC63" s="283"/>
      <c r="BD63" s="289">
        <f t="shared" si="3"/>
        <v>4.916666666666667</v>
      </c>
      <c r="BE63" s="293">
        <v>17700</v>
      </c>
      <c r="BF63" s="287">
        <v>494.90086016999999</v>
      </c>
      <c r="BG63" s="287">
        <v>375.64124860779998</v>
      </c>
      <c r="BH63" s="287">
        <v>-374.50559949661402</v>
      </c>
      <c r="BI63" s="292">
        <v>51.105358027539999</v>
      </c>
      <c r="BJ63" s="292">
        <v>5.0910023955845602</v>
      </c>
      <c r="BK63" s="289">
        <f t="shared" si="4"/>
        <v>-1.0296238169525962</v>
      </c>
      <c r="BL63" s="289">
        <f t="shared" si="5"/>
        <v>-17.806162528923437</v>
      </c>
      <c r="BM63" s="293">
        <v>17700</v>
      </c>
      <c r="BN63" s="287">
        <v>494.90086016999999</v>
      </c>
      <c r="BO63" s="287">
        <v>408.18519606459398</v>
      </c>
      <c r="BP63" s="287">
        <v>-408.74034893855003</v>
      </c>
      <c r="BQ63" s="292">
        <v>51.372061689035903</v>
      </c>
      <c r="BR63" s="292">
        <v>5.3436910995802398</v>
      </c>
      <c r="BS63" s="289">
        <f t="shared" si="6"/>
        <v>-0.78829131544243669</v>
      </c>
      <c r="BT63" s="289">
        <f t="shared" si="7"/>
        <v>-17.806162528923437</v>
      </c>
      <c r="BU63" s="296"/>
      <c r="BV63" s="290">
        <v>-117.895916972645</v>
      </c>
      <c r="BW63" s="290">
        <v>-78.250388309896607</v>
      </c>
      <c r="BX63" s="289">
        <f t="shared" si="8"/>
        <v>-122.61404144566873</v>
      </c>
      <c r="BY63" s="289">
        <f t="shared" si="9"/>
        <v>-81.47358260897191</v>
      </c>
      <c r="BZ63" s="296"/>
      <c r="CA63" s="296"/>
      <c r="CB63" s="296"/>
      <c r="CC63" s="296"/>
      <c r="CD63" s="296"/>
      <c r="CE63" s="296"/>
      <c r="CF63" s="296"/>
      <c r="CG63" s="296"/>
      <c r="CH63" s="296"/>
      <c r="CI63" s="296"/>
      <c r="CJ63" s="296"/>
      <c r="CK63" s="296"/>
      <c r="CL63" s="296"/>
      <c r="CM63" s="296"/>
      <c r="CN63" s="296"/>
      <c r="CO63" s="296"/>
      <c r="CP63" s="296"/>
      <c r="CQ63" s="296"/>
      <c r="CR63" s="296"/>
    </row>
    <row r="64" spans="1:96" ht="12" customHeight="1" x14ac:dyDescent="0.25">
      <c r="A64" s="283"/>
      <c r="B64" s="285">
        <f t="shared" si="10"/>
        <v>60</v>
      </c>
      <c r="C64" s="284"/>
      <c r="D64" s="298">
        <v>30.795560827574899</v>
      </c>
      <c r="E64" s="298">
        <v>30.795560827574899</v>
      </c>
      <c r="F64" s="298">
        <v>30.795560827574899</v>
      </c>
      <c r="G64" s="298">
        <v>30.795560827574899</v>
      </c>
      <c r="H64" s="298">
        <v>30.795560827574899</v>
      </c>
      <c r="I64" s="298">
        <v>30.795560827574899</v>
      </c>
      <c r="J64" s="298">
        <v>30.795560827574899</v>
      </c>
      <c r="K64" s="298">
        <v>30.795560827574899</v>
      </c>
      <c r="L64" s="298">
        <v>30.795560827574899</v>
      </c>
      <c r="M64" s="298">
        <v>30.795560827574899</v>
      </c>
      <c r="N64" s="298">
        <v>30.795560827574899</v>
      </c>
      <c r="O64" s="298">
        <v>30.795560827574899</v>
      </c>
      <c r="P64" s="298">
        <v>30.795560827574899</v>
      </c>
      <c r="Q64" s="298">
        <v>30.795560827574899</v>
      </c>
      <c r="R64" s="298">
        <v>30.795560827574899</v>
      </c>
      <c r="S64" s="284"/>
      <c r="T64" s="284">
        <v>30.4676761759229</v>
      </c>
      <c r="U64" s="284">
        <v>30.6377495258875</v>
      </c>
      <c r="V64" s="73">
        <f t="shared" si="2"/>
        <v>0.17007334996459988</v>
      </c>
      <c r="W64" s="283"/>
      <c r="X64" s="299">
        <v>50.785078124999998</v>
      </c>
      <c r="Y64" s="299">
        <v>50.785078124999998</v>
      </c>
      <c r="Z64" s="299">
        <v>50.785078124999998</v>
      </c>
      <c r="AA64" s="299">
        <v>50.785078124999998</v>
      </c>
      <c r="AB64" s="299">
        <v>50.785078124999998</v>
      </c>
      <c r="AC64" s="299">
        <v>50.785078124999998</v>
      </c>
      <c r="AD64" s="299">
        <v>50.785078124999998</v>
      </c>
      <c r="AE64" s="299">
        <v>24.689027343749899</v>
      </c>
      <c r="AF64" s="299">
        <v>50.785078124999998</v>
      </c>
      <c r="AG64" s="299">
        <v>50.785078124999998</v>
      </c>
      <c r="AH64" s="299">
        <v>50.785078124999998</v>
      </c>
      <c r="AI64" s="299">
        <v>50.785078124999998</v>
      </c>
      <c r="AJ64" s="299">
        <v>50.785078124999998</v>
      </c>
      <c r="AK64" s="299">
        <v>50.785078124999998</v>
      </c>
      <c r="AL64" s="299">
        <v>50.785078124999998</v>
      </c>
      <c r="AM64" s="28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316">
        <v>1E-3</v>
      </c>
      <c r="AU64" s="74">
        <v>24.689027343749899</v>
      </c>
      <c r="AV64" s="74">
        <v>1</v>
      </c>
      <c r="AW64" s="319">
        <v>1.4200000000000001E-4</v>
      </c>
      <c r="AX64" s="315">
        <v>3.8580000000000003E-2</v>
      </c>
      <c r="AY64" s="74">
        <v>2</v>
      </c>
      <c r="AZ64" s="74">
        <v>1</v>
      </c>
      <c r="BA64" s="74">
        <v>0</v>
      </c>
      <c r="BB64" s="283"/>
      <c r="BC64" s="283"/>
      <c r="BD64" s="289">
        <f t="shared" si="3"/>
        <v>5</v>
      </c>
      <c r="BE64" s="293">
        <v>18000</v>
      </c>
      <c r="BF64" s="287">
        <v>509.7</v>
      </c>
      <c r="BG64" s="287">
        <v>379.53445042975397</v>
      </c>
      <c r="BH64" s="287">
        <v>-377.580075944996</v>
      </c>
      <c r="BI64" s="292">
        <v>51.133614857448201</v>
      </c>
      <c r="BJ64" s="292">
        <v>5.1258496073561801</v>
      </c>
      <c r="BK64" s="289">
        <f t="shared" si="4"/>
        <v>-0.99477660518097633</v>
      </c>
      <c r="BL64" s="289">
        <f t="shared" si="5"/>
        <v>-3.0070226989234357</v>
      </c>
      <c r="BM64" s="293">
        <v>18000</v>
      </c>
      <c r="BN64" s="287">
        <v>509.7</v>
      </c>
      <c r="BO64" s="287">
        <v>410.52433926708301</v>
      </c>
      <c r="BP64" s="287">
        <v>-410.44849248452101</v>
      </c>
      <c r="BQ64" s="292">
        <v>51.387940157453997</v>
      </c>
      <c r="BR64" s="292">
        <v>5.36460077931594</v>
      </c>
      <c r="BS64" s="289">
        <f t="shared" si="6"/>
        <v>-0.76738163570673645</v>
      </c>
      <c r="BT64" s="289">
        <f t="shared" si="7"/>
        <v>-3.0070226989234357</v>
      </c>
      <c r="BU64" s="296"/>
      <c r="BV64" s="290">
        <v>-113.68510832968001</v>
      </c>
      <c r="BW64" s="290">
        <v>-74.918481641505196</v>
      </c>
      <c r="BX64" s="289">
        <f t="shared" si="8"/>
        <v>-118.40323280270374</v>
      </c>
      <c r="BY64" s="289">
        <f t="shared" si="9"/>
        <v>-78.141675940580498</v>
      </c>
      <c r="BZ64" s="296"/>
      <c r="CA64" s="296"/>
      <c r="CB64" s="296"/>
      <c r="CC64" s="296"/>
      <c r="CD64" s="296"/>
      <c r="CE64" s="296"/>
      <c r="CF64" s="296"/>
      <c r="CG64" s="296"/>
      <c r="CH64" s="296"/>
      <c r="CI64" s="296"/>
      <c r="CJ64" s="296"/>
      <c r="CK64" s="296"/>
      <c r="CL64" s="296"/>
      <c r="CM64" s="296"/>
      <c r="CN64" s="296"/>
      <c r="CO64" s="296"/>
      <c r="CP64" s="296"/>
      <c r="CQ64" s="296"/>
      <c r="CR64" s="296"/>
    </row>
    <row r="65" spans="1:96" ht="12" customHeight="1" x14ac:dyDescent="0.25">
      <c r="A65" s="283"/>
      <c r="B65" s="285">
        <f t="shared" si="10"/>
        <v>61</v>
      </c>
      <c r="C65" s="284"/>
      <c r="D65" s="298">
        <v>30.185955358824899</v>
      </c>
      <c r="E65" s="298">
        <v>30.185955358824899</v>
      </c>
      <c r="F65" s="298">
        <v>30.185955358824899</v>
      </c>
      <c r="G65" s="298">
        <v>30.185955358824899</v>
      </c>
      <c r="H65" s="298">
        <v>30.185955358824899</v>
      </c>
      <c r="I65" s="298">
        <v>30.185955358824899</v>
      </c>
      <c r="J65" s="298">
        <v>30.185955358824899</v>
      </c>
      <c r="K65" s="298">
        <v>30.185955358824899</v>
      </c>
      <c r="L65" s="298">
        <v>30.185955358824899</v>
      </c>
      <c r="M65" s="298">
        <v>30.185955358824899</v>
      </c>
      <c r="N65" s="298">
        <v>30.185955358824899</v>
      </c>
      <c r="O65" s="298">
        <v>30.185955358824899</v>
      </c>
      <c r="P65" s="298">
        <v>30.185955358824899</v>
      </c>
      <c r="Q65" s="298">
        <v>30.185955358824899</v>
      </c>
      <c r="R65" s="298">
        <v>30.185955358824899</v>
      </c>
      <c r="S65" s="284"/>
      <c r="T65" s="284">
        <v>29.889866449692502</v>
      </c>
      <c r="U65" s="284">
        <v>30.041128445608301</v>
      </c>
      <c r="V65" s="73">
        <f t="shared" si="2"/>
        <v>0.15126199591579947</v>
      </c>
      <c r="W65" s="283"/>
      <c r="X65" s="299">
        <v>50.175472499999998</v>
      </c>
      <c r="Y65" s="299">
        <v>50.175472499999998</v>
      </c>
      <c r="Z65" s="299">
        <v>50.175472499999998</v>
      </c>
      <c r="AA65" s="299">
        <v>50.175472499999998</v>
      </c>
      <c r="AB65" s="299">
        <v>50.175472499999998</v>
      </c>
      <c r="AC65" s="299">
        <v>50.175472499999998</v>
      </c>
      <c r="AD65" s="299">
        <v>50.175472499999998</v>
      </c>
      <c r="AE65" s="299">
        <v>24.079421875000001</v>
      </c>
      <c r="AF65" s="299">
        <v>50.175472499999998</v>
      </c>
      <c r="AG65" s="299">
        <v>50.175472499999998</v>
      </c>
      <c r="AH65" s="299">
        <v>50.175472499999998</v>
      </c>
      <c r="AI65" s="299">
        <v>50.175472499999998</v>
      </c>
      <c r="AJ65" s="299">
        <v>50.175472499999998</v>
      </c>
      <c r="AK65" s="299">
        <v>50.175472499999998</v>
      </c>
      <c r="AL65" s="299">
        <v>50.175472499999998</v>
      </c>
      <c r="AM65" s="28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316">
        <v>1E-3</v>
      </c>
      <c r="AU65" s="74">
        <v>24.079421875000001</v>
      </c>
      <c r="AV65" s="74">
        <v>1</v>
      </c>
      <c r="AW65" s="319">
        <v>1.4200000000000001E-4</v>
      </c>
      <c r="AX65" s="315">
        <v>3.8580000000000003E-2</v>
      </c>
      <c r="AY65" s="74">
        <v>2</v>
      </c>
      <c r="AZ65" s="74">
        <v>1</v>
      </c>
      <c r="BA65" s="74">
        <v>0</v>
      </c>
      <c r="BB65" s="283"/>
      <c r="BC65" s="283"/>
      <c r="BD65" s="289">
        <f t="shared" si="3"/>
        <v>5.083333333333333</v>
      </c>
      <c r="BE65" s="293">
        <v>18300</v>
      </c>
      <c r="BF65" s="287">
        <v>524.49913982999999</v>
      </c>
      <c r="BG65" s="287">
        <v>385.10378328213602</v>
      </c>
      <c r="BH65" s="287">
        <v>-382.32188073507302</v>
      </c>
      <c r="BI65" s="292">
        <v>51.175240599853403</v>
      </c>
      <c r="BJ65" s="292">
        <v>5.1739969407528701</v>
      </c>
      <c r="BK65" s="289">
        <f t="shared" si="4"/>
        <v>-0.94662927178428635</v>
      </c>
      <c r="BL65" s="289">
        <f t="shared" si="5"/>
        <v>11.792117131076566</v>
      </c>
      <c r="BM65" s="293">
        <v>18300</v>
      </c>
      <c r="BN65" s="287">
        <v>524.49913982999999</v>
      </c>
      <c r="BO65" s="287">
        <v>414.08817866882703</v>
      </c>
      <c r="BP65" s="287">
        <v>-413.358170304363</v>
      </c>
      <c r="BQ65" s="292">
        <v>51.413271403257497</v>
      </c>
      <c r="BR65" s="292">
        <v>5.3950889937328999</v>
      </c>
      <c r="BS65" s="289">
        <f t="shared" si="6"/>
        <v>-0.73689342128977664</v>
      </c>
      <c r="BT65" s="289">
        <f t="shared" si="7"/>
        <v>11.792117131076566</v>
      </c>
      <c r="BU65" s="296"/>
      <c r="BV65" s="290">
        <v>-108.229211318791</v>
      </c>
      <c r="BW65" s="290">
        <v>-70.766061790649999</v>
      </c>
      <c r="BX65" s="289">
        <f t="shared" si="8"/>
        <v>-112.94733579181474</v>
      </c>
      <c r="BY65" s="289">
        <f t="shared" si="9"/>
        <v>-73.989256089725302</v>
      </c>
      <c r="BZ65" s="296"/>
      <c r="CA65" s="296"/>
      <c r="CB65" s="296"/>
      <c r="CC65" s="296"/>
      <c r="CD65" s="296"/>
      <c r="CE65" s="296"/>
      <c r="CF65" s="296"/>
      <c r="CG65" s="296"/>
      <c r="CH65" s="296"/>
      <c r="CI65" s="296"/>
      <c r="CJ65" s="296"/>
      <c r="CK65" s="296"/>
      <c r="CL65" s="296"/>
      <c r="CM65" s="296"/>
      <c r="CN65" s="296"/>
      <c r="CO65" s="296"/>
      <c r="CP65" s="296"/>
      <c r="CQ65" s="296"/>
      <c r="CR65" s="296"/>
    </row>
    <row r="66" spans="1:96" ht="12" customHeight="1" x14ac:dyDescent="0.25">
      <c r="A66" s="283"/>
      <c r="B66" s="285">
        <f t="shared" si="10"/>
        <v>62</v>
      </c>
      <c r="C66" s="284"/>
      <c r="D66" s="298">
        <v>29.576349890074901</v>
      </c>
      <c r="E66" s="298">
        <v>29.576349890074901</v>
      </c>
      <c r="F66" s="298">
        <v>29.576349890074901</v>
      </c>
      <c r="G66" s="298">
        <v>29.576349890074901</v>
      </c>
      <c r="H66" s="298">
        <v>29.576349890074901</v>
      </c>
      <c r="I66" s="298">
        <v>29.576349890074901</v>
      </c>
      <c r="J66" s="298">
        <v>29.576349890074901</v>
      </c>
      <c r="K66" s="298">
        <v>29.576349890074901</v>
      </c>
      <c r="L66" s="298">
        <v>29.576349890074901</v>
      </c>
      <c r="M66" s="298">
        <v>29.576349890074901</v>
      </c>
      <c r="N66" s="298">
        <v>29.576349890074901</v>
      </c>
      <c r="O66" s="298">
        <v>29.576349890074901</v>
      </c>
      <c r="P66" s="298">
        <v>29.576349890074901</v>
      </c>
      <c r="Q66" s="298">
        <v>29.576349890074901</v>
      </c>
      <c r="R66" s="298">
        <v>29.576349890074901</v>
      </c>
      <c r="S66" s="284"/>
      <c r="T66" s="284">
        <v>29.312179646827001</v>
      </c>
      <c r="U66" s="284">
        <v>29.444252548787301</v>
      </c>
      <c r="V66" s="73">
        <f t="shared" si="2"/>
        <v>0.1320729019602993</v>
      </c>
      <c r="W66" s="283"/>
      <c r="X66" s="299">
        <v>49.565866874999998</v>
      </c>
      <c r="Y66" s="299">
        <v>49.565866874999998</v>
      </c>
      <c r="Z66" s="299">
        <v>49.565866874999998</v>
      </c>
      <c r="AA66" s="299">
        <v>49.565866874999998</v>
      </c>
      <c r="AB66" s="299">
        <v>49.565866874999998</v>
      </c>
      <c r="AC66" s="299">
        <v>49.565866874999998</v>
      </c>
      <c r="AD66" s="299">
        <v>49.565866874999998</v>
      </c>
      <c r="AE66" s="299">
        <v>23.469816406249901</v>
      </c>
      <c r="AF66" s="299">
        <v>49.565866874999998</v>
      </c>
      <c r="AG66" s="299">
        <v>49.565866874999998</v>
      </c>
      <c r="AH66" s="299">
        <v>49.565866874999998</v>
      </c>
      <c r="AI66" s="299">
        <v>49.565866874999998</v>
      </c>
      <c r="AJ66" s="299">
        <v>49.565866874999998</v>
      </c>
      <c r="AK66" s="299">
        <v>49.565866874999998</v>
      </c>
      <c r="AL66" s="299">
        <v>49.565866874999998</v>
      </c>
      <c r="AM66" s="28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316">
        <v>1E-3</v>
      </c>
      <c r="AU66" s="74">
        <v>23.469816406249901</v>
      </c>
      <c r="AV66" s="74">
        <v>1</v>
      </c>
      <c r="AW66" s="319">
        <v>1.4200000000000001E-4</v>
      </c>
      <c r="AX66" s="315">
        <v>3.8580000000000003E-2</v>
      </c>
      <c r="AY66" s="74">
        <v>2</v>
      </c>
      <c r="AZ66" s="74">
        <v>1</v>
      </c>
      <c r="BA66" s="74">
        <v>0</v>
      </c>
      <c r="BB66" s="283"/>
      <c r="BC66" s="283"/>
      <c r="BD66" s="289">
        <f t="shared" si="3"/>
        <v>5.166666666666667</v>
      </c>
      <c r="BE66" s="293">
        <v>18600</v>
      </c>
      <c r="BF66" s="287">
        <v>539.13613719</v>
      </c>
      <c r="BG66" s="287">
        <v>392.35567532172399</v>
      </c>
      <c r="BH66" s="287">
        <v>-388.75733075657001</v>
      </c>
      <c r="BI66" s="292">
        <v>51.230152197093297</v>
      </c>
      <c r="BJ66" s="292">
        <v>5.23516758331498</v>
      </c>
      <c r="BK66" s="289">
        <f t="shared" si="4"/>
        <v>-0.88545862922217644</v>
      </c>
      <c r="BL66" s="289">
        <f t="shared" si="5"/>
        <v>26.429114491076575</v>
      </c>
      <c r="BM66" s="293">
        <v>18600</v>
      </c>
      <c r="BN66" s="287">
        <v>539.13613719</v>
      </c>
      <c r="BO66" s="287">
        <v>418.88582290307102</v>
      </c>
      <c r="BP66" s="287">
        <v>-417.48985369231002</v>
      </c>
      <c r="BQ66" s="292">
        <v>51.448082046913498</v>
      </c>
      <c r="BR66" s="292">
        <v>5.4350701969856701</v>
      </c>
      <c r="BS66" s="289">
        <f t="shared" si="6"/>
        <v>-0.69691221803700643</v>
      </c>
      <c r="BT66" s="289">
        <f t="shared" si="7"/>
        <v>26.429114491076575</v>
      </c>
      <c r="BU66" s="296"/>
      <c r="BV66" s="290">
        <v>-101.587979358916</v>
      </c>
      <c r="BW66" s="290">
        <v>-65.838606390514599</v>
      </c>
      <c r="BX66" s="289">
        <f t="shared" si="8"/>
        <v>-106.30610383193974</v>
      </c>
      <c r="BY66" s="289">
        <f t="shared" si="9"/>
        <v>-69.061800689589901</v>
      </c>
      <c r="BZ66" s="296"/>
      <c r="CA66" s="296"/>
      <c r="CB66" s="296"/>
      <c r="CC66" s="296"/>
      <c r="CD66" s="296"/>
      <c r="CE66" s="296"/>
      <c r="CF66" s="296"/>
      <c r="CG66" s="296"/>
      <c r="CH66" s="296"/>
      <c r="CI66" s="296"/>
      <c r="CJ66" s="296"/>
      <c r="CK66" s="296"/>
      <c r="CL66" s="296"/>
      <c r="CM66" s="296"/>
      <c r="CN66" s="296"/>
      <c r="CO66" s="296"/>
      <c r="CP66" s="296"/>
      <c r="CQ66" s="296"/>
      <c r="CR66" s="296"/>
    </row>
    <row r="67" spans="1:96" ht="12" customHeight="1" x14ac:dyDescent="0.25">
      <c r="A67" s="283"/>
      <c r="B67" s="285">
        <f t="shared" si="10"/>
        <v>63</v>
      </c>
      <c r="C67" s="284"/>
      <c r="D67" s="298">
        <v>28.966744421324901</v>
      </c>
      <c r="E67" s="298">
        <v>28.966744421324901</v>
      </c>
      <c r="F67" s="298">
        <v>28.966744421324901</v>
      </c>
      <c r="G67" s="298">
        <v>28.966744421324901</v>
      </c>
      <c r="H67" s="298">
        <v>28.966744421324901</v>
      </c>
      <c r="I67" s="298">
        <v>28.966744421324901</v>
      </c>
      <c r="J67" s="298">
        <v>28.966744421324901</v>
      </c>
      <c r="K67" s="298">
        <v>28.966744421324901</v>
      </c>
      <c r="L67" s="298">
        <v>28.966744421324901</v>
      </c>
      <c r="M67" s="298">
        <v>28.966744421324901</v>
      </c>
      <c r="N67" s="298">
        <v>28.966744421324901</v>
      </c>
      <c r="O67" s="298">
        <v>28.966744421324901</v>
      </c>
      <c r="P67" s="298">
        <v>28.966744421324901</v>
      </c>
      <c r="Q67" s="298">
        <v>28.966744421324901</v>
      </c>
      <c r="R67" s="298">
        <v>28.966744421324901</v>
      </c>
      <c r="S67" s="284"/>
      <c r="T67" s="284">
        <v>28.734546990332898</v>
      </c>
      <c r="U67" s="284">
        <v>28.847104645934401</v>
      </c>
      <c r="V67" s="73">
        <f t="shared" si="2"/>
        <v>0.11255765560150266</v>
      </c>
      <c r="W67" s="283"/>
      <c r="X67" s="299">
        <v>48.956261249999997</v>
      </c>
      <c r="Y67" s="299">
        <v>48.956261249999997</v>
      </c>
      <c r="Z67" s="299">
        <v>48.956261249999997</v>
      </c>
      <c r="AA67" s="299">
        <v>48.956261249999997</v>
      </c>
      <c r="AB67" s="299">
        <v>48.956261249999997</v>
      </c>
      <c r="AC67" s="299">
        <v>48.956261249999997</v>
      </c>
      <c r="AD67" s="299">
        <v>48.956261249999997</v>
      </c>
      <c r="AE67" s="299">
        <v>22.8602109374999</v>
      </c>
      <c r="AF67" s="299">
        <v>48.956261249999997</v>
      </c>
      <c r="AG67" s="299">
        <v>48.956261249999997</v>
      </c>
      <c r="AH67" s="299">
        <v>48.956261249999997</v>
      </c>
      <c r="AI67" s="299">
        <v>48.956261249999997</v>
      </c>
      <c r="AJ67" s="299">
        <v>48.956261249999997</v>
      </c>
      <c r="AK67" s="299">
        <v>48.956261249999997</v>
      </c>
      <c r="AL67" s="299">
        <v>48.956261249999997</v>
      </c>
      <c r="AM67" s="28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316">
        <v>1E-3</v>
      </c>
      <c r="AU67" s="74">
        <v>22.8602109374999</v>
      </c>
      <c r="AV67" s="74">
        <v>1</v>
      </c>
      <c r="AW67" s="319">
        <v>1.4200000000000001E-4</v>
      </c>
      <c r="AX67" s="315">
        <v>3.8580000000000003E-2</v>
      </c>
      <c r="AY67" s="74">
        <v>2</v>
      </c>
      <c r="AZ67" s="74">
        <v>1</v>
      </c>
      <c r="BA67" s="74">
        <v>0</v>
      </c>
      <c r="BB67" s="283"/>
      <c r="BC67" s="283"/>
      <c r="BD67" s="289">
        <f t="shared" si="3"/>
        <v>5.25</v>
      </c>
      <c r="BE67" s="293">
        <v>18900</v>
      </c>
      <c r="BF67" s="287">
        <v>553.45062605999999</v>
      </c>
      <c r="BG67" s="287">
        <v>401.25825578630298</v>
      </c>
      <c r="BH67" s="287">
        <v>-396.87702342503098</v>
      </c>
      <c r="BI67" s="292">
        <v>51.297909493397597</v>
      </c>
      <c r="BJ67" s="292">
        <v>5.3087214230096498</v>
      </c>
      <c r="BK67" s="289">
        <f t="shared" si="4"/>
        <v>-0.81190478952750667</v>
      </c>
      <c r="BL67" s="289">
        <f t="shared" si="5"/>
        <v>40.743603361076566</v>
      </c>
      <c r="BM67" s="293">
        <v>18900</v>
      </c>
      <c r="BN67" s="287">
        <v>553.45062605999999</v>
      </c>
      <c r="BO67" s="287">
        <v>424.90376665655401</v>
      </c>
      <c r="BP67" s="287">
        <v>-422.84345508113699</v>
      </c>
      <c r="BQ67" s="292">
        <v>51.492198717577203</v>
      </c>
      <c r="BR67" s="292">
        <v>5.4842467034902498</v>
      </c>
      <c r="BS67" s="289">
        <f t="shared" si="6"/>
        <v>-0.64773571153242671</v>
      </c>
      <c r="BT67" s="289">
        <f t="shared" si="7"/>
        <v>40.743603361076566</v>
      </c>
      <c r="BU67" s="296"/>
      <c r="BV67" s="290">
        <v>-93.834147751830301</v>
      </c>
      <c r="BW67" s="290">
        <v>-60.190081325393699</v>
      </c>
      <c r="BX67" s="289">
        <f t="shared" si="8"/>
        <v>-98.552272224854036</v>
      </c>
      <c r="BY67" s="289">
        <f t="shared" si="9"/>
        <v>-63.413275624468994</v>
      </c>
      <c r="BZ67" s="296"/>
      <c r="CA67" s="296"/>
      <c r="CB67" s="296"/>
      <c r="CC67" s="296"/>
      <c r="CD67" s="296"/>
      <c r="CE67" s="296"/>
      <c r="CF67" s="296"/>
      <c r="CG67" s="296"/>
      <c r="CH67" s="296"/>
      <c r="CI67" s="296"/>
      <c r="CJ67" s="296"/>
      <c r="CK67" s="296"/>
      <c r="CL67" s="296"/>
      <c r="CM67" s="296"/>
      <c r="CN67" s="296"/>
      <c r="CO67" s="296"/>
      <c r="CP67" s="296"/>
      <c r="CQ67" s="296"/>
      <c r="CR67" s="296"/>
    </row>
    <row r="68" spans="1:96" ht="12" customHeight="1" x14ac:dyDescent="0.25">
      <c r="A68" s="283"/>
      <c r="B68" s="285">
        <f t="shared" si="10"/>
        <v>64</v>
      </c>
      <c r="C68" s="284"/>
      <c r="D68" s="298">
        <v>28.3571389525749</v>
      </c>
      <c r="E68" s="298">
        <v>28.3571389525749</v>
      </c>
      <c r="F68" s="298">
        <v>28.3571389525749</v>
      </c>
      <c r="G68" s="298">
        <v>28.3571389525749</v>
      </c>
      <c r="H68" s="298">
        <v>28.3571389525749</v>
      </c>
      <c r="I68" s="298">
        <v>28.3571389525749</v>
      </c>
      <c r="J68" s="298">
        <v>28.3571389525749</v>
      </c>
      <c r="K68" s="298">
        <v>28.3571389525749</v>
      </c>
      <c r="L68" s="298">
        <v>28.3571389525749</v>
      </c>
      <c r="M68" s="298">
        <v>28.3571389525749</v>
      </c>
      <c r="N68" s="298">
        <v>28.3571389525749</v>
      </c>
      <c r="O68" s="298">
        <v>28.3571389525749</v>
      </c>
      <c r="P68" s="298">
        <v>28.3571389525749</v>
      </c>
      <c r="Q68" s="298">
        <v>28.3571389525749</v>
      </c>
      <c r="R68" s="298">
        <v>28.3571389525749</v>
      </c>
      <c r="S68" s="284"/>
      <c r="T68" s="284">
        <v>28.1569011496745</v>
      </c>
      <c r="U68" s="284">
        <v>28.249668981542399</v>
      </c>
      <c r="V68" s="73">
        <f t="shared" si="2"/>
        <v>9.2767831867899275E-2</v>
      </c>
      <c r="W68" s="283"/>
      <c r="X68" s="299">
        <v>48.346655624999997</v>
      </c>
      <c r="Y68" s="299">
        <v>48.346655624999997</v>
      </c>
      <c r="Z68" s="299">
        <v>48.346655624999997</v>
      </c>
      <c r="AA68" s="299">
        <v>48.346655624999997</v>
      </c>
      <c r="AB68" s="299">
        <v>48.346655624999997</v>
      </c>
      <c r="AC68" s="299">
        <v>48.346655624999997</v>
      </c>
      <c r="AD68" s="299">
        <v>48.346655624999997</v>
      </c>
      <c r="AE68" s="299">
        <v>22.2506054687499</v>
      </c>
      <c r="AF68" s="299">
        <v>48.346655624999997</v>
      </c>
      <c r="AG68" s="299">
        <v>48.346655624999997</v>
      </c>
      <c r="AH68" s="299">
        <v>48.346655624999997</v>
      </c>
      <c r="AI68" s="299">
        <v>48.346655624999997</v>
      </c>
      <c r="AJ68" s="299">
        <v>48.346655624999997</v>
      </c>
      <c r="AK68" s="299">
        <v>48.346655624999997</v>
      </c>
      <c r="AL68" s="299">
        <v>48.346655624999997</v>
      </c>
      <c r="AM68" s="28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316">
        <v>1E-3</v>
      </c>
      <c r="AU68" s="74">
        <v>22.2506054687499</v>
      </c>
      <c r="AV68" s="74">
        <v>1</v>
      </c>
      <c r="AW68" s="319">
        <v>1.4200000000000001E-4</v>
      </c>
      <c r="AX68" s="315">
        <v>3.8580000000000003E-2</v>
      </c>
      <c r="AY68" s="74">
        <v>2</v>
      </c>
      <c r="AZ68" s="74">
        <v>1</v>
      </c>
      <c r="BA68" s="74">
        <v>0</v>
      </c>
      <c r="BB68" s="283"/>
      <c r="BC68" s="283"/>
      <c r="BD68" s="289">
        <f t="shared" si="3"/>
        <v>5.333333333333333</v>
      </c>
      <c r="BE68" s="293">
        <v>19200</v>
      </c>
      <c r="BF68" s="287">
        <v>567.28577393</v>
      </c>
      <c r="BG68" s="287">
        <v>411.73652198343098</v>
      </c>
      <c r="BH68" s="287">
        <v>-406.62935509124497</v>
      </c>
      <c r="BI68" s="292">
        <v>51.377691230434003</v>
      </c>
      <c r="BJ68" s="292">
        <v>5.3936490751552801</v>
      </c>
      <c r="BK68" s="289">
        <f t="shared" si="4"/>
        <v>-0.7269771373818763</v>
      </c>
      <c r="BL68" s="289">
        <f t="shared" si="5"/>
        <v>54.578751231076581</v>
      </c>
      <c r="BM68" s="293">
        <v>19200</v>
      </c>
      <c r="BN68" s="287">
        <v>567.28577393</v>
      </c>
      <c r="BO68" s="287">
        <v>432.10258497501297</v>
      </c>
      <c r="BP68" s="287">
        <v>-429.39441451277702</v>
      </c>
      <c r="BQ68" s="292">
        <v>51.545226808591401</v>
      </c>
      <c r="BR68" s="292">
        <v>5.5420950260476003</v>
      </c>
      <c r="BS68" s="289">
        <f t="shared" si="6"/>
        <v>-0.5898873889750762</v>
      </c>
      <c r="BT68" s="289">
        <f t="shared" si="7"/>
        <v>54.578751231076581</v>
      </c>
      <c r="BU68" s="296"/>
      <c r="BV68" s="290">
        <v>-85.052637079329799</v>
      </c>
      <c r="BW68" s="290">
        <v>-53.882349692027297</v>
      </c>
      <c r="BX68" s="289">
        <f t="shared" si="8"/>
        <v>-89.770761552353534</v>
      </c>
      <c r="BY68" s="289">
        <f t="shared" si="9"/>
        <v>-57.105543991102593</v>
      </c>
      <c r="BZ68" s="296"/>
      <c r="CA68" s="296"/>
      <c r="CB68" s="296"/>
      <c r="CC68" s="296"/>
      <c r="CD68" s="296"/>
      <c r="CE68" s="296"/>
      <c r="CF68" s="296"/>
      <c r="CG68" s="296"/>
      <c r="CH68" s="296"/>
      <c r="CI68" s="296"/>
      <c r="CJ68" s="296"/>
      <c r="CK68" s="296"/>
      <c r="CL68" s="296"/>
      <c r="CM68" s="296"/>
      <c r="CN68" s="296"/>
      <c r="CO68" s="296"/>
      <c r="CP68" s="296"/>
      <c r="CQ68" s="296"/>
      <c r="CR68" s="296"/>
    </row>
    <row r="69" spans="1:96" ht="12" customHeight="1" x14ac:dyDescent="0.25">
      <c r="A69" s="283"/>
      <c r="B69" s="285">
        <f t="shared" si="10"/>
        <v>65</v>
      </c>
      <c r="C69" s="284"/>
      <c r="D69" s="298">
        <v>27.747533483824899</v>
      </c>
      <c r="E69" s="298">
        <v>27.747533483824899</v>
      </c>
      <c r="F69" s="298">
        <v>27.747533483824899</v>
      </c>
      <c r="G69" s="298">
        <v>27.747533483824899</v>
      </c>
      <c r="H69" s="298">
        <v>27.747533483824899</v>
      </c>
      <c r="I69" s="298">
        <v>27.747533483824899</v>
      </c>
      <c r="J69" s="298">
        <v>27.747533483824899</v>
      </c>
      <c r="K69" s="298">
        <v>27.747533483824899</v>
      </c>
      <c r="L69" s="298">
        <v>27.747533483824899</v>
      </c>
      <c r="M69" s="298">
        <v>27.747533483824899</v>
      </c>
      <c r="N69" s="298">
        <v>27.747533483824899</v>
      </c>
      <c r="O69" s="298">
        <v>27.747533483824899</v>
      </c>
      <c r="P69" s="298">
        <v>27.747533483824899</v>
      </c>
      <c r="Q69" s="298">
        <v>27.747533483824899</v>
      </c>
      <c r="R69" s="298">
        <v>27.747533483824899</v>
      </c>
      <c r="S69" s="284"/>
      <c r="T69" s="284">
        <v>27.579176342844999</v>
      </c>
      <c r="U69" s="284">
        <v>27.6519311978908</v>
      </c>
      <c r="V69" s="73">
        <f t="shared" si="2"/>
        <v>7.2754855045801037E-2</v>
      </c>
      <c r="W69" s="283"/>
      <c r="X69" s="299">
        <v>47.737050000000004</v>
      </c>
      <c r="Y69" s="299">
        <v>47.737050000000004</v>
      </c>
      <c r="Z69" s="299">
        <v>47.737050000000004</v>
      </c>
      <c r="AA69" s="299">
        <v>47.737050000000004</v>
      </c>
      <c r="AB69" s="299">
        <v>47.737050000000004</v>
      </c>
      <c r="AC69" s="299">
        <v>47.737050000000004</v>
      </c>
      <c r="AD69" s="299">
        <v>47.737050000000004</v>
      </c>
      <c r="AE69" s="299">
        <v>21.640999999999899</v>
      </c>
      <c r="AF69" s="299">
        <v>47.737050000000004</v>
      </c>
      <c r="AG69" s="299">
        <v>47.737050000000004</v>
      </c>
      <c r="AH69" s="299">
        <v>47.737050000000004</v>
      </c>
      <c r="AI69" s="299">
        <v>47.737050000000004</v>
      </c>
      <c r="AJ69" s="299">
        <v>47.737050000000004</v>
      </c>
      <c r="AK69" s="299">
        <v>47.737050000000004</v>
      </c>
      <c r="AL69" s="299">
        <v>47.737050000000004</v>
      </c>
      <c r="AM69" s="28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316">
        <v>1E-3</v>
      </c>
      <c r="AU69" s="74">
        <v>21.640999999999899</v>
      </c>
      <c r="AV69" s="74">
        <v>1</v>
      </c>
      <c r="AW69" s="319">
        <v>1.4200000000000001E-4</v>
      </c>
      <c r="AX69" s="315">
        <v>3.8580000000000003E-2</v>
      </c>
      <c r="AY69" s="74">
        <v>1</v>
      </c>
      <c r="AZ69" s="74">
        <v>1</v>
      </c>
      <c r="BA69" s="74">
        <v>0</v>
      </c>
      <c r="BB69" s="283"/>
      <c r="BC69" s="283"/>
      <c r="BD69" s="289">
        <f t="shared" si="3"/>
        <v>5.416666666666667</v>
      </c>
      <c r="BE69" s="293">
        <v>19500</v>
      </c>
      <c r="BF69" s="287">
        <v>580.49</v>
      </c>
      <c r="BG69" s="287">
        <v>423.67061457377702</v>
      </c>
      <c r="BH69" s="287">
        <v>-417.916779696508</v>
      </c>
      <c r="BI69" s="292">
        <v>51.468303071590697</v>
      </c>
      <c r="BJ69" s="292">
        <v>5.4885979010231498</v>
      </c>
      <c r="BK69" s="289">
        <f t="shared" si="4"/>
        <v>-0.63202831151400662</v>
      </c>
      <c r="BL69" s="289">
        <f t="shared" si="5"/>
        <v>67.782977301076585</v>
      </c>
      <c r="BM69" s="293">
        <v>19500</v>
      </c>
      <c r="BN69" s="287">
        <v>580.49</v>
      </c>
      <c r="BO69" s="287">
        <v>440.414941368173</v>
      </c>
      <c r="BP69" s="287">
        <v>-437.09083861322699</v>
      </c>
      <c r="BQ69" s="292">
        <v>51.606542422176801</v>
      </c>
      <c r="BR69" s="292">
        <v>5.60786681391202</v>
      </c>
      <c r="BS69" s="289">
        <f t="shared" si="6"/>
        <v>-0.52411560111065647</v>
      </c>
      <c r="BT69" s="289">
        <f t="shared" si="7"/>
        <v>67.782977301076585</v>
      </c>
      <c r="BU69" s="296"/>
      <c r="BV69" s="290">
        <v>-75.339623146247703</v>
      </c>
      <c r="BW69" s="290">
        <v>-46.984494270034503</v>
      </c>
      <c r="BX69" s="289">
        <f t="shared" si="8"/>
        <v>-80.057747619271439</v>
      </c>
      <c r="BY69" s="289">
        <f t="shared" si="9"/>
        <v>-50.207688569109798</v>
      </c>
      <c r="BZ69" s="296"/>
      <c r="CA69" s="296"/>
      <c r="CB69" s="296"/>
      <c r="CC69" s="296"/>
      <c r="CD69" s="296"/>
      <c r="CE69" s="296"/>
      <c r="CF69" s="296"/>
      <c r="CG69" s="296"/>
      <c r="CH69" s="296"/>
      <c r="CI69" s="296"/>
      <c r="CJ69" s="296"/>
      <c r="CK69" s="296"/>
      <c r="CL69" s="296"/>
      <c r="CM69" s="296"/>
      <c r="CN69" s="296"/>
      <c r="CO69" s="296"/>
      <c r="CP69" s="296"/>
      <c r="CQ69" s="296"/>
      <c r="CR69" s="296"/>
    </row>
    <row r="70" spans="1:96" ht="12" customHeight="1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/>
      <c r="S70" s="296"/>
      <c r="T70" s="296"/>
      <c r="U70" s="296"/>
      <c r="V70" s="296"/>
      <c r="W70" s="296"/>
      <c r="X70" s="300"/>
      <c r="Y70" s="300"/>
      <c r="Z70" s="300"/>
      <c r="AA70" s="300"/>
      <c r="AB70" s="300"/>
      <c r="AC70" s="300"/>
      <c r="AD70" s="300"/>
      <c r="AE70" s="300"/>
      <c r="AF70" s="300"/>
      <c r="AG70" s="300"/>
      <c r="AH70" s="300"/>
      <c r="AI70" s="300"/>
      <c r="AJ70" s="300"/>
      <c r="AK70" s="300"/>
      <c r="AL70" s="300"/>
      <c r="AM70" s="296"/>
      <c r="AN70" s="213"/>
      <c r="AO70" s="213"/>
      <c r="AP70" s="213"/>
      <c r="AQ70" s="213"/>
      <c r="AR70" s="213"/>
      <c r="AS70" s="213"/>
      <c r="AT70" s="213"/>
      <c r="AU70" s="213"/>
      <c r="AV70" s="213"/>
      <c r="AW70" s="320"/>
      <c r="AX70" s="213"/>
      <c r="AY70" s="213"/>
      <c r="AZ70" s="213"/>
      <c r="BA70" s="213"/>
      <c r="BB70" s="283"/>
      <c r="BC70" s="283"/>
      <c r="BD70" s="289">
        <f t="shared" ref="BD70:BD133" si="11">BE70/$BD$4</f>
        <v>5.5</v>
      </c>
      <c r="BE70" s="293">
        <v>19800</v>
      </c>
      <c r="BF70" s="287">
        <v>592.91863602000001</v>
      </c>
      <c r="BG70" s="287">
        <v>436.89773025094797</v>
      </c>
      <c r="BH70" s="287">
        <v>-430.59571321329099</v>
      </c>
      <c r="BI70" s="292">
        <v>51.568219475830404</v>
      </c>
      <c r="BJ70" s="292">
        <v>5.5919281407046197</v>
      </c>
      <c r="BK70" s="289">
        <f t="shared" ref="BK70:BK133" si="12">BJ70-AVERAGE($BJ$5:$BJ$292)</f>
        <v>-0.5286980718325367</v>
      </c>
      <c r="BL70" s="289">
        <f t="shared" ref="BL70:BL133" si="13">BF70-AVERAGE($BF$5:$BF$292)</f>
        <v>80.211613321076584</v>
      </c>
      <c r="BM70" s="293">
        <v>19800</v>
      </c>
      <c r="BN70" s="287">
        <v>592.91863602000001</v>
      </c>
      <c r="BO70" s="287">
        <v>449.74530205393597</v>
      </c>
      <c r="BP70" s="287">
        <v>-445.85219618534097</v>
      </c>
      <c r="BQ70" s="292">
        <v>51.675300134886299</v>
      </c>
      <c r="BR70" s="292">
        <v>5.6806056486982603</v>
      </c>
      <c r="BS70" s="289">
        <f t="shared" ref="BS70:BS133" si="14">BR70-AVERAGE($BR$5:$BR$292)</f>
        <v>-0.45137676632441615</v>
      </c>
      <c r="BT70" s="289">
        <f t="shared" ref="BT70:BT133" si="15">BN70-AVERAGE($BN$5:$BN$292)</f>
        <v>80.211613321076584</v>
      </c>
      <c r="BU70" s="296"/>
      <c r="BV70" s="290">
        <v>-64.801483655373801</v>
      </c>
      <c r="BW70" s="290">
        <v>-39.572060921804102</v>
      </c>
      <c r="BX70" s="289">
        <f t="shared" ref="BX70:BX133" si="16">BV70-AVERAGE($BV$5:$BV$292)</f>
        <v>-69.519608128397536</v>
      </c>
      <c r="BY70" s="289">
        <f t="shared" ref="BY70:BY133" si="17">BW70-AVERAGE($BW$5:$BW$292)</f>
        <v>-42.795255220879397</v>
      </c>
      <c r="BZ70" s="296"/>
      <c r="CA70" s="296"/>
      <c r="CB70" s="296"/>
      <c r="CC70" s="296"/>
      <c r="CD70" s="296"/>
      <c r="CE70" s="296"/>
      <c r="CF70" s="296"/>
      <c r="CG70" s="296"/>
      <c r="CH70" s="296"/>
      <c r="CI70" s="296"/>
      <c r="CJ70" s="296"/>
      <c r="CK70" s="296"/>
      <c r="CL70" s="296"/>
      <c r="CM70" s="296"/>
      <c r="CN70" s="296"/>
      <c r="CO70" s="296"/>
      <c r="CP70" s="296"/>
      <c r="CQ70" s="296"/>
      <c r="CR70" s="296"/>
    </row>
    <row r="71" spans="1:96" ht="12" customHeight="1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296"/>
      <c r="W71" s="296"/>
      <c r="X71" s="300"/>
      <c r="Y71" s="300"/>
      <c r="Z71" s="300"/>
      <c r="AA71" s="300"/>
      <c r="AB71" s="300"/>
      <c r="AC71" s="300"/>
      <c r="AD71" s="300"/>
      <c r="AE71" s="300"/>
      <c r="AF71" s="300"/>
      <c r="AG71" s="300"/>
      <c r="AH71" s="300"/>
      <c r="AI71" s="300"/>
      <c r="AJ71" s="300"/>
      <c r="AK71" s="300"/>
      <c r="AL71" s="300"/>
      <c r="AM71" s="296"/>
      <c r="AN71" s="213"/>
      <c r="AO71" s="213"/>
      <c r="AP71" s="213"/>
      <c r="AQ71" s="213"/>
      <c r="AR71" s="213"/>
      <c r="AS71" s="213"/>
      <c r="AT71" s="213"/>
      <c r="AU71" s="213"/>
      <c r="AV71" s="213"/>
      <c r="AW71" s="320"/>
      <c r="AX71" s="213"/>
      <c r="AY71" s="213"/>
      <c r="AZ71" s="213"/>
      <c r="BA71" s="213"/>
      <c r="BB71" s="283"/>
      <c r="BC71" s="283"/>
      <c r="BD71" s="289">
        <f t="shared" si="11"/>
        <v>5.583333333333333</v>
      </c>
      <c r="BE71" s="293">
        <v>20100</v>
      </c>
      <c r="BF71" s="287">
        <v>604.43551124999999</v>
      </c>
      <c r="BG71" s="287">
        <v>451.21753111186598</v>
      </c>
      <c r="BH71" s="287">
        <v>-444.480341419269</v>
      </c>
      <c r="BI71" s="292">
        <v>51.675654516843899</v>
      </c>
      <c r="BJ71" s="292">
        <v>5.7017914586942098</v>
      </c>
      <c r="BK71" s="289">
        <f t="shared" si="12"/>
        <v>-0.41883475384294666</v>
      </c>
      <c r="BL71" s="289">
        <f t="shared" si="13"/>
        <v>91.728488551076566</v>
      </c>
      <c r="BM71" s="293">
        <v>20100</v>
      </c>
      <c r="BN71" s="287">
        <v>604.43551124999999</v>
      </c>
      <c r="BO71" s="287">
        <v>459.97151262507202</v>
      </c>
      <c r="BP71" s="287">
        <v>-455.56988167157101</v>
      </c>
      <c r="BQ71" s="292">
        <v>51.750456834190302</v>
      </c>
      <c r="BR71" s="292">
        <v>5.7591784764930001</v>
      </c>
      <c r="BS71" s="289">
        <f t="shared" si="14"/>
        <v>-0.37280393852967642</v>
      </c>
      <c r="BT71" s="289">
        <f t="shared" si="15"/>
        <v>91.728488551076566</v>
      </c>
      <c r="BU71" s="296"/>
      <c r="BV71" s="290">
        <v>-53.553633150375703</v>
      </c>
      <c r="BW71" s="290">
        <v>-31.726231208188501</v>
      </c>
      <c r="BX71" s="289">
        <f t="shared" si="16"/>
        <v>-58.271757623399438</v>
      </c>
      <c r="BY71" s="289">
        <f t="shared" si="17"/>
        <v>-34.949425507263797</v>
      </c>
      <c r="BZ71" s="296"/>
      <c r="CA71" s="296"/>
      <c r="CB71" s="296"/>
      <c r="CC71" s="296"/>
      <c r="CD71" s="296"/>
      <c r="CE71" s="296"/>
      <c r="CF71" s="296"/>
      <c r="CG71" s="296"/>
      <c r="CH71" s="296"/>
      <c r="CI71" s="296"/>
      <c r="CJ71" s="296"/>
      <c r="CK71" s="296"/>
      <c r="CL71" s="296"/>
      <c r="CM71" s="296"/>
      <c r="CN71" s="296"/>
      <c r="CO71" s="296"/>
      <c r="CP71" s="296"/>
      <c r="CQ71" s="296"/>
      <c r="CR71" s="296"/>
    </row>
    <row r="72" spans="1:96" ht="12" customHeight="1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/>
      <c r="S72" s="296"/>
      <c r="T72" s="296"/>
      <c r="U72" s="296"/>
      <c r="V72" s="296"/>
      <c r="W72" s="296"/>
      <c r="X72" s="300"/>
      <c r="Y72" s="300"/>
      <c r="Z72" s="300"/>
      <c r="AA72" s="300"/>
      <c r="AB72" s="300"/>
      <c r="AC72" s="300"/>
      <c r="AD72" s="300"/>
      <c r="AE72" s="300"/>
      <c r="AF72" s="300"/>
      <c r="AG72" s="300"/>
      <c r="AH72" s="300"/>
      <c r="AI72" s="300"/>
      <c r="AJ72" s="300"/>
      <c r="AK72" s="300"/>
      <c r="AL72" s="300"/>
      <c r="AM72" s="296"/>
      <c r="AN72" s="213"/>
      <c r="AO72" s="213"/>
      <c r="AP72" s="213"/>
      <c r="AQ72" s="213"/>
      <c r="AR72" s="213"/>
      <c r="AS72" s="213"/>
      <c r="AT72" s="213"/>
      <c r="AU72" s="213"/>
      <c r="AV72" s="213"/>
      <c r="AW72" s="320"/>
      <c r="AX72" s="213"/>
      <c r="AY72" s="213"/>
      <c r="AZ72" s="213"/>
      <c r="BA72" s="213"/>
      <c r="BB72" s="283"/>
      <c r="BC72" s="283"/>
      <c r="BD72" s="289">
        <f t="shared" si="11"/>
        <v>5.666666666666667</v>
      </c>
      <c r="BE72" s="293">
        <v>20400</v>
      </c>
      <c r="BF72" s="287">
        <v>614.91444438999997</v>
      </c>
      <c r="BG72" s="287">
        <v>466.400280499546</v>
      </c>
      <c r="BH72" s="287">
        <v>-459.34984768036099</v>
      </c>
      <c r="BI72" s="292">
        <v>51.788651246433801</v>
      </c>
      <c r="BJ72" s="292">
        <v>5.8162205202679704</v>
      </c>
      <c r="BK72" s="289">
        <f t="shared" si="12"/>
        <v>-0.30440569226918601</v>
      </c>
      <c r="BL72" s="289">
        <f t="shared" si="13"/>
        <v>102.20742169107655</v>
      </c>
      <c r="BM72" s="293">
        <v>20400</v>
      </c>
      <c r="BN72" s="287">
        <v>614.91444438999997</v>
      </c>
      <c r="BO72" s="287">
        <v>470.948116647799</v>
      </c>
      <c r="BP72" s="287">
        <v>-466.10968370925599</v>
      </c>
      <c r="BQ72" s="292">
        <v>51.830809310196301</v>
      </c>
      <c r="BR72" s="292">
        <v>5.8423181971056604</v>
      </c>
      <c r="BS72" s="289">
        <f t="shared" si="14"/>
        <v>-0.28966421791701613</v>
      </c>
      <c r="BT72" s="289">
        <f t="shared" si="15"/>
        <v>102.20742169107655</v>
      </c>
      <c r="BU72" s="296"/>
      <c r="BV72" s="290">
        <v>-41.719258986516202</v>
      </c>
      <c r="BW72" s="290">
        <v>-23.532933281578799</v>
      </c>
      <c r="BX72" s="289">
        <f t="shared" si="16"/>
        <v>-46.437383459539937</v>
      </c>
      <c r="BY72" s="289">
        <f t="shared" si="17"/>
        <v>-26.756127580654095</v>
      </c>
      <c r="BZ72" s="296"/>
      <c r="CA72" s="296"/>
      <c r="CB72" s="296"/>
      <c r="CC72" s="296"/>
      <c r="CD72" s="296"/>
      <c r="CE72" s="296"/>
      <c r="CF72" s="296"/>
      <c r="CG72" s="296"/>
      <c r="CH72" s="296"/>
      <c r="CI72" s="296"/>
      <c r="CJ72" s="296"/>
      <c r="CK72" s="296"/>
      <c r="CL72" s="296"/>
      <c r="CM72" s="296"/>
      <c r="CN72" s="296"/>
      <c r="CO72" s="296"/>
      <c r="CP72" s="296"/>
      <c r="CQ72" s="296"/>
      <c r="CR72" s="296"/>
    </row>
    <row r="73" spans="1:96" ht="12" customHeight="1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296"/>
      <c r="AN73" s="213"/>
      <c r="AO73" s="213"/>
      <c r="AP73" s="213"/>
      <c r="AQ73" s="213"/>
      <c r="AR73" s="213"/>
      <c r="AS73" s="213"/>
      <c r="AT73" s="213"/>
      <c r="AU73" s="213"/>
      <c r="AV73" s="213"/>
      <c r="AW73" s="320"/>
      <c r="AX73" s="213"/>
      <c r="AY73" s="213"/>
      <c r="AZ73" s="213"/>
      <c r="BA73" s="213"/>
      <c r="BB73" s="283"/>
      <c r="BC73" s="283"/>
      <c r="BD73" s="289">
        <f t="shared" si="11"/>
        <v>5.75</v>
      </c>
      <c r="BE73" s="293">
        <v>20700</v>
      </c>
      <c r="BF73" s="287">
        <v>624.24062605999995</v>
      </c>
      <c r="BG73" s="287">
        <v>482.19654002113901</v>
      </c>
      <c r="BH73" s="287">
        <v>-474.95798588337499</v>
      </c>
      <c r="BI73" s="292">
        <v>51.905176681829801</v>
      </c>
      <c r="BJ73" s="292">
        <v>5.9332176528190104</v>
      </c>
      <c r="BK73" s="289">
        <f t="shared" si="12"/>
        <v>-0.18740855971814607</v>
      </c>
      <c r="BL73" s="289">
        <f t="shared" si="13"/>
        <v>111.53360336107653</v>
      </c>
      <c r="BM73" s="293">
        <v>20700</v>
      </c>
      <c r="BN73" s="287">
        <v>624.24062605999995</v>
      </c>
      <c r="BO73" s="287">
        <v>482.51105058143003</v>
      </c>
      <c r="BP73" s="287">
        <v>-477.31591115355201</v>
      </c>
      <c r="BQ73" s="292">
        <v>51.9150412338034</v>
      </c>
      <c r="BR73" s="292">
        <v>5.92867248938812</v>
      </c>
      <c r="BS73" s="289">
        <f t="shared" si="14"/>
        <v>-0.20330992563455652</v>
      </c>
      <c r="BT73" s="289">
        <f t="shared" si="15"/>
        <v>111.53360336107653</v>
      </c>
      <c r="BU73" s="296"/>
      <c r="BV73" s="290">
        <v>-29.427972172920299</v>
      </c>
      <c r="BW73" s="290">
        <v>-15.081900793930201</v>
      </c>
      <c r="BX73" s="289">
        <f t="shared" si="16"/>
        <v>-34.146096645944034</v>
      </c>
      <c r="BY73" s="289">
        <f t="shared" si="17"/>
        <v>-18.305095093005498</v>
      </c>
      <c r="BZ73" s="296"/>
      <c r="CA73" s="296"/>
      <c r="CB73" s="296"/>
      <c r="CC73" s="296"/>
      <c r="CD73" s="296"/>
      <c r="CE73" s="296"/>
      <c r="CF73" s="296"/>
      <c r="CG73" s="296"/>
      <c r="CH73" s="296"/>
      <c r="CI73" s="296"/>
      <c r="CJ73" s="296"/>
      <c r="CK73" s="296"/>
      <c r="CL73" s="296"/>
      <c r="CM73" s="296"/>
      <c r="CN73" s="296"/>
      <c r="CO73" s="296"/>
      <c r="CP73" s="296"/>
      <c r="CQ73" s="296"/>
      <c r="CR73" s="296"/>
    </row>
    <row r="74" spans="1:96" ht="12" customHeight="1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/>
      <c r="S74" s="296"/>
      <c r="T74" s="296"/>
      <c r="U74" s="296"/>
      <c r="V74" s="296"/>
      <c r="W74" s="296"/>
      <c r="X74" s="300"/>
      <c r="Y74" s="300"/>
      <c r="Z74" s="300"/>
      <c r="AA74" s="300"/>
      <c r="AB74" s="300"/>
      <c r="AC74" s="300"/>
      <c r="AD74" s="300"/>
      <c r="AE74" s="300"/>
      <c r="AF74" s="300"/>
      <c r="AG74" s="300"/>
      <c r="AH74" s="300"/>
      <c r="AI74" s="300"/>
      <c r="AJ74" s="300"/>
      <c r="AK74" s="300"/>
      <c r="AL74" s="300"/>
      <c r="AM74" s="296"/>
      <c r="AN74" s="213"/>
      <c r="AO74" s="213"/>
      <c r="AP74" s="213"/>
      <c r="AQ74" s="213"/>
      <c r="AR74" s="213"/>
      <c r="AS74" s="213"/>
      <c r="AT74" s="213"/>
      <c r="AU74" s="213"/>
      <c r="AV74" s="213"/>
      <c r="AW74" s="320"/>
      <c r="AX74" s="213"/>
      <c r="AY74" s="213"/>
      <c r="AZ74" s="213"/>
      <c r="BA74" s="213"/>
      <c r="BB74" s="283"/>
      <c r="BC74" s="283"/>
      <c r="BD74" s="289">
        <f t="shared" si="11"/>
        <v>5.833333333333333</v>
      </c>
      <c r="BE74" s="293">
        <v>21000</v>
      </c>
      <c r="BF74" s="287">
        <v>632.31187666999904</v>
      </c>
      <c r="BG74" s="287">
        <v>498.34718872048302</v>
      </c>
      <c r="BH74" s="287">
        <v>-491.04365273640298</v>
      </c>
      <c r="BI74" s="292">
        <v>52.023210400646597</v>
      </c>
      <c r="BJ74" s="292">
        <v>6.0508328900905104</v>
      </c>
      <c r="BK74" s="289">
        <f t="shared" si="12"/>
        <v>-6.9793322446646044E-2</v>
      </c>
      <c r="BL74" s="289">
        <f t="shared" si="13"/>
        <v>119.60485397107561</v>
      </c>
      <c r="BM74" s="293">
        <v>21000</v>
      </c>
      <c r="BN74" s="287">
        <v>632.31187666999904</v>
      </c>
      <c r="BO74" s="287">
        <v>494.483195351917</v>
      </c>
      <c r="BP74" s="287">
        <v>-489.01670770732801</v>
      </c>
      <c r="BQ74" s="292">
        <v>52.001774129301097</v>
      </c>
      <c r="BR74" s="292">
        <v>6.0168536199712701</v>
      </c>
      <c r="BS74" s="289">
        <f t="shared" si="14"/>
        <v>-0.11512879505140639</v>
      </c>
      <c r="BT74" s="289">
        <f t="shared" si="15"/>
        <v>119.60485397107561</v>
      </c>
      <c r="BU74" s="296"/>
      <c r="BV74" s="290">
        <v>-16.814387862471701</v>
      </c>
      <c r="BW74" s="290">
        <v>-6.4656901266536098</v>
      </c>
      <c r="BX74" s="289">
        <f t="shared" si="16"/>
        <v>-21.532512335495433</v>
      </c>
      <c r="BY74" s="289">
        <f t="shared" si="17"/>
        <v>-9.688884425728908</v>
      </c>
      <c r="BZ74" s="296"/>
      <c r="CA74" s="296"/>
      <c r="CB74" s="296"/>
      <c r="CC74" s="296"/>
      <c r="CD74" s="296"/>
      <c r="CE74" s="296"/>
      <c r="CF74" s="296"/>
      <c r="CG74" s="296"/>
      <c r="CH74" s="296"/>
      <c r="CI74" s="296"/>
      <c r="CJ74" s="296"/>
      <c r="CK74" s="296"/>
      <c r="CL74" s="296"/>
      <c r="CM74" s="296"/>
      <c r="CN74" s="296"/>
      <c r="CO74" s="296"/>
      <c r="CP74" s="296"/>
      <c r="CQ74" s="296"/>
      <c r="CR74" s="296"/>
    </row>
    <row r="75" spans="1:96" ht="12" customHeight="1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296"/>
      <c r="AN75" s="213"/>
      <c r="AO75" s="213"/>
      <c r="AP75" s="213"/>
      <c r="AQ75" s="213"/>
      <c r="AR75" s="213"/>
      <c r="AS75" s="213"/>
      <c r="AT75" s="213"/>
      <c r="AU75" s="213"/>
      <c r="AV75" s="213"/>
      <c r="AW75" s="320"/>
      <c r="AX75" s="213"/>
      <c r="AY75" s="213"/>
      <c r="AZ75" s="213"/>
      <c r="BA75" s="213"/>
      <c r="BB75" s="283"/>
      <c r="BC75" s="283"/>
      <c r="BD75" s="289">
        <f t="shared" si="11"/>
        <v>5.916666666666667</v>
      </c>
      <c r="BE75" s="293">
        <v>21300</v>
      </c>
      <c r="BF75" s="287">
        <v>639.03976589000001</v>
      </c>
      <c r="BG75" s="287">
        <v>514.59273066234698</v>
      </c>
      <c r="BH75" s="287">
        <v>-507.341192323347</v>
      </c>
      <c r="BI75" s="292">
        <v>52.140818166550197</v>
      </c>
      <c r="BJ75" s="292">
        <v>6.1672255167433496</v>
      </c>
      <c r="BK75" s="289">
        <f t="shared" si="12"/>
        <v>4.6599304206193182E-2</v>
      </c>
      <c r="BL75" s="289">
        <f t="shared" si="13"/>
        <v>126.33274319107659</v>
      </c>
      <c r="BM75" s="293">
        <v>21300</v>
      </c>
      <c r="BN75" s="287">
        <v>639.03976589000001</v>
      </c>
      <c r="BO75" s="287">
        <v>506.68022697026299</v>
      </c>
      <c r="BP75" s="287">
        <v>-501.02997794166703</v>
      </c>
      <c r="BQ75" s="292">
        <v>52.089617097921298</v>
      </c>
      <c r="BR75" s="292">
        <v>6.1054846782653902</v>
      </c>
      <c r="BS75" s="289">
        <f t="shared" si="14"/>
        <v>-2.6497736757286283E-2</v>
      </c>
      <c r="BT75" s="289">
        <f t="shared" si="15"/>
        <v>126.33274319107659</v>
      </c>
      <c r="BU75" s="296"/>
      <c r="BV75" s="290">
        <v>-4.0166510359292102</v>
      </c>
      <c r="BW75" s="290">
        <v>2.2213332942506501</v>
      </c>
      <c r="BX75" s="289">
        <f t="shared" si="16"/>
        <v>-8.7347755089529429</v>
      </c>
      <c r="BY75" s="289">
        <f t="shared" si="17"/>
        <v>-1.0018610048246472</v>
      </c>
      <c r="BZ75" s="296"/>
      <c r="CA75" s="296"/>
      <c r="CB75" s="296"/>
      <c r="CC75" s="296"/>
      <c r="CD75" s="296"/>
      <c r="CE75" s="296"/>
      <c r="CF75" s="296"/>
      <c r="CG75" s="296"/>
      <c r="CH75" s="296"/>
      <c r="CI75" s="296"/>
      <c r="CJ75" s="296"/>
      <c r="CK75" s="296"/>
      <c r="CL75" s="296"/>
      <c r="CM75" s="296"/>
      <c r="CN75" s="296"/>
      <c r="CO75" s="296"/>
      <c r="CP75" s="296"/>
      <c r="CQ75" s="296"/>
      <c r="CR75" s="296"/>
    </row>
    <row r="76" spans="1:96" ht="12" customHeight="1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/>
      <c r="S76" s="296"/>
      <c r="T76" s="296"/>
      <c r="U76" s="296"/>
      <c r="V76" s="296"/>
      <c r="W76" s="296"/>
      <c r="X76" s="300"/>
      <c r="Y76" s="300"/>
      <c r="Z76" s="300"/>
      <c r="AA76" s="300"/>
      <c r="AB76" s="300"/>
      <c r="AC76" s="300"/>
      <c r="AD76" s="300"/>
      <c r="AE76" s="300"/>
      <c r="AF76" s="300"/>
      <c r="AG76" s="300"/>
      <c r="AH76" s="300"/>
      <c r="AI76" s="300"/>
      <c r="AJ76" s="300"/>
      <c r="AK76" s="300"/>
      <c r="AL76" s="300"/>
      <c r="AM76" s="296"/>
      <c r="AN76" s="213"/>
      <c r="AO76" s="213"/>
      <c r="AP76" s="213"/>
      <c r="AQ76" s="213"/>
      <c r="AR76" s="213"/>
      <c r="AS76" s="213"/>
      <c r="AT76" s="213"/>
      <c r="AU76" s="213"/>
      <c r="AV76" s="213"/>
      <c r="AW76" s="320"/>
      <c r="AX76" s="213"/>
      <c r="AY76" s="213"/>
      <c r="AZ76" s="213"/>
      <c r="BA76" s="213"/>
      <c r="BB76" s="283"/>
      <c r="BC76" s="283"/>
      <c r="BD76" s="289">
        <f t="shared" si="11"/>
        <v>6</v>
      </c>
      <c r="BE76" s="293">
        <v>21600</v>
      </c>
      <c r="BF76" s="287">
        <v>644.35058158000004</v>
      </c>
      <c r="BG76" s="287">
        <v>530.68121602588599</v>
      </c>
      <c r="BH76" s="287">
        <v>-523.589493999914</v>
      </c>
      <c r="BI76" s="292">
        <v>52.256206417803099</v>
      </c>
      <c r="BJ76" s="292">
        <v>6.2807071966063601</v>
      </c>
      <c r="BK76" s="289">
        <f t="shared" si="12"/>
        <v>0.16008098406920368</v>
      </c>
      <c r="BL76" s="289">
        <f t="shared" si="13"/>
        <v>131.64355888107661</v>
      </c>
      <c r="BM76" s="293">
        <v>21600</v>
      </c>
      <c r="BN76" s="287">
        <v>644.35058158000004</v>
      </c>
      <c r="BO76" s="287">
        <v>518.91627358900803</v>
      </c>
      <c r="BP76" s="287">
        <v>-513.16936039401003</v>
      </c>
      <c r="BQ76" s="292">
        <v>52.1772111340956</v>
      </c>
      <c r="BR76" s="292">
        <v>6.1932390360646101</v>
      </c>
      <c r="BS76" s="289">
        <f t="shared" si="14"/>
        <v>6.1256621041933634E-2</v>
      </c>
      <c r="BT76" s="289">
        <f t="shared" si="15"/>
        <v>131.64355888107661</v>
      </c>
      <c r="BU76" s="296"/>
      <c r="BV76" s="290">
        <v>8.8250764729139597</v>
      </c>
      <c r="BW76" s="290">
        <v>10.8840284958606</v>
      </c>
      <c r="BX76" s="289">
        <f t="shared" si="16"/>
        <v>4.1069519998902271</v>
      </c>
      <c r="BY76" s="289">
        <f t="shared" si="17"/>
        <v>7.6608341967853022</v>
      </c>
      <c r="BZ76" s="296"/>
      <c r="CA76" s="296"/>
      <c r="CB76" s="296"/>
      <c r="CC76" s="296"/>
      <c r="CD76" s="296"/>
      <c r="CE76" s="296"/>
      <c r="CF76" s="296"/>
      <c r="CG76" s="296"/>
      <c r="CH76" s="296"/>
      <c r="CI76" s="296"/>
      <c r="CJ76" s="296"/>
      <c r="CK76" s="296"/>
      <c r="CL76" s="296"/>
      <c r="CM76" s="296"/>
      <c r="CN76" s="296"/>
      <c r="CO76" s="296"/>
      <c r="CP76" s="296"/>
      <c r="CQ76" s="296"/>
      <c r="CR76" s="296"/>
    </row>
    <row r="77" spans="1:96" ht="12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296"/>
      <c r="AN77" s="213"/>
      <c r="AO77" s="213"/>
      <c r="AP77" s="213"/>
      <c r="AQ77" s="213"/>
      <c r="AR77" s="213"/>
      <c r="AS77" s="213"/>
      <c r="AT77" s="213"/>
      <c r="AU77" s="213"/>
      <c r="AV77" s="213"/>
      <c r="AW77" s="320"/>
      <c r="AX77" s="213"/>
      <c r="AY77" s="213"/>
      <c r="AZ77" s="213"/>
      <c r="BA77" s="213"/>
      <c r="BB77" s="283"/>
      <c r="BC77" s="283"/>
      <c r="BD77" s="289">
        <f t="shared" si="11"/>
        <v>6.083333333333333</v>
      </c>
      <c r="BE77" s="293">
        <v>21900</v>
      </c>
      <c r="BF77" s="287">
        <v>648.18613731000005</v>
      </c>
      <c r="BG77" s="287">
        <v>546.37447706670105</v>
      </c>
      <c r="BH77" s="287">
        <v>-539.53936669300595</v>
      </c>
      <c r="BI77" s="292">
        <v>52.367757399118297</v>
      </c>
      <c r="BJ77" s="292">
        <v>6.3897678570203702</v>
      </c>
      <c r="BK77" s="289">
        <f t="shared" si="12"/>
        <v>0.26914164448321376</v>
      </c>
      <c r="BL77" s="289">
        <f t="shared" si="13"/>
        <v>135.47911461107662</v>
      </c>
      <c r="BM77" s="293">
        <v>21900</v>
      </c>
      <c r="BN77" s="287">
        <v>648.18613731000005</v>
      </c>
      <c r="BO77" s="287">
        <v>531.009015639121</v>
      </c>
      <c r="BP77" s="287">
        <v>-525.24978930237296</v>
      </c>
      <c r="BQ77" s="292">
        <v>52.263265442995902</v>
      </c>
      <c r="BR77" s="292">
        <v>6.2788713851216</v>
      </c>
      <c r="BS77" s="289">
        <f t="shared" si="14"/>
        <v>0.14688897009892354</v>
      </c>
      <c r="BT77" s="289">
        <f t="shared" si="15"/>
        <v>135.47911461107662</v>
      </c>
      <c r="BU77" s="296"/>
      <c r="BV77" s="290">
        <v>21.5701510408053</v>
      </c>
      <c r="BW77" s="290">
        <v>19.427520949850798</v>
      </c>
      <c r="BX77" s="289">
        <f t="shared" si="16"/>
        <v>16.852026567781568</v>
      </c>
      <c r="BY77" s="289">
        <f t="shared" si="17"/>
        <v>16.204326650775499</v>
      </c>
      <c r="BZ77" s="296"/>
      <c r="CA77" s="296"/>
      <c r="CB77" s="296"/>
      <c r="CC77" s="296"/>
      <c r="CD77" s="296"/>
      <c r="CE77" s="296"/>
      <c r="CF77" s="296"/>
      <c r="CG77" s="296"/>
      <c r="CH77" s="296"/>
      <c r="CI77" s="296"/>
      <c r="CJ77" s="296"/>
      <c r="CK77" s="296"/>
      <c r="CL77" s="296"/>
      <c r="CM77" s="296"/>
      <c r="CN77" s="296"/>
      <c r="CO77" s="296"/>
      <c r="CP77" s="296"/>
      <c r="CQ77" s="296"/>
      <c r="CR77" s="296"/>
    </row>
    <row r="78" spans="1:96" ht="12" customHeight="1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/>
      <c r="S78" s="296"/>
      <c r="T78" s="296"/>
      <c r="U78" s="296"/>
      <c r="V78" s="296"/>
      <c r="W78" s="296"/>
      <c r="X78" s="300"/>
      <c r="Y78" s="300"/>
      <c r="Z78" s="300"/>
      <c r="AA78" s="300"/>
      <c r="AB78" s="300"/>
      <c r="AC78" s="300"/>
      <c r="AD78" s="300"/>
      <c r="AE78" s="300"/>
      <c r="AF78" s="300"/>
      <c r="AG78" s="300"/>
      <c r="AH78" s="300"/>
      <c r="AI78" s="300"/>
      <c r="AJ78" s="300"/>
      <c r="AK78" s="300"/>
      <c r="AL78" s="300"/>
      <c r="AM78" s="296"/>
      <c r="AN78" s="213"/>
      <c r="AO78" s="213"/>
      <c r="AP78" s="213"/>
      <c r="AQ78" s="213"/>
      <c r="AR78" s="213"/>
      <c r="AS78" s="213"/>
      <c r="AT78" s="213"/>
      <c r="AU78" s="213"/>
      <c r="AV78" s="213"/>
      <c r="AW78" s="320"/>
      <c r="AX78" s="213"/>
      <c r="AY78" s="213"/>
      <c r="AZ78" s="213"/>
      <c r="BA78" s="213"/>
      <c r="BB78" s="283"/>
      <c r="BC78" s="283"/>
      <c r="BD78" s="289">
        <f t="shared" si="11"/>
        <v>6.166666666666667</v>
      </c>
      <c r="BE78" s="293">
        <v>22200</v>
      </c>
      <c r="BF78" s="287">
        <v>650.50440994999997</v>
      </c>
      <c r="BG78" s="287">
        <v>561.45268018643299</v>
      </c>
      <c r="BH78" s="287">
        <v>-554.95905395570901</v>
      </c>
      <c r="BI78" s="292">
        <v>52.474047400180702</v>
      </c>
      <c r="BJ78" s="292">
        <v>6.49308731472094</v>
      </c>
      <c r="BK78" s="289">
        <f t="shared" si="12"/>
        <v>0.37246110218378359</v>
      </c>
      <c r="BL78" s="289">
        <f t="shared" si="13"/>
        <v>137.79738725107654</v>
      </c>
      <c r="BM78" s="293">
        <v>22200</v>
      </c>
      <c r="BN78" s="287">
        <v>650.50440994999997</v>
      </c>
      <c r="BO78" s="287">
        <v>542.78401441422795</v>
      </c>
      <c r="BP78" s="287">
        <v>-537.09233868641604</v>
      </c>
      <c r="BQ78" s="292">
        <v>52.3465847494925</v>
      </c>
      <c r="BR78" s="292">
        <v>6.3612400813381296</v>
      </c>
      <c r="BS78" s="289">
        <f t="shared" si="14"/>
        <v>0.22925766631545308</v>
      </c>
      <c r="BT78" s="289">
        <f t="shared" si="15"/>
        <v>137.79738725107654</v>
      </c>
      <c r="BU78" s="296"/>
      <c r="BV78" s="290">
        <v>34.078987595206399</v>
      </c>
      <c r="BW78" s="290">
        <v>27.758241645889001</v>
      </c>
      <c r="BX78" s="289">
        <f t="shared" si="16"/>
        <v>29.360863122182668</v>
      </c>
      <c r="BY78" s="289">
        <f t="shared" si="17"/>
        <v>24.535047346813705</v>
      </c>
      <c r="BZ78" s="296"/>
      <c r="CA78" s="296"/>
      <c r="CB78" s="296"/>
      <c r="CC78" s="296"/>
      <c r="CD78" s="296"/>
      <c r="CE78" s="296"/>
      <c r="CF78" s="296"/>
      <c r="CG78" s="296"/>
      <c r="CH78" s="296"/>
      <c r="CI78" s="296"/>
      <c r="CJ78" s="296"/>
      <c r="CK78" s="296"/>
      <c r="CL78" s="296"/>
      <c r="CM78" s="296"/>
      <c r="CN78" s="296"/>
      <c r="CO78" s="296"/>
      <c r="CP78" s="296"/>
      <c r="CQ78" s="296"/>
      <c r="CR78" s="296"/>
    </row>
    <row r="79" spans="1:96" ht="12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296"/>
      <c r="AN79" s="213"/>
      <c r="AO79" s="213"/>
      <c r="AP79" s="213"/>
      <c r="AQ79" s="213"/>
      <c r="AR79" s="213"/>
      <c r="AS79" s="213"/>
      <c r="AT79" s="213"/>
      <c r="AU79" s="213"/>
      <c r="AV79" s="213"/>
      <c r="AW79" s="320"/>
      <c r="AX79" s="213"/>
      <c r="AY79" s="213"/>
      <c r="AZ79" s="213"/>
      <c r="BA79" s="213"/>
      <c r="BB79" s="283"/>
      <c r="BC79" s="283"/>
      <c r="BD79" s="289">
        <f t="shared" si="11"/>
        <v>6.25</v>
      </c>
      <c r="BE79" s="293">
        <v>22500</v>
      </c>
      <c r="BF79" s="287">
        <v>651.28</v>
      </c>
      <c r="BG79" s="287">
        <v>575.71738271707602</v>
      </c>
      <c r="BH79" s="287">
        <v>-569.63802186964301</v>
      </c>
      <c r="BI79" s="292">
        <v>52.573851846266997</v>
      </c>
      <c r="BJ79" s="292">
        <v>6.5895362719542296</v>
      </c>
      <c r="BK79" s="289">
        <f t="shared" si="12"/>
        <v>0.4689100594170732</v>
      </c>
      <c r="BL79" s="289">
        <f t="shared" si="13"/>
        <v>138.57297730107655</v>
      </c>
      <c r="BM79" s="293">
        <v>22500</v>
      </c>
      <c r="BN79" s="287">
        <v>651.28</v>
      </c>
      <c r="BO79" s="287">
        <v>554.07818753057802</v>
      </c>
      <c r="BP79" s="287">
        <v>-548.52819615265696</v>
      </c>
      <c r="BQ79" s="292">
        <v>52.426087858029902</v>
      </c>
      <c r="BR79" s="292">
        <v>6.4393215100498002</v>
      </c>
      <c r="BS79" s="289">
        <f t="shared" si="14"/>
        <v>0.30733909502712375</v>
      </c>
      <c r="BT79" s="289">
        <f t="shared" si="15"/>
        <v>138.57297730107655</v>
      </c>
      <c r="BU79" s="296"/>
      <c r="BV79" s="290">
        <v>46.214588361131497</v>
      </c>
      <c r="BW79" s="290">
        <v>35.784951866896101</v>
      </c>
      <c r="BX79" s="289">
        <f t="shared" si="16"/>
        <v>41.496463888107762</v>
      </c>
      <c r="BY79" s="289">
        <f t="shared" si="17"/>
        <v>32.561757567820806</v>
      </c>
      <c r="BZ79" s="296"/>
      <c r="CA79" s="296"/>
      <c r="CB79" s="296"/>
      <c r="CC79" s="296"/>
      <c r="CD79" s="296"/>
      <c r="CE79" s="296"/>
      <c r="CF79" s="296"/>
      <c r="CG79" s="296"/>
      <c r="CH79" s="296"/>
      <c r="CI79" s="296"/>
      <c r="CJ79" s="296"/>
      <c r="CK79" s="296"/>
      <c r="CL79" s="296"/>
      <c r="CM79" s="296"/>
      <c r="CN79" s="296"/>
      <c r="CO79" s="296"/>
      <c r="CP79" s="296"/>
      <c r="CQ79" s="296"/>
      <c r="CR79" s="296"/>
    </row>
    <row r="80" spans="1:96" ht="12" customHeight="1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/>
      <c r="S80" s="296"/>
      <c r="T80" s="296"/>
      <c r="U80" s="296"/>
      <c r="V80" s="296"/>
      <c r="W80" s="296"/>
      <c r="X80" s="300"/>
      <c r="Y80" s="300"/>
      <c r="Z80" s="300"/>
      <c r="AA80" s="300"/>
      <c r="AB80" s="300"/>
      <c r="AC80" s="300"/>
      <c r="AD80" s="300"/>
      <c r="AE80" s="300"/>
      <c r="AF80" s="300"/>
      <c r="AG80" s="300"/>
      <c r="AH80" s="300"/>
      <c r="AI80" s="300"/>
      <c r="AJ80" s="300"/>
      <c r="AK80" s="300"/>
      <c r="AL80" s="300"/>
      <c r="AM80" s="296"/>
      <c r="AN80" s="213"/>
      <c r="AO80" s="213"/>
      <c r="AP80" s="213"/>
      <c r="AQ80" s="213"/>
      <c r="AR80" s="213"/>
      <c r="AS80" s="213"/>
      <c r="AT80" s="213"/>
      <c r="AU80" s="213"/>
      <c r="AV80" s="213"/>
      <c r="AW80" s="320"/>
      <c r="AX80" s="213"/>
      <c r="AY80" s="213"/>
      <c r="AZ80" s="213"/>
      <c r="BA80" s="213"/>
      <c r="BB80" s="283"/>
      <c r="BC80" s="283"/>
      <c r="BD80" s="289">
        <f t="shared" si="11"/>
        <v>6.333333333333333</v>
      </c>
      <c r="BE80" s="293">
        <v>22800</v>
      </c>
      <c r="BF80" s="287">
        <v>650.50440994999997</v>
      </c>
      <c r="BG80" s="287">
        <v>588.99336615988898</v>
      </c>
      <c r="BH80" s="287">
        <v>-583.38929389717305</v>
      </c>
      <c r="BI80" s="292">
        <v>52.666141162794503</v>
      </c>
      <c r="BJ80" s="292">
        <v>6.6781701417931201</v>
      </c>
      <c r="BK80" s="289">
        <f t="shared" si="12"/>
        <v>0.55754392925596363</v>
      </c>
      <c r="BL80" s="289">
        <f t="shared" si="13"/>
        <v>137.79738725107654</v>
      </c>
      <c r="BM80" s="293">
        <v>22800</v>
      </c>
      <c r="BN80" s="287">
        <v>650.50440994999997</v>
      </c>
      <c r="BO80" s="287">
        <v>564.74244828904796</v>
      </c>
      <c r="BP80" s="287">
        <v>-559.401739053234</v>
      </c>
      <c r="BQ80" s="292">
        <v>52.500818542147996</v>
      </c>
      <c r="BR80" s="292">
        <v>6.5122177404155801</v>
      </c>
      <c r="BS80" s="289">
        <f t="shared" si="14"/>
        <v>0.38023532539290361</v>
      </c>
      <c r="BT80" s="289">
        <f t="shared" si="15"/>
        <v>137.79738725107654</v>
      </c>
      <c r="BU80" s="296"/>
      <c r="BV80" s="290">
        <v>57.844043271700201</v>
      </c>
      <c r="BW80" s="290">
        <v>43.419742442746298</v>
      </c>
      <c r="BX80" s="289">
        <f t="shared" si="16"/>
        <v>53.125918798676466</v>
      </c>
      <c r="BY80" s="289">
        <f t="shared" si="17"/>
        <v>40.196548143671002</v>
      </c>
      <c r="BZ80" s="296"/>
      <c r="CA80" s="296"/>
      <c r="CB80" s="296"/>
      <c r="CC80" s="296"/>
      <c r="CD80" s="296"/>
      <c r="CE80" s="296"/>
      <c r="CF80" s="296"/>
      <c r="CG80" s="296"/>
      <c r="CH80" s="296"/>
      <c r="CI80" s="296"/>
      <c r="CJ80" s="296"/>
      <c r="CK80" s="296"/>
      <c r="CL80" s="296"/>
      <c r="CM80" s="296"/>
      <c r="CN80" s="296"/>
      <c r="CO80" s="296"/>
      <c r="CP80" s="296"/>
      <c r="CQ80" s="296"/>
      <c r="CR80" s="296"/>
    </row>
    <row r="81" spans="1:96" ht="12" customHeight="1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/>
      <c r="S81" s="296"/>
      <c r="T81" s="296"/>
      <c r="U81" s="296"/>
      <c r="V81" s="296"/>
      <c r="W81" s="296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296"/>
      <c r="AN81" s="213"/>
      <c r="AO81" s="213"/>
      <c r="AP81" s="213"/>
      <c r="AQ81" s="213"/>
      <c r="AR81" s="213"/>
      <c r="AS81" s="213"/>
      <c r="AT81" s="213"/>
      <c r="AU81" s="213"/>
      <c r="AV81" s="213"/>
      <c r="AW81" s="320"/>
      <c r="AX81" s="213"/>
      <c r="AY81" s="213"/>
      <c r="AZ81" s="213"/>
      <c r="BA81" s="213"/>
      <c r="BB81" s="283"/>
      <c r="BC81" s="283"/>
      <c r="BD81" s="289">
        <f t="shared" si="11"/>
        <v>6.416666666666667</v>
      </c>
      <c r="BE81" s="293">
        <v>23100</v>
      </c>
      <c r="BF81" s="287">
        <v>648.18613731000005</v>
      </c>
      <c r="BG81" s="287">
        <v>601.12952626898095</v>
      </c>
      <c r="BH81" s="287">
        <v>-596.05064827497597</v>
      </c>
      <c r="BI81" s="292">
        <v>52.750070845671701</v>
      </c>
      <c r="BJ81" s="292">
        <v>6.7582185654578701</v>
      </c>
      <c r="BK81" s="289">
        <f t="shared" si="12"/>
        <v>0.6375923529207137</v>
      </c>
      <c r="BL81" s="289">
        <f t="shared" si="13"/>
        <v>135.47911461107662</v>
      </c>
      <c r="BM81" s="293">
        <v>23100</v>
      </c>
      <c r="BN81" s="287">
        <v>648.18613731000005</v>
      </c>
      <c r="BO81" s="287">
        <v>574.64358629528101</v>
      </c>
      <c r="BP81" s="287">
        <v>-569.57277032175398</v>
      </c>
      <c r="BQ81" s="292">
        <v>52.569950228544599</v>
      </c>
      <c r="BR81" s="292">
        <v>6.5791589265198303</v>
      </c>
      <c r="BS81" s="289">
        <f t="shared" si="14"/>
        <v>0.44717651149715376</v>
      </c>
      <c r="BT81" s="289">
        <f t="shared" si="15"/>
        <v>135.47911461107662</v>
      </c>
      <c r="BU81" s="296"/>
      <c r="BV81" s="290">
        <v>68.839985609783199</v>
      </c>
      <c r="BW81" s="290">
        <v>50.5789965385069</v>
      </c>
      <c r="BX81" s="289">
        <f t="shared" si="16"/>
        <v>64.121861136759463</v>
      </c>
      <c r="BY81" s="289">
        <f t="shared" si="17"/>
        <v>47.355802239431604</v>
      </c>
      <c r="BZ81" s="296"/>
      <c r="CA81" s="296"/>
      <c r="CB81" s="296"/>
      <c r="CC81" s="296"/>
      <c r="CD81" s="296"/>
      <c r="CE81" s="296"/>
      <c r="CF81" s="296"/>
      <c r="CG81" s="296"/>
      <c r="CH81" s="296"/>
      <c r="CI81" s="296"/>
      <c r="CJ81" s="296"/>
      <c r="CK81" s="296"/>
      <c r="CL81" s="296"/>
      <c r="CM81" s="296"/>
      <c r="CN81" s="296"/>
      <c r="CO81" s="296"/>
      <c r="CP81" s="296"/>
      <c r="CQ81" s="296"/>
      <c r="CR81" s="296"/>
    </row>
    <row r="82" spans="1:96" ht="12" customHeight="1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/>
      <c r="S82" s="296"/>
      <c r="T82" s="296"/>
      <c r="U82" s="296"/>
      <c r="V82" s="296"/>
      <c r="W82" s="296"/>
      <c r="X82" s="300"/>
      <c r="Y82" s="300"/>
      <c r="Z82" s="300"/>
      <c r="AA82" s="300"/>
      <c r="AB82" s="300"/>
      <c r="AC82" s="300"/>
      <c r="AD82" s="300"/>
      <c r="AE82" s="300"/>
      <c r="AF82" s="300"/>
      <c r="AG82" s="300"/>
      <c r="AH82" s="300"/>
      <c r="AI82" s="300"/>
      <c r="AJ82" s="300"/>
      <c r="AK82" s="300"/>
      <c r="AL82" s="300"/>
      <c r="AM82" s="296"/>
      <c r="AN82" s="213"/>
      <c r="AO82" s="213"/>
      <c r="AP82" s="213"/>
      <c r="AQ82" s="213"/>
      <c r="AR82" s="213"/>
      <c r="AS82" s="213"/>
      <c r="AT82" s="213"/>
      <c r="AU82" s="213"/>
      <c r="AV82" s="213"/>
      <c r="AW82" s="320"/>
      <c r="AX82" s="213"/>
      <c r="AY82" s="213"/>
      <c r="AZ82" s="213"/>
      <c r="BA82" s="213"/>
      <c r="BB82" s="283"/>
      <c r="BC82" s="283"/>
      <c r="BD82" s="289">
        <f t="shared" si="11"/>
        <v>6.5</v>
      </c>
      <c r="BE82" s="293">
        <v>23400</v>
      </c>
      <c r="BF82" s="287">
        <v>644.35058158000004</v>
      </c>
      <c r="BG82" s="287">
        <v>611.99906706466504</v>
      </c>
      <c r="BH82" s="287">
        <v>-607.48497193890103</v>
      </c>
      <c r="BI82" s="292">
        <v>52.824968401613802</v>
      </c>
      <c r="BJ82" s="292">
        <v>6.8290727588884099</v>
      </c>
      <c r="BK82" s="289">
        <f t="shared" si="12"/>
        <v>0.70844654635125348</v>
      </c>
      <c r="BL82" s="289">
        <f t="shared" si="13"/>
        <v>131.64355888107661</v>
      </c>
      <c r="BM82" s="293">
        <v>23400</v>
      </c>
      <c r="BN82" s="287">
        <v>644.35058158000004</v>
      </c>
      <c r="BO82" s="287">
        <v>583.66549452130903</v>
      </c>
      <c r="BP82" s="287">
        <v>-578.91801705201703</v>
      </c>
      <c r="BQ82" s="292">
        <v>52.6327859968127</v>
      </c>
      <c r="BR82" s="292">
        <v>6.63950185287172</v>
      </c>
      <c r="BS82" s="289">
        <f t="shared" si="14"/>
        <v>0.50751943784904352</v>
      </c>
      <c r="BT82" s="289">
        <f t="shared" si="15"/>
        <v>131.64355888107661</v>
      </c>
      <c r="BU82" s="296"/>
      <c r="BV82" s="290">
        <v>79.081986938440394</v>
      </c>
      <c r="BW82" s="290">
        <v>57.184305432678798</v>
      </c>
      <c r="BX82" s="289">
        <f t="shared" si="16"/>
        <v>74.363862465416659</v>
      </c>
      <c r="BY82" s="289">
        <f t="shared" si="17"/>
        <v>53.961111133603502</v>
      </c>
      <c r="BZ82" s="296"/>
      <c r="CA82" s="296"/>
      <c r="CB82" s="296"/>
      <c r="CC82" s="296"/>
      <c r="CD82" s="296"/>
      <c r="CE82" s="296"/>
      <c r="CF82" s="296"/>
      <c r="CG82" s="296"/>
      <c r="CH82" s="296"/>
      <c r="CI82" s="296"/>
      <c r="CJ82" s="296"/>
      <c r="CK82" s="296"/>
      <c r="CL82" s="296"/>
      <c r="CM82" s="296"/>
      <c r="CN82" s="296"/>
      <c r="CO82" s="296"/>
      <c r="CP82" s="296"/>
      <c r="CQ82" s="296"/>
      <c r="CR82" s="296"/>
    </row>
    <row r="83" spans="1:96" ht="12" customHeight="1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/>
      <c r="S83" s="296"/>
      <c r="T83" s="296"/>
      <c r="U83" s="296"/>
      <c r="V83" s="296"/>
      <c r="W83" s="296"/>
      <c r="X83" s="300"/>
      <c r="Y83" s="300"/>
      <c r="Z83" s="300"/>
      <c r="AA83" s="300"/>
      <c r="AB83" s="300"/>
      <c r="AC83" s="300"/>
      <c r="AD83" s="300"/>
      <c r="AE83" s="300"/>
      <c r="AF83" s="300"/>
      <c r="AG83" s="300"/>
      <c r="AH83" s="300"/>
      <c r="AI83" s="300"/>
      <c r="AJ83" s="300"/>
      <c r="AK83" s="300"/>
      <c r="AL83" s="300"/>
      <c r="AM83" s="296"/>
      <c r="AN83" s="213"/>
      <c r="AO83" s="213"/>
      <c r="AP83" s="213"/>
      <c r="AQ83" s="213"/>
      <c r="AR83" s="213"/>
      <c r="AS83" s="213"/>
      <c r="AT83" s="213"/>
      <c r="AU83" s="213"/>
      <c r="AV83" s="213"/>
      <c r="AW83" s="320"/>
      <c r="AX83" s="213"/>
      <c r="AY83" s="213"/>
      <c r="AZ83" s="213"/>
      <c r="BA83" s="213"/>
      <c r="BB83" s="283"/>
      <c r="BC83" s="283"/>
      <c r="BD83" s="289">
        <f t="shared" si="11"/>
        <v>6.583333333333333</v>
      </c>
      <c r="BE83" s="293">
        <v>23700</v>
      </c>
      <c r="BF83" s="287">
        <v>639.03976589000001</v>
      </c>
      <c r="BG83" s="287">
        <v>621.49919607221204</v>
      </c>
      <c r="BH83" s="287">
        <v>-617.58001362216805</v>
      </c>
      <c r="BI83" s="292">
        <v>52.890319037255402</v>
      </c>
      <c r="BJ83" s="292">
        <v>6.8902721490782497</v>
      </c>
      <c r="BK83" s="289">
        <f t="shared" si="12"/>
        <v>0.76964593654109326</v>
      </c>
      <c r="BL83" s="289">
        <f t="shared" si="13"/>
        <v>126.33274319107659</v>
      </c>
      <c r="BM83" s="293">
        <v>23700</v>
      </c>
      <c r="BN83" s="287">
        <v>639.03976589000001</v>
      </c>
      <c r="BO83" s="287">
        <v>591.70985293607703</v>
      </c>
      <c r="BP83" s="287">
        <v>-587.33201058397003</v>
      </c>
      <c r="BQ83" s="292">
        <v>52.688755267804197</v>
      </c>
      <c r="BR83" s="292">
        <v>6.6927258250666402</v>
      </c>
      <c r="BS83" s="289">
        <f t="shared" si="14"/>
        <v>0.56074341004396366</v>
      </c>
      <c r="BT83" s="289">
        <f t="shared" si="15"/>
        <v>126.33274319107659</v>
      </c>
      <c r="BU83" s="296"/>
      <c r="BV83" s="290">
        <v>88.457876042761299</v>
      </c>
      <c r="BW83" s="290">
        <v>63.163327255763697</v>
      </c>
      <c r="BX83" s="289">
        <f t="shared" si="16"/>
        <v>83.739751569737564</v>
      </c>
      <c r="BY83" s="289">
        <f t="shared" si="17"/>
        <v>59.940132956688402</v>
      </c>
      <c r="BZ83" s="296"/>
      <c r="CA83" s="296"/>
      <c r="CB83" s="296"/>
      <c r="CC83" s="296"/>
      <c r="CD83" s="296"/>
      <c r="CE83" s="296"/>
      <c r="CF83" s="296"/>
      <c r="CG83" s="296"/>
      <c r="CH83" s="296"/>
      <c r="CI83" s="296"/>
      <c r="CJ83" s="296"/>
      <c r="CK83" s="296"/>
      <c r="CL83" s="296"/>
      <c r="CM83" s="296"/>
      <c r="CN83" s="296"/>
      <c r="CO83" s="296"/>
      <c r="CP83" s="296"/>
      <c r="CQ83" s="296"/>
      <c r="CR83" s="296"/>
    </row>
    <row r="84" spans="1:96" ht="12" customHeight="1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/>
      <c r="S84" s="296"/>
      <c r="T84" s="296"/>
      <c r="U84" s="296"/>
      <c r="V84" s="296"/>
      <c r="W84" s="296"/>
      <c r="X84" s="300"/>
      <c r="Y84" s="300"/>
      <c r="Z84" s="300"/>
      <c r="AA84" s="300"/>
      <c r="AB84" s="300"/>
      <c r="AC84" s="300"/>
      <c r="AD84" s="300"/>
      <c r="AE84" s="300"/>
      <c r="AF84" s="300"/>
      <c r="AG84" s="300"/>
      <c r="AH84" s="300"/>
      <c r="AI84" s="300"/>
      <c r="AJ84" s="300"/>
      <c r="AK84" s="300"/>
      <c r="AL84" s="300"/>
      <c r="AM84" s="296"/>
      <c r="AN84" s="213"/>
      <c r="AO84" s="213"/>
      <c r="AP84" s="213"/>
      <c r="AQ84" s="213"/>
      <c r="AR84" s="213"/>
      <c r="AS84" s="213"/>
      <c r="AT84" s="213"/>
      <c r="AU84" s="213"/>
      <c r="AV84" s="213"/>
      <c r="AW84" s="320"/>
      <c r="AX84" s="213"/>
      <c r="AY84" s="213"/>
      <c r="AZ84" s="213"/>
      <c r="BA84" s="213"/>
      <c r="BB84" s="283"/>
      <c r="BC84" s="283"/>
      <c r="BD84" s="289">
        <f t="shared" si="11"/>
        <v>6.666666666666667</v>
      </c>
      <c r="BE84" s="293">
        <v>24000</v>
      </c>
      <c r="BF84" s="287">
        <v>632.31187666999904</v>
      </c>
      <c r="BG84" s="287">
        <v>629.55046774851405</v>
      </c>
      <c r="BH84" s="287">
        <v>-626.24772056134498</v>
      </c>
      <c r="BI84" s="292">
        <v>52.945751306932799</v>
      </c>
      <c r="BJ84" s="292">
        <v>6.9414912124547703</v>
      </c>
      <c r="BK84" s="289">
        <f t="shared" si="12"/>
        <v>0.82086499991761386</v>
      </c>
      <c r="BL84" s="289">
        <f t="shared" si="13"/>
        <v>119.60485397107561</v>
      </c>
      <c r="BM84" s="293">
        <v>24000</v>
      </c>
      <c r="BN84" s="287">
        <v>632.31187666999904</v>
      </c>
      <c r="BO84" s="287">
        <v>598.69637035935705</v>
      </c>
      <c r="BP84" s="287">
        <v>-594.72746324347702</v>
      </c>
      <c r="BQ84" s="292">
        <v>52.737408309335201</v>
      </c>
      <c r="BR84" s="292">
        <v>6.7384268589199898</v>
      </c>
      <c r="BS84" s="289">
        <f t="shared" si="14"/>
        <v>0.60644444389731333</v>
      </c>
      <c r="BT84" s="289">
        <f t="shared" si="15"/>
        <v>119.60485397107561</v>
      </c>
      <c r="BU84" s="296"/>
      <c r="BV84" s="290">
        <v>96.864967437951705</v>
      </c>
      <c r="BW84" s="290">
        <v>68.450579284185096</v>
      </c>
      <c r="BX84" s="289">
        <f t="shared" si="16"/>
        <v>92.14684296492797</v>
      </c>
      <c r="BY84" s="289">
        <f t="shared" si="17"/>
        <v>65.227384985109794</v>
      </c>
      <c r="BZ84" s="296"/>
      <c r="CA84" s="296"/>
      <c r="CB84" s="296"/>
      <c r="CC84" s="296"/>
      <c r="CD84" s="296"/>
      <c r="CE84" s="296"/>
      <c r="CF84" s="296"/>
      <c r="CG84" s="296"/>
      <c r="CH84" s="296"/>
      <c r="CI84" s="296"/>
      <c r="CJ84" s="296"/>
      <c r="CK84" s="296"/>
      <c r="CL84" s="296"/>
      <c r="CM84" s="296"/>
      <c r="CN84" s="296"/>
      <c r="CO84" s="296"/>
      <c r="CP84" s="296"/>
      <c r="CQ84" s="296"/>
      <c r="CR84" s="296"/>
    </row>
    <row r="85" spans="1:96" ht="12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296"/>
      <c r="AN85" s="213"/>
      <c r="AO85" s="213"/>
      <c r="AP85" s="213"/>
      <c r="AQ85" s="213"/>
      <c r="AR85" s="213"/>
      <c r="AS85" s="213"/>
      <c r="AT85" s="213"/>
      <c r="AU85" s="213"/>
      <c r="AV85" s="213"/>
      <c r="AW85" s="320"/>
      <c r="AX85" s="213"/>
      <c r="AY85" s="213"/>
      <c r="AZ85" s="213"/>
      <c r="BA85" s="213"/>
      <c r="BB85" s="283"/>
      <c r="BC85" s="283"/>
      <c r="BD85" s="289">
        <f t="shared" si="11"/>
        <v>6.75</v>
      </c>
      <c r="BE85" s="293">
        <v>24300</v>
      </c>
      <c r="BF85" s="287">
        <v>624.24062605999995</v>
      </c>
      <c r="BG85" s="287">
        <v>636.09587908038804</v>
      </c>
      <c r="BH85" s="287">
        <v>-633.423290727054</v>
      </c>
      <c r="BI85" s="292">
        <v>52.991023420520499</v>
      </c>
      <c r="BJ85" s="292">
        <v>6.9825270241699497</v>
      </c>
      <c r="BK85" s="289">
        <f t="shared" si="12"/>
        <v>0.86190081163279331</v>
      </c>
      <c r="BL85" s="289">
        <f t="shared" si="13"/>
        <v>111.53360336107653</v>
      </c>
      <c r="BM85" s="293">
        <v>24300</v>
      </c>
      <c r="BN85" s="287">
        <v>624.24062605999995</v>
      </c>
      <c r="BO85" s="287">
        <v>604.56267166052999</v>
      </c>
      <c r="BP85" s="287">
        <v>-601.03524320979398</v>
      </c>
      <c r="BQ85" s="292">
        <v>52.778409423367698</v>
      </c>
      <c r="BR85" s="292">
        <v>6.7763108784406301</v>
      </c>
      <c r="BS85" s="289">
        <f t="shared" si="14"/>
        <v>0.64432846341795358</v>
      </c>
      <c r="BT85" s="289">
        <f t="shared" si="15"/>
        <v>111.53360336107653</v>
      </c>
      <c r="BU85" s="296"/>
      <c r="BV85" s="290">
        <v>104.21118598894699</v>
      </c>
      <c r="BW85" s="290">
        <v>72.988155112297406</v>
      </c>
      <c r="BX85" s="289">
        <f t="shared" si="16"/>
        <v>99.493061515923259</v>
      </c>
      <c r="BY85" s="289">
        <f t="shared" si="17"/>
        <v>69.764960813222103</v>
      </c>
      <c r="BZ85" s="296"/>
      <c r="CA85" s="296"/>
      <c r="CB85" s="296"/>
      <c r="CC85" s="296"/>
      <c r="CD85" s="296"/>
      <c r="CE85" s="296"/>
      <c r="CF85" s="296"/>
      <c r="CG85" s="296"/>
      <c r="CH85" s="296"/>
      <c r="CI85" s="296"/>
      <c r="CJ85" s="296"/>
      <c r="CK85" s="296"/>
      <c r="CL85" s="296"/>
      <c r="CM85" s="296"/>
      <c r="CN85" s="296"/>
      <c r="CO85" s="296"/>
      <c r="CP85" s="296"/>
      <c r="CQ85" s="296"/>
      <c r="CR85" s="296"/>
    </row>
    <row r="86" spans="1:96" ht="12" customHeight="1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/>
      <c r="S86" s="296"/>
      <c r="T86" s="296"/>
      <c r="U86" s="296"/>
      <c r="V86" s="296"/>
      <c r="W86" s="296"/>
      <c r="X86" s="300"/>
      <c r="Y86" s="300"/>
      <c r="Z86" s="300"/>
      <c r="AA86" s="300"/>
      <c r="AB86" s="300"/>
      <c r="AC86" s="300"/>
      <c r="AD86" s="300"/>
      <c r="AE86" s="300"/>
      <c r="AF86" s="300"/>
      <c r="AG86" s="300"/>
      <c r="AH86" s="300"/>
      <c r="AI86" s="300"/>
      <c r="AJ86" s="300"/>
      <c r="AK86" s="300"/>
      <c r="AL86" s="300"/>
      <c r="AM86" s="296"/>
      <c r="AN86" s="213"/>
      <c r="AO86" s="213"/>
      <c r="AP86" s="213"/>
      <c r="AQ86" s="213"/>
      <c r="AR86" s="213"/>
      <c r="AS86" s="213"/>
      <c r="AT86" s="213"/>
      <c r="AU86" s="213"/>
      <c r="AV86" s="213"/>
      <c r="AW86" s="320"/>
      <c r="AX86" s="213"/>
      <c r="AY86" s="213"/>
      <c r="AZ86" s="213"/>
      <c r="BA86" s="213"/>
      <c r="BB86" s="283"/>
      <c r="BC86" s="283"/>
      <c r="BD86" s="289">
        <f t="shared" si="11"/>
        <v>6.833333333333333</v>
      </c>
      <c r="BE86" s="293">
        <v>24600</v>
      </c>
      <c r="BF86" s="287">
        <v>614.91444438999997</v>
      </c>
      <c r="BG86" s="287">
        <v>641.09978825975804</v>
      </c>
      <c r="BH86" s="287">
        <v>-639.06403069367298</v>
      </c>
      <c r="BI86" s="292">
        <v>53.026010558004302</v>
      </c>
      <c r="BJ86" s="292">
        <v>7.0132877524100898</v>
      </c>
      <c r="BK86" s="289">
        <f t="shared" si="12"/>
        <v>0.8926615398729334</v>
      </c>
      <c r="BL86" s="289">
        <f t="shared" si="13"/>
        <v>102.20742169107655</v>
      </c>
      <c r="BM86" s="293">
        <v>24600</v>
      </c>
      <c r="BN86" s="287">
        <v>614.91444438999997</v>
      </c>
      <c r="BO86" s="287">
        <v>609.26390165485805</v>
      </c>
      <c r="BP86" s="287">
        <v>-606.20403183564099</v>
      </c>
      <c r="BQ86" s="292">
        <v>52.811529437559798</v>
      </c>
      <c r="BR86" s="292">
        <v>6.8061864230446396</v>
      </c>
      <c r="BS86" s="289">
        <f t="shared" si="14"/>
        <v>0.67420400802196312</v>
      </c>
      <c r="BT86" s="289">
        <f t="shared" si="15"/>
        <v>102.20742169107655</v>
      </c>
      <c r="BU86" s="296"/>
      <c r="BV86" s="290">
        <v>110.416075324633</v>
      </c>
      <c r="BW86" s="290">
        <v>76.726358847954103</v>
      </c>
      <c r="BX86" s="289">
        <f t="shared" si="16"/>
        <v>105.69795085160926</v>
      </c>
      <c r="BY86" s="289">
        <f t="shared" si="17"/>
        <v>73.5031645488788</v>
      </c>
      <c r="BZ86" s="296"/>
      <c r="CA86" s="296"/>
      <c r="CB86" s="296"/>
      <c r="CC86" s="296"/>
      <c r="CD86" s="296"/>
      <c r="CE86" s="296"/>
      <c r="CF86" s="296"/>
      <c r="CG86" s="296"/>
      <c r="CH86" s="296"/>
      <c r="CI86" s="296"/>
      <c r="CJ86" s="296"/>
      <c r="CK86" s="296"/>
      <c r="CL86" s="296"/>
      <c r="CM86" s="296"/>
      <c r="CN86" s="296"/>
      <c r="CO86" s="296"/>
      <c r="CP86" s="296"/>
      <c r="CQ86" s="296"/>
      <c r="CR86" s="296"/>
    </row>
    <row r="87" spans="1:96" ht="12" customHeight="1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/>
      <c r="S87" s="296"/>
      <c r="T87" s="296"/>
      <c r="U87" s="296"/>
      <c r="V87" s="296"/>
      <c r="W87" s="296"/>
      <c r="X87" s="300"/>
      <c r="Y87" s="300"/>
      <c r="Z87" s="300"/>
      <c r="AA87" s="300"/>
      <c r="AB87" s="300"/>
      <c r="AC87" s="300"/>
      <c r="AD87" s="300"/>
      <c r="AE87" s="300"/>
      <c r="AF87" s="300"/>
      <c r="AG87" s="300"/>
      <c r="AH87" s="300"/>
      <c r="AI87" s="300"/>
      <c r="AJ87" s="300"/>
      <c r="AK87" s="300"/>
      <c r="AL87" s="300"/>
      <c r="AM87" s="296"/>
      <c r="AN87" s="213"/>
      <c r="AO87" s="213"/>
      <c r="AP87" s="213"/>
      <c r="AQ87" s="213"/>
      <c r="AR87" s="213"/>
      <c r="AS87" s="213"/>
      <c r="AT87" s="213"/>
      <c r="AU87" s="213"/>
      <c r="AV87" s="213"/>
      <c r="AW87" s="320"/>
      <c r="AX87" s="213"/>
      <c r="AY87" s="213"/>
      <c r="AZ87" s="213"/>
      <c r="BA87" s="213"/>
      <c r="BB87" s="283"/>
      <c r="BC87" s="283"/>
      <c r="BD87" s="289">
        <f t="shared" si="11"/>
        <v>6.916666666666667</v>
      </c>
      <c r="BE87" s="293">
        <v>24900</v>
      </c>
      <c r="BF87" s="287">
        <v>604.43551124999999</v>
      </c>
      <c r="BG87" s="287">
        <v>644.54670378004801</v>
      </c>
      <c r="BH87" s="287">
        <v>-643.14807875529198</v>
      </c>
      <c r="BI87" s="292">
        <v>53.050693308250899</v>
      </c>
      <c r="BJ87" s="292">
        <v>7.0337821579530502</v>
      </c>
      <c r="BK87" s="289">
        <f t="shared" si="12"/>
        <v>0.91315594541589373</v>
      </c>
      <c r="BL87" s="289">
        <f t="shared" si="13"/>
        <v>91.728488551076566</v>
      </c>
      <c r="BM87" s="293">
        <v>24900</v>
      </c>
      <c r="BN87" s="287">
        <v>604.43551124999999</v>
      </c>
      <c r="BO87" s="287">
        <v>612.77210270759201</v>
      </c>
      <c r="BP87" s="287">
        <v>-610.19973106675104</v>
      </c>
      <c r="BQ87" s="292">
        <v>52.836637925500199</v>
      </c>
      <c r="BR87" s="292">
        <v>6.8279571974852802</v>
      </c>
      <c r="BS87" s="289">
        <f t="shared" si="14"/>
        <v>0.69597478246260369</v>
      </c>
      <c r="BT87" s="289">
        <f t="shared" si="15"/>
        <v>91.728488551076566</v>
      </c>
      <c r="BU87" s="296"/>
      <c r="BV87" s="290">
        <v>115.411679002431</v>
      </c>
      <c r="BW87" s="290">
        <v>79.624249385881498</v>
      </c>
      <c r="BX87" s="289">
        <f t="shared" si="16"/>
        <v>110.69355452940727</v>
      </c>
      <c r="BY87" s="289">
        <f t="shared" si="17"/>
        <v>76.401055086806196</v>
      </c>
      <c r="BZ87" s="296"/>
      <c r="CA87" s="296"/>
      <c r="CB87" s="296"/>
      <c r="CC87" s="296"/>
      <c r="CD87" s="296"/>
      <c r="CE87" s="296"/>
      <c r="CF87" s="296"/>
      <c r="CG87" s="296"/>
      <c r="CH87" s="296"/>
      <c r="CI87" s="296"/>
      <c r="CJ87" s="296"/>
      <c r="CK87" s="296"/>
      <c r="CL87" s="296"/>
      <c r="CM87" s="296"/>
      <c r="CN87" s="296"/>
      <c r="CO87" s="296"/>
      <c r="CP87" s="296"/>
      <c r="CQ87" s="296"/>
      <c r="CR87" s="296"/>
    </row>
    <row r="88" spans="1:96" ht="12" customHeight="1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/>
      <c r="S88" s="296"/>
      <c r="T88" s="296"/>
      <c r="U88" s="296"/>
      <c r="V88" s="296"/>
      <c r="W88" s="296"/>
      <c r="X88" s="300"/>
      <c r="Y88" s="300"/>
      <c r="Z88" s="300"/>
      <c r="AA88" s="300"/>
      <c r="AB88" s="300"/>
      <c r="AC88" s="300"/>
      <c r="AD88" s="300"/>
      <c r="AE88" s="300"/>
      <c r="AF88" s="300"/>
      <c r="AG88" s="300"/>
      <c r="AH88" s="300"/>
      <c r="AI88" s="300"/>
      <c r="AJ88" s="300"/>
      <c r="AK88" s="300"/>
      <c r="AL88" s="300"/>
      <c r="AM88" s="296"/>
      <c r="AN88" s="213"/>
      <c r="AO88" s="213"/>
      <c r="AP88" s="213"/>
      <c r="AQ88" s="213"/>
      <c r="AR88" s="213"/>
      <c r="AS88" s="213"/>
      <c r="AT88" s="213"/>
      <c r="AU88" s="213"/>
      <c r="AV88" s="213"/>
      <c r="AW88" s="320"/>
      <c r="AX88" s="213"/>
      <c r="AY88" s="213"/>
      <c r="AZ88" s="213"/>
      <c r="BA88" s="213"/>
      <c r="BB88" s="283"/>
      <c r="BC88" s="283"/>
      <c r="BD88" s="289">
        <f t="shared" si="11"/>
        <v>7</v>
      </c>
      <c r="BE88" s="293">
        <v>25200</v>
      </c>
      <c r="BF88" s="287">
        <v>592.91863602000001</v>
      </c>
      <c r="BG88" s="287">
        <v>646.43997562097195</v>
      </c>
      <c r="BH88" s="287">
        <v>-645.67303215884203</v>
      </c>
      <c r="BI88" s="292">
        <v>53.065147212949697</v>
      </c>
      <c r="BJ88" s="292">
        <v>7.0441100581150602</v>
      </c>
      <c r="BK88" s="289">
        <f t="shared" si="12"/>
        <v>0.92348384557790375</v>
      </c>
      <c r="BL88" s="289">
        <f t="shared" si="13"/>
        <v>80.211613321076584</v>
      </c>
      <c r="BM88" s="293">
        <v>25200</v>
      </c>
      <c r="BN88" s="287">
        <v>592.91863602000001</v>
      </c>
      <c r="BO88" s="287">
        <v>615.07541127800005</v>
      </c>
      <c r="BP88" s="287">
        <v>-613.00467433155598</v>
      </c>
      <c r="BQ88" s="292">
        <v>52.853695427926901</v>
      </c>
      <c r="BR88" s="292">
        <v>6.8416146733984</v>
      </c>
      <c r="BS88" s="289">
        <f t="shared" si="14"/>
        <v>0.70963225837572352</v>
      </c>
      <c r="BT88" s="289">
        <f t="shared" si="15"/>
        <v>80.211613321076584</v>
      </c>
      <c r="BU88" s="296"/>
      <c r="BV88" s="290">
        <v>119.143284772679</v>
      </c>
      <c r="BW88" s="290">
        <v>81.650088797926401</v>
      </c>
      <c r="BX88" s="289">
        <f t="shared" si="16"/>
        <v>114.42516029965526</v>
      </c>
      <c r="BY88" s="289">
        <f t="shared" si="17"/>
        <v>78.426894498851098</v>
      </c>
      <c r="BZ88" s="296"/>
      <c r="CA88" s="296"/>
      <c r="CB88" s="296"/>
      <c r="CC88" s="296"/>
      <c r="CD88" s="296"/>
      <c r="CE88" s="296"/>
      <c r="CF88" s="296"/>
      <c r="CG88" s="296"/>
      <c r="CH88" s="296"/>
      <c r="CI88" s="296"/>
      <c r="CJ88" s="296"/>
      <c r="CK88" s="296"/>
      <c r="CL88" s="296"/>
      <c r="CM88" s="296"/>
      <c r="CN88" s="296"/>
      <c r="CO88" s="296"/>
      <c r="CP88" s="296"/>
      <c r="CQ88" s="296"/>
      <c r="CR88" s="296"/>
    </row>
    <row r="89" spans="1:96" ht="12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296"/>
      <c r="AN89" s="213"/>
      <c r="AO89" s="213"/>
      <c r="AP89" s="213"/>
      <c r="AQ89" s="213"/>
      <c r="AR89" s="213"/>
      <c r="AS89" s="213"/>
      <c r="AT89" s="213"/>
      <c r="AU89" s="213"/>
      <c r="AV89" s="213"/>
      <c r="AW89" s="320"/>
      <c r="AX89" s="213"/>
      <c r="AY89" s="213"/>
      <c r="AZ89" s="213"/>
      <c r="BA89" s="213"/>
      <c r="BB89" s="283"/>
      <c r="BC89" s="283"/>
      <c r="BD89" s="289">
        <f t="shared" si="11"/>
        <v>7.083333333333333</v>
      </c>
      <c r="BE89" s="293">
        <v>25500</v>
      </c>
      <c r="BF89" s="287">
        <v>580.49</v>
      </c>
      <c r="BG89" s="287">
        <v>646.80041047767099</v>
      </c>
      <c r="BH89" s="287">
        <v>-646.65450416744898</v>
      </c>
      <c r="BI89" s="292">
        <v>53.069533324018202</v>
      </c>
      <c r="BJ89" s="292">
        <v>7.0444536624376797</v>
      </c>
      <c r="BK89" s="289">
        <f t="shared" si="12"/>
        <v>0.92382744990052323</v>
      </c>
      <c r="BL89" s="289">
        <f t="shared" si="13"/>
        <v>67.782977301076585</v>
      </c>
      <c r="BM89" s="293">
        <v>25500</v>
      </c>
      <c r="BN89" s="287">
        <v>580.49</v>
      </c>
      <c r="BO89" s="287">
        <v>616.17710963007698</v>
      </c>
      <c r="BP89" s="287">
        <v>-614.61668301649104</v>
      </c>
      <c r="BQ89" s="292">
        <v>52.862745837482699</v>
      </c>
      <c r="BR89" s="292">
        <v>6.8472308633063097</v>
      </c>
      <c r="BS89" s="289">
        <f t="shared" si="14"/>
        <v>0.71524844828363321</v>
      </c>
      <c r="BT89" s="289">
        <f t="shared" si="15"/>
        <v>67.782977301076585</v>
      </c>
      <c r="BU89" s="296"/>
      <c r="BV89" s="290">
        <v>121.570023791544</v>
      </c>
      <c r="BW89" s="290">
        <v>82.781689929374195</v>
      </c>
      <c r="BX89" s="289">
        <f t="shared" si="16"/>
        <v>116.85189931852027</v>
      </c>
      <c r="BY89" s="289">
        <f t="shared" si="17"/>
        <v>79.558495630298893</v>
      </c>
      <c r="BZ89" s="296"/>
      <c r="CA89" s="296"/>
      <c r="CB89" s="296"/>
      <c r="CC89" s="296"/>
      <c r="CD89" s="296"/>
      <c r="CE89" s="296"/>
      <c r="CF89" s="296"/>
      <c r="CG89" s="296"/>
      <c r="CH89" s="296"/>
      <c r="CI89" s="296"/>
      <c r="CJ89" s="296"/>
      <c r="CK89" s="296"/>
      <c r="CL89" s="296"/>
      <c r="CM89" s="296"/>
      <c r="CN89" s="296"/>
      <c r="CO89" s="296"/>
      <c r="CP89" s="296"/>
      <c r="CQ89" s="296"/>
      <c r="CR89" s="296"/>
    </row>
    <row r="90" spans="1:96" ht="12" customHeight="1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  <c r="V90" s="296"/>
      <c r="W90" s="296"/>
      <c r="X90" s="300"/>
      <c r="Y90" s="300"/>
      <c r="Z90" s="300"/>
      <c r="AA90" s="300"/>
      <c r="AB90" s="300"/>
      <c r="AC90" s="300"/>
      <c r="AD90" s="300"/>
      <c r="AE90" s="300"/>
      <c r="AF90" s="300"/>
      <c r="AG90" s="300"/>
      <c r="AH90" s="300"/>
      <c r="AI90" s="300"/>
      <c r="AJ90" s="300"/>
      <c r="AK90" s="300"/>
      <c r="AL90" s="300"/>
      <c r="AM90" s="296"/>
      <c r="AN90" s="213"/>
      <c r="AO90" s="213"/>
      <c r="AP90" s="213"/>
      <c r="AQ90" s="213"/>
      <c r="AR90" s="213"/>
      <c r="AS90" s="213"/>
      <c r="AT90" s="213"/>
      <c r="AU90" s="213"/>
      <c r="AV90" s="213"/>
      <c r="AW90" s="320"/>
      <c r="AX90" s="213"/>
      <c r="AY90" s="213"/>
      <c r="AZ90" s="213"/>
      <c r="BA90" s="213"/>
      <c r="BB90" s="283"/>
      <c r="BC90" s="283"/>
      <c r="BD90" s="289">
        <f t="shared" si="11"/>
        <v>7.166666666666667</v>
      </c>
      <c r="BE90" s="293">
        <v>25800</v>
      </c>
      <c r="BF90" s="287">
        <v>567.28577393</v>
      </c>
      <c r="BG90" s="287">
        <v>645.664827506047</v>
      </c>
      <c r="BH90" s="287">
        <v>-646.12462896577802</v>
      </c>
      <c r="BI90" s="292">
        <v>53.064089651387199</v>
      </c>
      <c r="BJ90" s="292">
        <v>7.0350696672516397</v>
      </c>
      <c r="BK90" s="289">
        <f t="shared" si="12"/>
        <v>0.91444345471448329</v>
      </c>
      <c r="BL90" s="289">
        <f t="shared" si="13"/>
        <v>54.578751231076581</v>
      </c>
      <c r="BM90" s="293">
        <v>25800</v>
      </c>
      <c r="BN90" s="287">
        <v>567.28577393</v>
      </c>
      <c r="BO90" s="287">
        <v>616.09456243121599</v>
      </c>
      <c r="BP90" s="287">
        <v>-615.04800229413502</v>
      </c>
      <c r="BQ90" s="292">
        <v>52.863909034504303</v>
      </c>
      <c r="BR90" s="292">
        <v>6.8449513289386701</v>
      </c>
      <c r="BS90" s="289">
        <f t="shared" si="14"/>
        <v>0.7129689139159936</v>
      </c>
      <c r="BT90" s="289">
        <f t="shared" si="15"/>
        <v>54.578751231076581</v>
      </c>
      <c r="BU90" s="296"/>
      <c r="BV90" s="290">
        <v>122.665318219865</v>
      </c>
      <c r="BW90" s="290">
        <v>83.006659394436994</v>
      </c>
      <c r="BX90" s="289">
        <f t="shared" si="16"/>
        <v>117.94719374684126</v>
      </c>
      <c r="BY90" s="289">
        <f t="shared" si="17"/>
        <v>79.783465095361692</v>
      </c>
      <c r="BZ90" s="296"/>
      <c r="CA90" s="296"/>
      <c r="CB90" s="296"/>
      <c r="CC90" s="296"/>
      <c r="CD90" s="296"/>
      <c r="CE90" s="296"/>
      <c r="CF90" s="296"/>
      <c r="CG90" s="296"/>
      <c r="CH90" s="296"/>
      <c r="CI90" s="296"/>
      <c r="CJ90" s="296"/>
      <c r="CK90" s="296"/>
      <c r="CL90" s="296"/>
      <c r="CM90" s="296"/>
      <c r="CN90" s="296"/>
      <c r="CO90" s="296"/>
      <c r="CP90" s="296"/>
      <c r="CQ90" s="296"/>
      <c r="CR90" s="296"/>
    </row>
    <row r="91" spans="1:96" ht="12" customHeight="1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/>
      <c r="S91" s="296"/>
      <c r="T91" s="296"/>
      <c r="U91" s="296"/>
      <c r="V91" s="296"/>
      <c r="W91" s="296"/>
      <c r="X91" s="300"/>
      <c r="Y91" s="300"/>
      <c r="Z91" s="300"/>
      <c r="AA91" s="300"/>
      <c r="AB91" s="300"/>
      <c r="AC91" s="300"/>
      <c r="AD91" s="300"/>
      <c r="AE91" s="300"/>
      <c r="AF91" s="300"/>
      <c r="AG91" s="300"/>
      <c r="AH91" s="300"/>
      <c r="AI91" s="300"/>
      <c r="AJ91" s="300"/>
      <c r="AK91" s="300"/>
      <c r="AL91" s="300"/>
      <c r="AM91" s="296"/>
      <c r="AN91" s="213"/>
      <c r="AO91" s="213"/>
      <c r="AP91" s="213"/>
      <c r="AQ91" s="213"/>
      <c r="AR91" s="213"/>
      <c r="AS91" s="213"/>
      <c r="AT91" s="213"/>
      <c r="AU91" s="213"/>
      <c r="AV91" s="213"/>
      <c r="AW91" s="320"/>
      <c r="AX91" s="213"/>
      <c r="AY91" s="213"/>
      <c r="AZ91" s="213"/>
      <c r="BA91" s="213"/>
      <c r="BB91" s="283"/>
      <c r="BC91" s="283"/>
      <c r="BD91" s="289">
        <f t="shared" si="11"/>
        <v>7.25</v>
      </c>
      <c r="BE91" s="293">
        <v>26100</v>
      </c>
      <c r="BF91" s="287">
        <v>553.45062605999999</v>
      </c>
      <c r="BG91" s="287">
        <v>643.08456840245401</v>
      </c>
      <c r="BH91" s="287">
        <v>-644.13052841817205</v>
      </c>
      <c r="BI91" s="292">
        <v>53.049123371959901</v>
      </c>
      <c r="BJ91" s="292">
        <v>7.0162819951667199</v>
      </c>
      <c r="BK91" s="289">
        <f t="shared" si="12"/>
        <v>0.89565578262956347</v>
      </c>
      <c r="BL91" s="289">
        <f t="shared" si="13"/>
        <v>40.743603361076566</v>
      </c>
      <c r="BM91" s="293">
        <v>26100</v>
      </c>
      <c r="BN91" s="287">
        <v>553.45062605999999</v>
      </c>
      <c r="BO91" s="287">
        <v>614.85806348681501</v>
      </c>
      <c r="BP91" s="287">
        <v>-614.32414417986001</v>
      </c>
      <c r="BQ91" s="292">
        <v>52.857373812928699</v>
      </c>
      <c r="BR91" s="292">
        <v>6.8349884486384598</v>
      </c>
      <c r="BS91" s="289">
        <f t="shared" si="14"/>
        <v>0.70300603361578329</v>
      </c>
      <c r="BT91" s="289">
        <f t="shared" si="15"/>
        <v>40.743603361076566</v>
      </c>
      <c r="BU91" s="296"/>
      <c r="BV91" s="290">
        <v>122.417172305759</v>
      </c>
      <c r="BW91" s="290">
        <v>82.322533309601695</v>
      </c>
      <c r="BX91" s="289">
        <f t="shared" si="16"/>
        <v>117.69904783273526</v>
      </c>
      <c r="BY91" s="289">
        <f t="shared" si="17"/>
        <v>79.099339010526393</v>
      </c>
      <c r="BZ91" s="296"/>
      <c r="CA91" s="296"/>
      <c r="CB91" s="296"/>
      <c r="CC91" s="296"/>
      <c r="CD91" s="296"/>
      <c r="CE91" s="296"/>
      <c r="CF91" s="296"/>
      <c r="CG91" s="296"/>
      <c r="CH91" s="296"/>
      <c r="CI91" s="296"/>
      <c r="CJ91" s="296"/>
      <c r="CK91" s="296"/>
      <c r="CL91" s="296"/>
      <c r="CM91" s="296"/>
      <c r="CN91" s="296"/>
      <c r="CO91" s="296"/>
      <c r="CP91" s="296"/>
      <c r="CQ91" s="296"/>
      <c r="CR91" s="296"/>
    </row>
    <row r="92" spans="1:96" ht="12" customHeight="1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/>
      <c r="S92" s="296"/>
      <c r="T92" s="296"/>
      <c r="U92" s="296"/>
      <c r="V92" s="296"/>
      <c r="W92" s="296"/>
      <c r="X92" s="300"/>
      <c r="Y92" s="300"/>
      <c r="Z92" s="300"/>
      <c r="AA92" s="300"/>
      <c r="AB92" s="300"/>
      <c r="AC92" s="300"/>
      <c r="AD92" s="300"/>
      <c r="AE92" s="300"/>
      <c r="AF92" s="300"/>
      <c r="AG92" s="300"/>
      <c r="AH92" s="300"/>
      <c r="AI92" s="300"/>
      <c r="AJ92" s="300"/>
      <c r="AK92" s="300"/>
      <c r="AL92" s="300"/>
      <c r="AM92" s="296"/>
      <c r="AN92" s="213"/>
      <c r="AO92" s="213"/>
      <c r="AP92" s="213"/>
      <c r="AQ92" s="213"/>
      <c r="AR92" s="213"/>
      <c r="AS92" s="213"/>
      <c r="AT92" s="213"/>
      <c r="AU92" s="213"/>
      <c r="AV92" s="213"/>
      <c r="AW92" s="320"/>
      <c r="AX92" s="213"/>
      <c r="AY92" s="213"/>
      <c r="AZ92" s="213"/>
      <c r="BA92" s="213"/>
      <c r="BB92" s="283"/>
      <c r="BC92" s="283"/>
      <c r="BD92" s="289">
        <f t="shared" si="11"/>
        <v>7.333333333333333</v>
      </c>
      <c r="BE92" s="293">
        <v>26400</v>
      </c>
      <c r="BF92" s="287">
        <v>539.13613719</v>
      </c>
      <c r="BG92" s="287">
        <v>639.12397476846604</v>
      </c>
      <c r="BH92" s="287">
        <v>-640.73275305745904</v>
      </c>
      <c r="BI92" s="292">
        <v>53.025003678835901</v>
      </c>
      <c r="BJ92" s="292">
        <v>6.98847507527997</v>
      </c>
      <c r="BK92" s="289">
        <f t="shared" si="12"/>
        <v>0.86784886274281359</v>
      </c>
      <c r="BL92" s="289">
        <f t="shared" si="13"/>
        <v>26.429114491076575</v>
      </c>
      <c r="BM92" s="293">
        <v>26400</v>
      </c>
      <c r="BN92" s="287">
        <v>539.13613719</v>
      </c>
      <c r="BO92" s="287">
        <v>612.50961491852001</v>
      </c>
      <c r="BP92" s="287">
        <v>-612.48266170889099</v>
      </c>
      <c r="BQ92" s="292">
        <v>52.8433911064756</v>
      </c>
      <c r="BR92" s="292">
        <v>6.8176149473306804</v>
      </c>
      <c r="BS92" s="289">
        <f t="shared" si="14"/>
        <v>0.68563253230800392</v>
      </c>
      <c r="BT92" s="289">
        <f t="shared" si="15"/>
        <v>26.429114491076575</v>
      </c>
      <c r="BU92" s="296"/>
      <c r="BV92" s="290">
        <v>120.828303763058</v>
      </c>
      <c r="BW92" s="290">
        <v>80.736804278278896</v>
      </c>
      <c r="BX92" s="289">
        <f t="shared" si="16"/>
        <v>116.11017929003427</v>
      </c>
      <c r="BY92" s="289">
        <f t="shared" si="17"/>
        <v>77.513609979203594</v>
      </c>
      <c r="BZ92" s="296"/>
      <c r="CA92" s="296"/>
      <c r="CB92" s="296"/>
      <c r="CC92" s="296"/>
      <c r="CD92" s="296"/>
      <c r="CE92" s="296"/>
      <c r="CF92" s="296"/>
      <c r="CG92" s="296"/>
      <c r="CH92" s="296"/>
      <c r="CI92" s="296"/>
      <c r="CJ92" s="296"/>
      <c r="CK92" s="296"/>
      <c r="CL92" s="296"/>
      <c r="CM92" s="296"/>
      <c r="CN92" s="296"/>
      <c r="CO92" s="296"/>
      <c r="CP92" s="296"/>
      <c r="CQ92" s="296"/>
      <c r="CR92" s="296"/>
    </row>
    <row r="93" spans="1:96" ht="12" customHeight="1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  <c r="V93" s="296"/>
      <c r="W93" s="296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296"/>
      <c r="AN93" s="213"/>
      <c r="AO93" s="213"/>
      <c r="AP93" s="213"/>
      <c r="AQ93" s="213"/>
      <c r="AR93" s="213"/>
      <c r="AS93" s="213"/>
      <c r="AT93" s="213"/>
      <c r="AU93" s="213"/>
      <c r="AV93" s="213"/>
      <c r="AW93" s="320"/>
      <c r="AX93" s="213"/>
      <c r="AY93" s="213"/>
      <c r="AZ93" s="213"/>
      <c r="BA93" s="213"/>
      <c r="BB93" s="283"/>
      <c r="BC93" s="283"/>
      <c r="BD93" s="289">
        <f t="shared" si="11"/>
        <v>7.416666666666667</v>
      </c>
      <c r="BE93" s="293">
        <v>26700</v>
      </c>
      <c r="BF93" s="287">
        <v>524.49913982999999</v>
      </c>
      <c r="BG93" s="287">
        <v>633.85884588663396</v>
      </c>
      <c r="BH93" s="287">
        <v>-636.00370946276996</v>
      </c>
      <c r="BI93" s="292">
        <v>52.992155165688303</v>
      </c>
      <c r="BJ93" s="292">
        <v>6.9520875751992603</v>
      </c>
      <c r="BK93" s="289">
        <f t="shared" si="12"/>
        <v>0.83146136266210391</v>
      </c>
      <c r="BL93" s="289">
        <f t="shared" si="13"/>
        <v>11.792117131076566</v>
      </c>
      <c r="BM93" s="293">
        <v>26700</v>
      </c>
      <c r="BN93" s="287">
        <v>524.49913982999999</v>
      </c>
      <c r="BO93" s="287">
        <v>609.10165923526802</v>
      </c>
      <c r="BP93" s="287">
        <v>-609.57187552624396</v>
      </c>
      <c r="BQ93" s="292">
        <v>52.8222675100236</v>
      </c>
      <c r="BR93" s="292">
        <v>6.7931576822455302</v>
      </c>
      <c r="BS93" s="289">
        <f t="shared" si="14"/>
        <v>0.66117526722285369</v>
      </c>
      <c r="BT93" s="289">
        <f t="shared" si="15"/>
        <v>11.792117131076566</v>
      </c>
      <c r="BU93" s="296"/>
      <c r="BV93" s="290">
        <v>117.91611400668501</v>
      </c>
      <c r="BW93" s="290">
        <v>78.266839331213504</v>
      </c>
      <c r="BX93" s="289">
        <f t="shared" si="16"/>
        <v>113.19798953366127</v>
      </c>
      <c r="BY93" s="289">
        <f t="shared" si="17"/>
        <v>75.043645032138201</v>
      </c>
      <c r="BZ93" s="296"/>
      <c r="CA93" s="296"/>
      <c r="CB93" s="296"/>
      <c r="CC93" s="296"/>
      <c r="CD93" s="296"/>
      <c r="CE93" s="296"/>
      <c r="CF93" s="296"/>
      <c r="CG93" s="296"/>
      <c r="CH93" s="296"/>
      <c r="CI93" s="296"/>
      <c r="CJ93" s="296"/>
      <c r="CK93" s="296"/>
      <c r="CL93" s="296"/>
      <c r="CM93" s="296"/>
      <c r="CN93" s="296"/>
      <c r="CO93" s="296"/>
      <c r="CP93" s="296"/>
      <c r="CQ93" s="296"/>
      <c r="CR93" s="296"/>
    </row>
    <row r="94" spans="1:96" ht="12" customHeight="1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/>
      <c r="S94" s="296"/>
      <c r="T94" s="296"/>
      <c r="U94" s="296"/>
      <c r="V94" s="296"/>
      <c r="W94" s="296"/>
      <c r="X94" s="300"/>
      <c r="Y94" s="300"/>
      <c r="Z94" s="300"/>
      <c r="AA94" s="300"/>
      <c r="AB94" s="300"/>
      <c r="AC94" s="300"/>
      <c r="AD94" s="300"/>
      <c r="AE94" s="300"/>
      <c r="AF94" s="300"/>
      <c r="AG94" s="300"/>
      <c r="AH94" s="300"/>
      <c r="AI94" s="300"/>
      <c r="AJ94" s="300"/>
      <c r="AK94" s="300"/>
      <c r="AL94" s="300"/>
      <c r="AM94" s="296"/>
      <c r="AN94" s="213"/>
      <c r="AO94" s="213"/>
      <c r="AP94" s="213"/>
      <c r="AQ94" s="213"/>
      <c r="AR94" s="213"/>
      <c r="AS94" s="213"/>
      <c r="AT94" s="213"/>
      <c r="AU94" s="213"/>
      <c r="AV94" s="213"/>
      <c r="AW94" s="320"/>
      <c r="AX94" s="213"/>
      <c r="AY94" s="213"/>
      <c r="AZ94" s="213"/>
      <c r="BA94" s="213"/>
      <c r="BB94" s="283"/>
      <c r="BC94" s="283"/>
      <c r="BD94" s="289">
        <f t="shared" si="11"/>
        <v>7.5</v>
      </c>
      <c r="BE94" s="293">
        <v>27000</v>
      </c>
      <c r="BF94" s="287">
        <v>509.7</v>
      </c>
      <c r="BG94" s="287">
        <v>627.37489073970403</v>
      </c>
      <c r="BH94" s="287">
        <v>-630.02608672192798</v>
      </c>
      <c r="BI94" s="292">
        <v>52.951051660247998</v>
      </c>
      <c r="BJ94" s="292">
        <v>6.9076065136457903</v>
      </c>
      <c r="BK94" s="289">
        <f t="shared" si="12"/>
        <v>0.78698030110863382</v>
      </c>
      <c r="BL94" s="289">
        <f t="shared" si="13"/>
        <v>-3.0070226989234357</v>
      </c>
      <c r="BM94" s="293">
        <v>27000</v>
      </c>
      <c r="BN94" s="287">
        <v>509.7</v>
      </c>
      <c r="BO94" s="287">
        <v>604.69578359576599</v>
      </c>
      <c r="BP94" s="287">
        <v>-605.64957252128704</v>
      </c>
      <c r="BQ94" s="292">
        <v>52.7943590851499</v>
      </c>
      <c r="BR94" s="292">
        <v>6.76199167471</v>
      </c>
      <c r="BS94" s="289">
        <f t="shared" si="14"/>
        <v>0.63000925968732346</v>
      </c>
      <c r="BT94" s="289">
        <f t="shared" si="15"/>
        <v>-3.0070226989234357</v>
      </c>
      <c r="BU94" s="296"/>
      <c r="BV94" s="290">
        <v>113.712497570972</v>
      </c>
      <c r="BW94" s="290">
        <v>74.939689721379295</v>
      </c>
      <c r="BX94" s="289">
        <f t="shared" si="16"/>
        <v>108.99437309794827</v>
      </c>
      <c r="BY94" s="289">
        <f t="shared" si="17"/>
        <v>71.716495422303993</v>
      </c>
      <c r="BZ94" s="296"/>
      <c r="CA94" s="296"/>
      <c r="CB94" s="296"/>
      <c r="CC94" s="296"/>
      <c r="CD94" s="296"/>
      <c r="CE94" s="296"/>
      <c r="CF94" s="296"/>
      <c r="CG94" s="296"/>
      <c r="CH94" s="296"/>
      <c r="CI94" s="296"/>
      <c r="CJ94" s="296"/>
      <c r="CK94" s="296"/>
      <c r="CL94" s="296"/>
      <c r="CM94" s="296"/>
      <c r="CN94" s="296"/>
      <c r="CO94" s="296"/>
      <c r="CP94" s="296"/>
      <c r="CQ94" s="296"/>
      <c r="CR94" s="296"/>
    </row>
    <row r="95" spans="1:96" ht="12" customHeight="1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/>
      <c r="S95" s="296"/>
      <c r="T95" s="296"/>
      <c r="U95" s="296"/>
      <c r="V95" s="296"/>
      <c r="W95" s="296"/>
      <c r="X95" s="300"/>
      <c r="Y95" s="300"/>
      <c r="Z95" s="300"/>
      <c r="AA95" s="300"/>
      <c r="AB95" s="300"/>
      <c r="AC95" s="300"/>
      <c r="AD95" s="300"/>
      <c r="AE95" s="300"/>
      <c r="AF95" s="300"/>
      <c r="AG95" s="300"/>
      <c r="AH95" s="300"/>
      <c r="AI95" s="300"/>
      <c r="AJ95" s="300"/>
      <c r="AK95" s="300"/>
      <c r="AL95" s="300"/>
      <c r="AM95" s="296"/>
      <c r="AN95" s="213"/>
      <c r="AO95" s="213"/>
      <c r="AP95" s="213"/>
      <c r="AQ95" s="213"/>
      <c r="AR95" s="213"/>
      <c r="AS95" s="213"/>
      <c r="AT95" s="213"/>
      <c r="AU95" s="213"/>
      <c r="AV95" s="213"/>
      <c r="AW95" s="320"/>
      <c r="AX95" s="213"/>
      <c r="AY95" s="213"/>
      <c r="AZ95" s="213"/>
      <c r="BA95" s="213"/>
      <c r="BB95" s="283"/>
      <c r="BC95" s="283"/>
      <c r="BD95" s="289">
        <f t="shared" si="11"/>
        <v>7.583333333333333</v>
      </c>
      <c r="BE95" s="293">
        <v>27300</v>
      </c>
      <c r="BF95" s="287">
        <v>494.90086016999999</v>
      </c>
      <c r="BG95" s="287">
        <v>619.76618900184803</v>
      </c>
      <c r="BH95" s="287">
        <v>-622.89129553086104</v>
      </c>
      <c r="BI95" s="292">
        <v>52.902210440739701</v>
      </c>
      <c r="BJ95" s="292">
        <v>6.8555617005879403</v>
      </c>
      <c r="BK95" s="289">
        <f t="shared" si="12"/>
        <v>0.7349354880507839</v>
      </c>
      <c r="BL95" s="289">
        <f t="shared" si="13"/>
        <v>-17.806162528923437</v>
      </c>
      <c r="BM95" s="293">
        <v>27300</v>
      </c>
      <c r="BN95" s="287">
        <v>494.90086016999999</v>
      </c>
      <c r="BO95" s="287">
        <v>599.36141482566597</v>
      </c>
      <c r="BP95" s="287">
        <v>-600.781695062734</v>
      </c>
      <c r="BQ95" s="292">
        <v>52.760065438903098</v>
      </c>
      <c r="BR95" s="292">
        <v>6.7245343802514101</v>
      </c>
      <c r="BS95" s="289">
        <f t="shared" si="14"/>
        <v>0.59255196522873366</v>
      </c>
      <c r="BT95" s="289">
        <f t="shared" si="15"/>
        <v>-17.806162528923437</v>
      </c>
      <c r="BU95" s="296"/>
      <c r="BV95" s="290">
        <v>108.26349279818299</v>
      </c>
      <c r="BW95" s="290">
        <v>70.791794656500102</v>
      </c>
      <c r="BX95" s="289">
        <f t="shared" si="16"/>
        <v>103.54536832515926</v>
      </c>
      <c r="BY95" s="289">
        <f t="shared" si="17"/>
        <v>67.568600357424799</v>
      </c>
      <c r="BZ95" s="296"/>
      <c r="CA95" s="296"/>
      <c r="CB95" s="296"/>
      <c r="CC95" s="296"/>
      <c r="CD95" s="296"/>
      <c r="CE95" s="296"/>
      <c r="CF95" s="296"/>
      <c r="CG95" s="296"/>
      <c r="CH95" s="296"/>
      <c r="CI95" s="296"/>
      <c r="CJ95" s="296"/>
      <c r="CK95" s="296"/>
      <c r="CL95" s="296"/>
      <c r="CM95" s="296"/>
      <c r="CN95" s="296"/>
      <c r="CO95" s="296"/>
      <c r="CP95" s="296"/>
      <c r="CQ95" s="296"/>
      <c r="CR95" s="296"/>
    </row>
    <row r="96" spans="1:96" ht="12" customHeight="1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  <c r="V96" s="296"/>
      <c r="W96" s="296"/>
      <c r="X96" s="300"/>
      <c r="Y96" s="300"/>
      <c r="Z96" s="300"/>
      <c r="AA96" s="300"/>
      <c r="AB96" s="300"/>
      <c r="AC96" s="300"/>
      <c r="AD96" s="300"/>
      <c r="AE96" s="300"/>
      <c r="AF96" s="300"/>
      <c r="AG96" s="300"/>
      <c r="AH96" s="300"/>
      <c r="AI96" s="300"/>
      <c r="AJ96" s="300"/>
      <c r="AK96" s="300"/>
      <c r="AL96" s="300"/>
      <c r="AM96" s="296"/>
      <c r="AN96" s="213"/>
      <c r="AO96" s="213"/>
      <c r="AP96" s="213"/>
      <c r="AQ96" s="213"/>
      <c r="AR96" s="213"/>
      <c r="AS96" s="213"/>
      <c r="AT96" s="213"/>
      <c r="AU96" s="213"/>
      <c r="AV96" s="213"/>
      <c r="AW96" s="320"/>
      <c r="AX96" s="213"/>
      <c r="AY96" s="213"/>
      <c r="AZ96" s="213"/>
      <c r="BA96" s="213"/>
      <c r="BB96" s="283"/>
      <c r="BC96" s="283"/>
      <c r="BD96" s="289">
        <f t="shared" si="11"/>
        <v>7.666666666666667</v>
      </c>
      <c r="BE96" s="293">
        <v>27600</v>
      </c>
      <c r="BF96" s="287">
        <v>480.26386280999998</v>
      </c>
      <c r="BG96" s="287">
        <v>611.133676593426</v>
      </c>
      <c r="BH96" s="287">
        <v>-614.69793437630199</v>
      </c>
      <c r="BI96" s="292">
        <v>52.846186788512</v>
      </c>
      <c r="BJ96" s="292">
        <v>6.7965204695762402</v>
      </c>
      <c r="BK96" s="289">
        <f t="shared" si="12"/>
        <v>0.67589425703908379</v>
      </c>
      <c r="BL96" s="289">
        <f t="shared" si="13"/>
        <v>-32.443159888923446</v>
      </c>
      <c r="BM96" s="293">
        <v>27600</v>
      </c>
      <c r="BN96" s="287">
        <v>480.26386280999998</v>
      </c>
      <c r="BO96" s="287">
        <v>593.17452321244002</v>
      </c>
      <c r="BP96" s="287">
        <v>-595.041038630353</v>
      </c>
      <c r="BQ96" s="292">
        <v>52.719824068757198</v>
      </c>
      <c r="BR96" s="292">
        <v>6.6812401941509298</v>
      </c>
      <c r="BS96" s="289">
        <f t="shared" si="14"/>
        <v>0.54925777912825335</v>
      </c>
      <c r="BT96" s="289">
        <f t="shared" si="15"/>
        <v>-32.443159888923446</v>
      </c>
      <c r="BU96" s="296"/>
      <c r="BV96" s="290">
        <v>101.628777622911</v>
      </c>
      <c r="BW96" s="290">
        <v>65.868582213942602</v>
      </c>
      <c r="BX96" s="289">
        <f t="shared" si="16"/>
        <v>96.910653149887267</v>
      </c>
      <c r="BY96" s="289">
        <f t="shared" si="17"/>
        <v>62.645387914867307</v>
      </c>
      <c r="BZ96" s="296"/>
      <c r="CA96" s="296"/>
      <c r="CB96" s="296"/>
      <c r="CC96" s="296"/>
      <c r="CD96" s="296"/>
      <c r="CE96" s="296"/>
      <c r="CF96" s="296"/>
      <c r="CG96" s="296"/>
      <c r="CH96" s="296"/>
      <c r="CI96" s="296"/>
      <c r="CJ96" s="296"/>
      <c r="CK96" s="296"/>
      <c r="CL96" s="296"/>
      <c r="CM96" s="296"/>
      <c r="CN96" s="296"/>
      <c r="CO96" s="296"/>
      <c r="CP96" s="296"/>
      <c r="CQ96" s="296"/>
      <c r="CR96" s="296"/>
    </row>
    <row r="97" spans="1:96" ht="12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296"/>
      <c r="AN97" s="213"/>
      <c r="AO97" s="213"/>
      <c r="AP97" s="213"/>
      <c r="AQ97" s="213"/>
      <c r="AR97" s="213"/>
      <c r="AS97" s="213"/>
      <c r="AT97" s="213"/>
      <c r="AU97" s="213"/>
      <c r="AV97" s="213"/>
      <c r="AW97" s="320"/>
      <c r="AX97" s="213"/>
      <c r="AY97" s="213"/>
      <c r="AZ97" s="213"/>
      <c r="BA97" s="213"/>
      <c r="BB97" s="283"/>
      <c r="BC97" s="283"/>
      <c r="BD97" s="289">
        <f t="shared" si="11"/>
        <v>7.75</v>
      </c>
      <c r="BE97" s="293">
        <v>27900</v>
      </c>
      <c r="BF97" s="287">
        <v>465.94937393999999</v>
      </c>
      <c r="BG97" s="287">
        <v>601.58367207969695</v>
      </c>
      <c r="BH97" s="287">
        <v>-605.55029800213401</v>
      </c>
      <c r="BI97" s="292">
        <v>52.783568848346299</v>
      </c>
      <c r="BJ97" s="292">
        <v>6.73108268370936</v>
      </c>
      <c r="BK97" s="289">
        <f t="shared" si="12"/>
        <v>0.61045647117220359</v>
      </c>
      <c r="BL97" s="289">
        <f t="shared" si="13"/>
        <v>-46.757648758923438</v>
      </c>
      <c r="BM97" s="293">
        <v>27900</v>
      </c>
      <c r="BN97" s="287">
        <v>465.94937393999999</v>
      </c>
      <c r="BO97" s="287">
        <v>586.21635259598997</v>
      </c>
      <c r="BP97" s="287">
        <v>-588.50597500122296</v>
      </c>
      <c r="BQ97" s="292">
        <v>52.674104972742498</v>
      </c>
      <c r="BR97" s="292">
        <v>6.6325951961613399</v>
      </c>
      <c r="BS97" s="289">
        <f t="shared" si="14"/>
        <v>0.50061278113866337</v>
      </c>
      <c r="BT97" s="289">
        <f t="shared" si="15"/>
        <v>-46.757648758923438</v>
      </c>
      <c r="BU97" s="296"/>
      <c r="BV97" s="290">
        <v>93.881015974591506</v>
      </c>
      <c r="BW97" s="290">
        <v>60.223971808792299</v>
      </c>
      <c r="BX97" s="289">
        <f t="shared" si="16"/>
        <v>89.162891501567771</v>
      </c>
      <c r="BY97" s="289">
        <f t="shared" si="17"/>
        <v>57.000777509717004</v>
      </c>
      <c r="BZ97" s="296"/>
      <c r="CA97" s="296"/>
      <c r="CB97" s="296"/>
      <c r="CC97" s="296"/>
      <c r="CD97" s="296"/>
      <c r="CE97" s="296"/>
      <c r="CF97" s="296"/>
      <c r="CG97" s="296"/>
      <c r="CH97" s="296"/>
      <c r="CI97" s="296"/>
      <c r="CJ97" s="296"/>
      <c r="CK97" s="296"/>
      <c r="CL97" s="296"/>
      <c r="CM97" s="296"/>
      <c r="CN97" s="296"/>
      <c r="CO97" s="296"/>
      <c r="CP97" s="296"/>
      <c r="CQ97" s="296"/>
      <c r="CR97" s="296"/>
    </row>
    <row r="98" spans="1:96" ht="12" customHeight="1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/>
      <c r="S98" s="296"/>
      <c r="T98" s="296"/>
      <c r="U98" s="296"/>
      <c r="V98" s="296"/>
      <c r="W98" s="296"/>
      <c r="X98" s="300"/>
      <c r="Y98" s="300"/>
      <c r="Z98" s="300"/>
      <c r="AA98" s="300"/>
      <c r="AB98" s="300"/>
      <c r="AC98" s="300"/>
      <c r="AD98" s="300"/>
      <c r="AE98" s="300"/>
      <c r="AF98" s="300"/>
      <c r="AG98" s="300"/>
      <c r="AH98" s="300"/>
      <c r="AI98" s="300"/>
      <c r="AJ98" s="300"/>
      <c r="AK98" s="300"/>
      <c r="AL98" s="300"/>
      <c r="AM98" s="296"/>
      <c r="AN98" s="213"/>
      <c r="AO98" s="213"/>
      <c r="AP98" s="213"/>
      <c r="AQ98" s="213"/>
      <c r="AR98" s="213"/>
      <c r="AS98" s="213"/>
      <c r="AT98" s="213"/>
      <c r="AU98" s="213"/>
      <c r="AV98" s="213"/>
      <c r="AW98" s="320"/>
      <c r="AX98" s="213"/>
      <c r="AY98" s="213"/>
      <c r="AZ98" s="213"/>
      <c r="BA98" s="213"/>
      <c r="BB98" s="283"/>
      <c r="BC98" s="283"/>
      <c r="BD98" s="289">
        <f t="shared" si="11"/>
        <v>7.833333333333333</v>
      </c>
      <c r="BE98" s="293">
        <v>28200</v>
      </c>
      <c r="BF98" s="287">
        <v>452.11422606999997</v>
      </c>
      <c r="BG98" s="287">
        <v>591.22646062337901</v>
      </c>
      <c r="BH98" s="287">
        <v>-595.55694386866605</v>
      </c>
      <c r="BI98" s="292">
        <v>52.7149727847669</v>
      </c>
      <c r="BJ98" s="292">
        <v>6.6598760122570004</v>
      </c>
      <c r="BK98" s="289">
        <f t="shared" si="12"/>
        <v>0.53924979971984399</v>
      </c>
      <c r="BL98" s="289">
        <f t="shared" si="13"/>
        <v>-60.592796628923452</v>
      </c>
      <c r="BM98" s="293">
        <v>28200</v>
      </c>
      <c r="BN98" s="287">
        <v>452.11422606999997</v>
      </c>
      <c r="BO98" s="287">
        <v>578.57219369207598</v>
      </c>
      <c r="BP98" s="287">
        <v>-581.25921749443501</v>
      </c>
      <c r="BQ98" s="292">
        <v>52.623405530885798</v>
      </c>
      <c r="BR98" s="292">
        <v>6.5791121454640598</v>
      </c>
      <c r="BS98" s="289">
        <f t="shared" si="14"/>
        <v>0.44712973044138327</v>
      </c>
      <c r="BT98" s="289">
        <f t="shared" si="15"/>
        <v>-60.592796628923452</v>
      </c>
      <c r="BU98" s="296"/>
      <c r="BV98" s="290">
        <v>85.105061956344898</v>
      </c>
      <c r="BW98" s="290">
        <v>53.919783664120999</v>
      </c>
      <c r="BX98" s="289">
        <f t="shared" si="16"/>
        <v>80.386937483321162</v>
      </c>
      <c r="BY98" s="289">
        <f t="shared" si="17"/>
        <v>50.696589365045703</v>
      </c>
      <c r="BZ98" s="296"/>
      <c r="CA98" s="296"/>
      <c r="CB98" s="296"/>
      <c r="CC98" s="296"/>
      <c r="CD98" s="296"/>
      <c r="CE98" s="296"/>
      <c r="CF98" s="296"/>
      <c r="CG98" s="296"/>
      <c r="CH98" s="296"/>
      <c r="CI98" s="296"/>
      <c r="CJ98" s="296"/>
      <c r="CK98" s="296"/>
      <c r="CL98" s="296"/>
      <c r="CM98" s="296"/>
      <c r="CN98" s="296"/>
      <c r="CO98" s="296"/>
      <c r="CP98" s="296"/>
      <c r="CQ98" s="296"/>
      <c r="CR98" s="296"/>
    </row>
    <row r="99" spans="1:96" ht="12" customHeight="1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  <c r="V99" s="296"/>
      <c r="W99" s="296"/>
      <c r="X99" s="300"/>
      <c r="Y99" s="300"/>
      <c r="Z99" s="300"/>
      <c r="AA99" s="300"/>
      <c r="AB99" s="300"/>
      <c r="AC99" s="300"/>
      <c r="AD99" s="300"/>
      <c r="AE99" s="300"/>
      <c r="AF99" s="300"/>
      <c r="AG99" s="300"/>
      <c r="AH99" s="300"/>
      <c r="AI99" s="300"/>
      <c r="AJ99" s="300"/>
      <c r="AK99" s="300"/>
      <c r="AL99" s="300"/>
      <c r="AM99" s="296"/>
      <c r="AN99" s="213"/>
      <c r="AO99" s="213"/>
      <c r="AP99" s="213"/>
      <c r="AQ99" s="213"/>
      <c r="AR99" s="213"/>
      <c r="AS99" s="213"/>
      <c r="AT99" s="213"/>
      <c r="AU99" s="213"/>
      <c r="AV99" s="213"/>
      <c r="AW99" s="320"/>
      <c r="AX99" s="213"/>
      <c r="AY99" s="213"/>
      <c r="AZ99" s="213"/>
      <c r="BA99" s="213"/>
      <c r="BB99" s="283"/>
      <c r="BC99" s="283"/>
      <c r="BD99" s="289">
        <f t="shared" si="11"/>
        <v>7.916666666666667</v>
      </c>
      <c r="BE99" s="293">
        <v>28500</v>
      </c>
      <c r="BF99" s="287">
        <v>438.91</v>
      </c>
      <c r="BG99" s="287">
        <v>580.17495232385102</v>
      </c>
      <c r="BH99" s="287">
        <v>-584.82933252060104</v>
      </c>
      <c r="BI99" s="292">
        <v>52.641038238027001</v>
      </c>
      <c r="BJ99" s="292">
        <v>6.5835514893241198</v>
      </c>
      <c r="BK99" s="289">
        <f t="shared" si="12"/>
        <v>0.46292527678696338</v>
      </c>
      <c r="BL99" s="289">
        <f t="shared" si="13"/>
        <v>-73.797022698923399</v>
      </c>
      <c r="BM99" s="293">
        <v>28500</v>
      </c>
      <c r="BN99" s="287">
        <v>438.91</v>
      </c>
      <c r="BO99" s="287">
        <v>570.33021685544804</v>
      </c>
      <c r="BP99" s="287">
        <v>-573.38664401808899</v>
      </c>
      <c r="BQ99" s="292">
        <v>52.568245671546201</v>
      </c>
      <c r="BR99" s="292">
        <v>6.5213257444514801</v>
      </c>
      <c r="BS99" s="289">
        <f t="shared" si="14"/>
        <v>0.38934332942880356</v>
      </c>
      <c r="BT99" s="289">
        <f t="shared" si="15"/>
        <v>-73.797022698923399</v>
      </c>
      <c r="BU99" s="296"/>
      <c r="BV99" s="290">
        <v>75.397030516084797</v>
      </c>
      <c r="BW99" s="290">
        <v>47.025061750977002</v>
      </c>
      <c r="BX99" s="289">
        <f t="shared" si="16"/>
        <v>70.678906043061062</v>
      </c>
      <c r="BY99" s="289">
        <f t="shared" si="17"/>
        <v>43.801867451901707</v>
      </c>
      <c r="BZ99" s="296"/>
      <c r="CA99" s="296"/>
      <c r="CB99" s="296"/>
      <c r="CC99" s="296"/>
      <c r="CD99" s="296"/>
      <c r="CE99" s="296"/>
      <c r="CF99" s="296"/>
      <c r="CG99" s="296"/>
      <c r="CH99" s="296"/>
      <c r="CI99" s="296"/>
      <c r="CJ99" s="296"/>
      <c r="CK99" s="296"/>
      <c r="CL99" s="296"/>
      <c r="CM99" s="296"/>
      <c r="CN99" s="296"/>
      <c r="CO99" s="296"/>
      <c r="CP99" s="296"/>
      <c r="CQ99" s="296"/>
      <c r="CR99" s="296"/>
    </row>
    <row r="100" spans="1:96" ht="12" customHeight="1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/>
      <c r="S100" s="296"/>
      <c r="T100" s="296"/>
      <c r="U100" s="296"/>
      <c r="V100" s="296"/>
      <c r="W100" s="296"/>
      <c r="X100" s="300"/>
      <c r="Y100" s="300"/>
      <c r="Z100" s="300"/>
      <c r="AA100" s="300"/>
      <c r="AB100" s="300"/>
      <c r="AC100" s="300"/>
      <c r="AD100" s="300"/>
      <c r="AE100" s="300"/>
      <c r="AF100" s="300"/>
      <c r="AG100" s="300"/>
      <c r="AH100" s="300"/>
      <c r="AI100" s="300"/>
      <c r="AJ100" s="300"/>
      <c r="AK100" s="300"/>
      <c r="AL100" s="300"/>
      <c r="AM100" s="296"/>
      <c r="AN100" s="213"/>
      <c r="AO100" s="213"/>
      <c r="AP100" s="213"/>
      <c r="AQ100" s="213"/>
      <c r="AR100" s="213"/>
      <c r="AS100" s="213"/>
      <c r="AT100" s="213"/>
      <c r="AU100" s="213"/>
      <c r="AV100" s="213"/>
      <c r="AW100" s="320"/>
      <c r="AX100" s="213"/>
      <c r="AY100" s="213"/>
      <c r="AZ100" s="213"/>
      <c r="BA100" s="213"/>
      <c r="BB100" s="283"/>
      <c r="BC100" s="283"/>
      <c r="BD100" s="289">
        <f t="shared" si="11"/>
        <v>8</v>
      </c>
      <c r="BE100" s="293">
        <v>28800</v>
      </c>
      <c r="BF100" s="287">
        <v>426.48136398000003</v>
      </c>
      <c r="BG100" s="287">
        <v>568.54343157129904</v>
      </c>
      <c r="BH100" s="287">
        <v>-573.48055765912295</v>
      </c>
      <c r="BI100" s="292">
        <v>52.5624240973181</v>
      </c>
      <c r="BJ100" s="292">
        <v>6.5027793790336004</v>
      </c>
      <c r="BK100" s="289">
        <f t="shared" si="12"/>
        <v>0.38215316649644393</v>
      </c>
      <c r="BL100" s="289">
        <f t="shared" si="13"/>
        <v>-86.225658718923398</v>
      </c>
      <c r="BM100" s="293">
        <v>28800</v>
      </c>
      <c r="BN100" s="287">
        <v>426.48136398000003</v>
      </c>
      <c r="BO100" s="287">
        <v>561.58037956641999</v>
      </c>
      <c r="BP100" s="287">
        <v>-564.97619274171302</v>
      </c>
      <c r="BQ100" s="292">
        <v>52.509163343477802</v>
      </c>
      <c r="BR100" s="292">
        <v>6.4597881971114699</v>
      </c>
      <c r="BS100" s="289">
        <f t="shared" si="14"/>
        <v>0.32780578208879341</v>
      </c>
      <c r="BT100" s="289">
        <f t="shared" si="15"/>
        <v>-86.225658718923398</v>
      </c>
      <c r="BU100" s="296"/>
      <c r="BV100" s="290">
        <v>64.863244787942904</v>
      </c>
      <c r="BW100" s="290">
        <v>39.615317613310701</v>
      </c>
      <c r="BX100" s="289">
        <f t="shared" si="16"/>
        <v>60.145120314919168</v>
      </c>
      <c r="BY100" s="289">
        <f t="shared" si="17"/>
        <v>36.392123314235405</v>
      </c>
      <c r="BZ100" s="296"/>
      <c r="CA100" s="296"/>
      <c r="CB100" s="296"/>
      <c r="CC100" s="296"/>
      <c r="CD100" s="296"/>
      <c r="CE100" s="296"/>
      <c r="CF100" s="296"/>
      <c r="CG100" s="296"/>
      <c r="CH100" s="296"/>
      <c r="CI100" s="296"/>
      <c r="CJ100" s="296"/>
      <c r="CK100" s="296"/>
      <c r="CL100" s="296"/>
      <c r="CM100" s="296"/>
      <c r="CN100" s="296"/>
      <c r="CO100" s="296"/>
      <c r="CP100" s="296"/>
      <c r="CQ100" s="296"/>
      <c r="CR100" s="296"/>
    </row>
    <row r="101" spans="1:96" ht="12" customHeight="1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/>
      <c r="S101" s="296"/>
      <c r="T101" s="296"/>
      <c r="U101" s="296"/>
      <c r="V101" s="296"/>
      <c r="W101" s="296"/>
      <c r="X101" s="300"/>
      <c r="Y101" s="300"/>
      <c r="Z101" s="300"/>
      <c r="AA101" s="300"/>
      <c r="AB101" s="300"/>
      <c r="AC101" s="300"/>
      <c r="AD101" s="300"/>
      <c r="AE101" s="300"/>
      <c r="AF101" s="300"/>
      <c r="AG101" s="300"/>
      <c r="AH101" s="300"/>
      <c r="AI101" s="300"/>
      <c r="AJ101" s="300"/>
      <c r="AK101" s="300"/>
      <c r="AL101" s="300"/>
      <c r="AM101" s="296"/>
      <c r="AN101" s="213"/>
      <c r="AO101" s="213"/>
      <c r="AP101" s="213"/>
      <c r="AQ101" s="213"/>
      <c r="AR101" s="213"/>
      <c r="AS101" s="213"/>
      <c r="AT101" s="213"/>
      <c r="AU101" s="213"/>
      <c r="AV101" s="213"/>
      <c r="AW101" s="320"/>
      <c r="AX101" s="213"/>
      <c r="AY101" s="213"/>
      <c r="AZ101" s="213"/>
      <c r="BA101" s="213"/>
      <c r="BB101" s="283"/>
      <c r="BC101" s="283"/>
      <c r="BD101" s="289">
        <f t="shared" si="11"/>
        <v>8.0833333333333339</v>
      </c>
      <c r="BE101" s="293">
        <v>29100</v>
      </c>
      <c r="BF101" s="287">
        <v>414.96448874999999</v>
      </c>
      <c r="BG101" s="287">
        <v>556.446413510723</v>
      </c>
      <c r="BH101" s="287">
        <v>-561.62418126511295</v>
      </c>
      <c r="BI101" s="292">
        <v>52.4798046211775</v>
      </c>
      <c r="BJ101" s="292">
        <v>6.4182453834815298</v>
      </c>
      <c r="BK101" s="289">
        <f t="shared" si="12"/>
        <v>0.2976191709443734</v>
      </c>
      <c r="BL101" s="289">
        <f t="shared" si="13"/>
        <v>-97.742533948923437</v>
      </c>
      <c r="BM101" s="293">
        <v>29100</v>
      </c>
      <c r="BN101" s="287">
        <v>414.96448874999999</v>
      </c>
      <c r="BO101" s="287">
        <v>552.41342278772504</v>
      </c>
      <c r="BP101" s="287">
        <v>-556.11684410811597</v>
      </c>
      <c r="BQ101" s="292">
        <v>52.446710321089597</v>
      </c>
      <c r="BR101" s="292">
        <v>6.3950650942867497</v>
      </c>
      <c r="BS101" s="289">
        <f t="shared" si="14"/>
        <v>0.26308267926407325</v>
      </c>
      <c r="BT101" s="289">
        <f t="shared" si="15"/>
        <v>-97.742533948923437</v>
      </c>
      <c r="BU101" s="296"/>
      <c r="BV101" s="290">
        <v>53.6190716328299</v>
      </c>
      <c r="BW101" s="290">
        <v>31.771703359526001</v>
      </c>
      <c r="BX101" s="289">
        <f t="shared" si="16"/>
        <v>48.900947159806165</v>
      </c>
      <c r="BY101" s="289">
        <f t="shared" si="17"/>
        <v>28.548509060450705</v>
      </c>
      <c r="BZ101" s="296"/>
      <c r="CA101" s="296"/>
      <c r="CB101" s="296"/>
      <c r="CC101" s="296"/>
      <c r="CD101" s="296"/>
      <c r="CE101" s="296"/>
      <c r="CF101" s="296"/>
      <c r="CG101" s="296"/>
      <c r="CH101" s="296"/>
      <c r="CI101" s="296"/>
      <c r="CJ101" s="296"/>
      <c r="CK101" s="296"/>
      <c r="CL101" s="296"/>
      <c r="CM101" s="296"/>
      <c r="CN101" s="296"/>
      <c r="CO101" s="296"/>
      <c r="CP101" s="296"/>
      <c r="CQ101" s="296"/>
      <c r="CR101" s="296"/>
    </row>
    <row r="102" spans="1:96" ht="12" customHeight="1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  <c r="V102" s="296"/>
      <c r="W102" s="296"/>
      <c r="X102" s="300"/>
      <c r="Y102" s="300"/>
      <c r="Z102" s="300"/>
      <c r="AA102" s="300"/>
      <c r="AB102" s="300"/>
      <c r="AC102" s="300"/>
      <c r="AD102" s="300"/>
      <c r="AE102" s="300"/>
      <c r="AF102" s="300"/>
      <c r="AG102" s="300"/>
      <c r="AH102" s="300"/>
      <c r="AI102" s="300"/>
      <c r="AJ102" s="300"/>
      <c r="AK102" s="300"/>
      <c r="AL102" s="300"/>
      <c r="AM102" s="296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320"/>
      <c r="AX102" s="213"/>
      <c r="AY102" s="213"/>
      <c r="AZ102" s="213"/>
      <c r="BA102" s="213"/>
      <c r="BB102" s="283"/>
      <c r="BC102" s="283"/>
      <c r="BD102" s="289">
        <f t="shared" si="11"/>
        <v>8.1666666666666661</v>
      </c>
      <c r="BE102" s="293">
        <v>29400</v>
      </c>
      <c r="BF102" s="287">
        <v>404.48555561000001</v>
      </c>
      <c r="BG102" s="287">
        <v>543.99762286064595</v>
      </c>
      <c r="BH102" s="287">
        <v>-549.37318835929398</v>
      </c>
      <c r="BI102" s="292">
        <v>52.393865946006599</v>
      </c>
      <c r="BJ102" s="292">
        <v>6.3306472400734402</v>
      </c>
      <c r="BK102" s="289">
        <f t="shared" si="12"/>
        <v>0.21002102753628371</v>
      </c>
      <c r="BL102" s="289">
        <f t="shared" si="13"/>
        <v>-108.22146708892342</v>
      </c>
      <c r="BM102" s="293">
        <v>29400</v>
      </c>
      <c r="BN102" s="287">
        <v>404.48555561000001</v>
      </c>
      <c r="BO102" s="287">
        <v>542.91996898434195</v>
      </c>
      <c r="BP102" s="287">
        <v>-546.89770159452905</v>
      </c>
      <c r="BQ102" s="292">
        <v>52.381448376082901</v>
      </c>
      <c r="BR102" s="292">
        <v>6.3277316635511198</v>
      </c>
      <c r="BS102" s="289">
        <f t="shared" si="14"/>
        <v>0.19574924852844333</v>
      </c>
      <c r="BT102" s="289">
        <f t="shared" si="15"/>
        <v>-108.22146708892342</v>
      </c>
      <c r="BU102" s="296"/>
      <c r="BV102" s="290">
        <v>41.787658131379999</v>
      </c>
      <c r="BW102" s="290">
        <v>23.580122878121301</v>
      </c>
      <c r="BX102" s="289">
        <f t="shared" si="16"/>
        <v>37.069533658356264</v>
      </c>
      <c r="BY102" s="289">
        <f t="shared" si="17"/>
        <v>20.356928579046006</v>
      </c>
      <c r="BZ102" s="296"/>
      <c r="CA102" s="296"/>
      <c r="CB102" s="296"/>
      <c r="CC102" s="296"/>
      <c r="CD102" s="296"/>
      <c r="CE102" s="296"/>
      <c r="CF102" s="296"/>
      <c r="CG102" s="296"/>
      <c r="CH102" s="296"/>
      <c r="CI102" s="296"/>
      <c r="CJ102" s="296"/>
      <c r="CK102" s="296"/>
      <c r="CL102" s="296"/>
      <c r="CM102" s="296"/>
      <c r="CN102" s="296"/>
      <c r="CO102" s="296"/>
      <c r="CP102" s="296"/>
      <c r="CQ102" s="296"/>
      <c r="CR102" s="296"/>
    </row>
    <row r="103" spans="1:96" ht="12" customHeight="1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/>
      <c r="S103" s="296"/>
      <c r="T103" s="296"/>
      <c r="U103" s="296"/>
      <c r="V103" s="296"/>
      <c r="W103" s="296"/>
      <c r="X103" s="300"/>
      <c r="Y103" s="300"/>
      <c r="Z103" s="300"/>
      <c r="AA103" s="300"/>
      <c r="AB103" s="300"/>
      <c r="AC103" s="300"/>
      <c r="AD103" s="300"/>
      <c r="AE103" s="300"/>
      <c r="AF103" s="300"/>
      <c r="AG103" s="300"/>
      <c r="AH103" s="300"/>
      <c r="AI103" s="300"/>
      <c r="AJ103" s="300"/>
      <c r="AK103" s="300"/>
      <c r="AL103" s="300"/>
      <c r="AM103" s="296"/>
      <c r="AN103" s="213"/>
      <c r="AO103" s="213"/>
      <c r="AP103" s="213"/>
      <c r="AQ103" s="213"/>
      <c r="AR103" s="213"/>
      <c r="AS103" s="213"/>
      <c r="AT103" s="213"/>
      <c r="AU103" s="213"/>
      <c r="AV103" s="213"/>
      <c r="AW103" s="320"/>
      <c r="AX103" s="213"/>
      <c r="AY103" s="213"/>
      <c r="AZ103" s="213"/>
      <c r="BA103" s="213"/>
      <c r="BB103" s="283"/>
      <c r="BC103" s="283"/>
      <c r="BD103" s="289">
        <f t="shared" si="11"/>
        <v>8.25</v>
      </c>
      <c r="BE103" s="293">
        <v>29700</v>
      </c>
      <c r="BF103" s="287">
        <v>395.15937394000002</v>
      </c>
      <c r="BG103" s="287">
        <v>531.30910918667598</v>
      </c>
      <c r="BH103" s="287">
        <v>-536.83907493846698</v>
      </c>
      <c r="BI103" s="292">
        <v>52.3053030329813</v>
      </c>
      <c r="BJ103" s="292">
        <v>6.2406917635723298</v>
      </c>
      <c r="BK103" s="289">
        <f t="shared" si="12"/>
        <v>0.12006555103517336</v>
      </c>
      <c r="BL103" s="289">
        <f t="shared" si="13"/>
        <v>-117.5476487589234</v>
      </c>
      <c r="BM103" s="293">
        <v>29700</v>
      </c>
      <c r="BN103" s="287">
        <v>395.15937394000002</v>
      </c>
      <c r="BO103" s="287">
        <v>533.18973303611494</v>
      </c>
      <c r="BP103" s="287">
        <v>-537.40718214160199</v>
      </c>
      <c r="BQ103" s="292">
        <v>52.313945853144503</v>
      </c>
      <c r="BR103" s="292">
        <v>6.2583694255551503</v>
      </c>
      <c r="BS103" s="289">
        <f t="shared" si="14"/>
        <v>0.12638701053247381</v>
      </c>
      <c r="BT103" s="289">
        <f t="shared" si="15"/>
        <v>-117.5476487589234</v>
      </c>
      <c r="BU103" s="296"/>
      <c r="BV103" s="290">
        <v>29.498582867307299</v>
      </c>
      <c r="BW103" s="290">
        <v>15.130291011455</v>
      </c>
      <c r="BX103" s="289">
        <f t="shared" si="16"/>
        <v>24.780458394283567</v>
      </c>
      <c r="BY103" s="289">
        <f t="shared" si="17"/>
        <v>11.907096712379703</v>
      </c>
      <c r="BZ103" s="296"/>
      <c r="CA103" s="296"/>
      <c r="CB103" s="296"/>
      <c r="CC103" s="296"/>
      <c r="CD103" s="296"/>
      <c r="CE103" s="296"/>
      <c r="CF103" s="296"/>
      <c r="CG103" s="296"/>
      <c r="CH103" s="296"/>
      <c r="CI103" s="296"/>
      <c r="CJ103" s="296"/>
      <c r="CK103" s="296"/>
      <c r="CL103" s="296"/>
      <c r="CM103" s="296"/>
      <c r="CN103" s="296"/>
      <c r="CO103" s="296"/>
      <c r="CP103" s="296"/>
      <c r="CQ103" s="296"/>
      <c r="CR103" s="296"/>
    </row>
    <row r="104" spans="1:96" ht="12" customHeight="1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/>
      <c r="S104" s="296"/>
      <c r="T104" s="296"/>
      <c r="U104" s="296"/>
      <c r="V104" s="296"/>
      <c r="W104" s="296"/>
      <c r="X104" s="300"/>
      <c r="Y104" s="300"/>
      <c r="Z104" s="300"/>
      <c r="AA104" s="300"/>
      <c r="AB104" s="300"/>
      <c r="AC104" s="300"/>
      <c r="AD104" s="300"/>
      <c r="AE104" s="300"/>
      <c r="AF104" s="300"/>
      <c r="AG104" s="300"/>
      <c r="AH104" s="300"/>
      <c r="AI104" s="300"/>
      <c r="AJ104" s="300"/>
      <c r="AK104" s="300"/>
      <c r="AL104" s="300"/>
      <c r="AM104" s="296"/>
      <c r="AN104" s="213"/>
      <c r="AO104" s="213"/>
      <c r="AP104" s="213"/>
      <c r="AQ104" s="213"/>
      <c r="AR104" s="213"/>
      <c r="AS104" s="213"/>
      <c r="AT104" s="213"/>
      <c r="AU104" s="213"/>
      <c r="AV104" s="213"/>
      <c r="AW104" s="320"/>
      <c r="AX104" s="213"/>
      <c r="AY104" s="213"/>
      <c r="AZ104" s="213"/>
      <c r="BA104" s="213"/>
      <c r="BB104" s="283"/>
      <c r="BC104" s="283"/>
      <c r="BD104" s="289">
        <f t="shared" si="11"/>
        <v>8.3333333333333339</v>
      </c>
      <c r="BE104" s="293">
        <v>30000</v>
      </c>
      <c r="BF104" s="287">
        <v>387.08812332999997</v>
      </c>
      <c r="BG104" s="287">
        <v>518.49051131742794</v>
      </c>
      <c r="BH104" s="287">
        <v>-524.13108132930097</v>
      </c>
      <c r="BI104" s="292">
        <v>52.214817111225599</v>
      </c>
      <c r="BJ104" s="292">
        <v>6.1490923949308902</v>
      </c>
      <c r="BK104" s="289">
        <f t="shared" si="12"/>
        <v>2.8466182393733774E-2</v>
      </c>
      <c r="BL104" s="289">
        <f t="shared" si="13"/>
        <v>-125.61889936892345</v>
      </c>
      <c r="BM104" s="293">
        <v>30000</v>
      </c>
      <c r="BN104" s="287">
        <v>387.08812332999997</v>
      </c>
      <c r="BO104" s="287">
        <v>523.31085551685601</v>
      </c>
      <c r="BP104" s="287">
        <v>-527.73232550777402</v>
      </c>
      <c r="BQ104" s="292">
        <v>52.244774690351299</v>
      </c>
      <c r="BR104" s="292">
        <v>6.1875633010756204</v>
      </c>
      <c r="BS104" s="289">
        <f t="shared" si="14"/>
        <v>5.5580886052943868E-2</v>
      </c>
      <c r="BT104" s="289">
        <f t="shared" si="15"/>
        <v>-125.61889936892345</v>
      </c>
      <c r="BU104" s="296"/>
      <c r="BV104" s="290">
        <v>16.8864367724284</v>
      </c>
      <c r="BW104" s="290">
        <v>6.5147509916413897</v>
      </c>
      <c r="BX104" s="289">
        <f t="shared" si="16"/>
        <v>12.168312299404668</v>
      </c>
      <c r="BY104" s="289">
        <f t="shared" si="17"/>
        <v>3.2915566925660924</v>
      </c>
      <c r="BZ104" s="296"/>
      <c r="CA104" s="296"/>
      <c r="CB104" s="296"/>
      <c r="CC104" s="296"/>
      <c r="CD104" s="296"/>
      <c r="CE104" s="296"/>
      <c r="CF104" s="296"/>
      <c r="CG104" s="296"/>
      <c r="CH104" s="296"/>
      <c r="CI104" s="296"/>
      <c r="CJ104" s="296"/>
      <c r="CK104" s="296"/>
      <c r="CL104" s="296"/>
      <c r="CM104" s="296"/>
      <c r="CN104" s="296"/>
      <c r="CO104" s="296"/>
      <c r="CP104" s="296"/>
      <c r="CQ104" s="296"/>
      <c r="CR104" s="296"/>
    </row>
    <row r="105" spans="1:96" ht="12" customHeight="1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/>
      <c r="S105" s="296"/>
      <c r="T105" s="296"/>
      <c r="U105" s="296"/>
      <c r="V105" s="296"/>
      <c r="W105" s="296"/>
      <c r="X105" s="300"/>
      <c r="Y105" s="300"/>
      <c r="Z105" s="300"/>
      <c r="AA105" s="300"/>
      <c r="AB105" s="300"/>
      <c r="AC105" s="300"/>
      <c r="AD105" s="300"/>
      <c r="AE105" s="300"/>
      <c r="AF105" s="300"/>
      <c r="AG105" s="300"/>
      <c r="AH105" s="300"/>
      <c r="AI105" s="300"/>
      <c r="AJ105" s="300"/>
      <c r="AK105" s="300"/>
      <c r="AL105" s="300"/>
      <c r="AM105" s="296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320"/>
      <c r="AX105" s="213"/>
      <c r="AY105" s="213"/>
      <c r="AZ105" s="213"/>
      <c r="BA105" s="213"/>
      <c r="BB105" s="283"/>
      <c r="BC105" s="283"/>
      <c r="BD105" s="289">
        <f t="shared" si="11"/>
        <v>8.4166666666666661</v>
      </c>
      <c r="BE105" s="293">
        <v>30300</v>
      </c>
      <c r="BF105" s="287">
        <v>380.36023411000002</v>
      </c>
      <c r="BG105" s="287">
        <v>505.648481934534</v>
      </c>
      <c r="BH105" s="287">
        <v>-511.35558168830897</v>
      </c>
      <c r="BI105" s="292">
        <v>52.123113680550603</v>
      </c>
      <c r="BJ105" s="292">
        <v>6.0565673231863801</v>
      </c>
      <c r="BK105" s="289">
        <f t="shared" si="12"/>
        <v>-6.4058889350776305E-2</v>
      </c>
      <c r="BL105" s="289">
        <f t="shared" si="13"/>
        <v>-132.3467885889234</v>
      </c>
      <c r="BM105" s="293">
        <v>30300</v>
      </c>
      <c r="BN105" s="287">
        <v>380.36023411000002</v>
      </c>
      <c r="BO105" s="287">
        <v>513.36936587963896</v>
      </c>
      <c r="BP105" s="287">
        <v>-517.95822999590803</v>
      </c>
      <c r="BQ105" s="292">
        <v>52.174507926049699</v>
      </c>
      <c r="BR105" s="292">
        <v>6.1158992131983201</v>
      </c>
      <c r="BS105" s="289">
        <f t="shared" si="14"/>
        <v>-1.6083201824356408E-2</v>
      </c>
      <c r="BT105" s="289">
        <f t="shared" si="15"/>
        <v>-132.3467885889234</v>
      </c>
      <c r="BU105" s="296"/>
      <c r="BV105" s="290">
        <v>4.0893490760514002</v>
      </c>
      <c r="BW105" s="290">
        <v>-2.1721391003037498</v>
      </c>
      <c r="BX105" s="289">
        <f t="shared" si="16"/>
        <v>-0.62877539697233242</v>
      </c>
      <c r="BY105" s="289">
        <f t="shared" si="17"/>
        <v>-5.3953333993790471</v>
      </c>
      <c r="BZ105" s="296"/>
      <c r="CA105" s="296"/>
      <c r="CB105" s="296"/>
      <c r="CC105" s="296"/>
      <c r="CD105" s="296"/>
      <c r="CE105" s="296"/>
      <c r="CF105" s="296"/>
      <c r="CG105" s="296"/>
      <c r="CH105" s="296"/>
      <c r="CI105" s="296"/>
      <c r="CJ105" s="296"/>
      <c r="CK105" s="296"/>
      <c r="CL105" s="296"/>
      <c r="CM105" s="296"/>
      <c r="CN105" s="296"/>
      <c r="CO105" s="296"/>
      <c r="CP105" s="296"/>
      <c r="CQ105" s="296"/>
      <c r="CR105" s="296"/>
    </row>
    <row r="106" spans="1:96" ht="12" customHeight="1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/>
      <c r="S106" s="296"/>
      <c r="T106" s="296"/>
      <c r="U106" s="296"/>
      <c r="V106" s="296"/>
      <c r="W106" s="296"/>
      <c r="X106" s="300"/>
      <c r="Y106" s="300"/>
      <c r="Z106" s="300"/>
      <c r="AA106" s="300"/>
      <c r="AB106" s="300"/>
      <c r="AC106" s="300"/>
      <c r="AD106" s="300"/>
      <c r="AE106" s="300"/>
      <c r="AF106" s="300"/>
      <c r="AG106" s="300"/>
      <c r="AH106" s="300"/>
      <c r="AI106" s="300"/>
      <c r="AJ106" s="300"/>
      <c r="AK106" s="300"/>
      <c r="AL106" s="300"/>
      <c r="AM106" s="296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320"/>
      <c r="AX106" s="213"/>
      <c r="AY106" s="213"/>
      <c r="AZ106" s="213"/>
      <c r="BA106" s="213"/>
      <c r="BB106" s="283"/>
      <c r="BC106" s="283"/>
      <c r="BD106" s="289">
        <f t="shared" si="11"/>
        <v>8.5</v>
      </c>
      <c r="BE106" s="293">
        <v>30600</v>
      </c>
      <c r="BF106" s="287">
        <v>375.04941841999999</v>
      </c>
      <c r="BG106" s="287">
        <v>492.88628148170801</v>
      </c>
      <c r="BH106" s="287">
        <v>-498.61563867723999</v>
      </c>
      <c r="BI106" s="292">
        <v>52.030901139756402</v>
      </c>
      <c r="BJ106" s="292">
        <v>5.9638382475150902</v>
      </c>
      <c r="BK106" s="289">
        <f t="shared" si="12"/>
        <v>-0.15678796502206627</v>
      </c>
      <c r="BL106" s="289">
        <f t="shared" si="13"/>
        <v>-137.65760427892343</v>
      </c>
      <c r="BM106" s="293">
        <v>30600</v>
      </c>
      <c r="BN106" s="287">
        <v>375.04941841999999</v>
      </c>
      <c r="BO106" s="287">
        <v>503.448780983022</v>
      </c>
      <c r="BP106" s="287">
        <v>-508.16762005417598</v>
      </c>
      <c r="BQ106" s="292">
        <v>52.103717732743497</v>
      </c>
      <c r="BR106" s="292">
        <v>6.0439622264732602</v>
      </c>
      <c r="BS106" s="289">
        <f t="shared" si="14"/>
        <v>-8.8020188549416289E-2</v>
      </c>
      <c r="BT106" s="289">
        <f t="shared" si="15"/>
        <v>-137.65760427892343</v>
      </c>
      <c r="BU106" s="296"/>
      <c r="BV106" s="290">
        <v>-8.7525254973562507</v>
      </c>
      <c r="BW106" s="290">
        <v>-10.8352397516877</v>
      </c>
      <c r="BX106" s="289">
        <f t="shared" si="16"/>
        <v>-13.470649970379984</v>
      </c>
      <c r="BY106" s="289">
        <f t="shared" si="17"/>
        <v>-14.058434050762997</v>
      </c>
      <c r="BZ106" s="296"/>
      <c r="CA106" s="296"/>
      <c r="CB106" s="296"/>
      <c r="CC106" s="296"/>
      <c r="CD106" s="296"/>
      <c r="CE106" s="296"/>
      <c r="CF106" s="296"/>
      <c r="CG106" s="296"/>
      <c r="CH106" s="296"/>
      <c r="CI106" s="296"/>
      <c r="CJ106" s="296"/>
      <c r="CK106" s="296"/>
      <c r="CL106" s="296"/>
      <c r="CM106" s="296"/>
      <c r="CN106" s="296"/>
      <c r="CO106" s="296"/>
      <c r="CP106" s="296"/>
      <c r="CQ106" s="296"/>
      <c r="CR106" s="296"/>
    </row>
    <row r="107" spans="1:96" ht="12" customHeight="1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/>
      <c r="S107" s="296"/>
      <c r="T107" s="296"/>
      <c r="U107" s="296"/>
      <c r="V107" s="296"/>
      <c r="W107" s="296"/>
      <c r="X107" s="300"/>
      <c r="Y107" s="300"/>
      <c r="Z107" s="300"/>
      <c r="AA107" s="300"/>
      <c r="AB107" s="300"/>
      <c r="AC107" s="300"/>
      <c r="AD107" s="300"/>
      <c r="AE107" s="300"/>
      <c r="AF107" s="300"/>
      <c r="AG107" s="300"/>
      <c r="AH107" s="300"/>
      <c r="AI107" s="300"/>
      <c r="AJ107" s="300"/>
      <c r="AK107" s="300"/>
      <c r="AL107" s="300"/>
      <c r="AM107" s="296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320"/>
      <c r="AX107" s="213"/>
      <c r="AY107" s="213"/>
      <c r="AZ107" s="213"/>
      <c r="BA107" s="213"/>
      <c r="BB107" s="283"/>
      <c r="BC107" s="283"/>
      <c r="BD107" s="289">
        <f t="shared" si="11"/>
        <v>8.5833333333333339</v>
      </c>
      <c r="BE107" s="293">
        <v>30900</v>
      </c>
      <c r="BF107" s="287">
        <v>371.21386268999998</v>
      </c>
      <c r="BG107" s="287">
        <v>480.30354840417601</v>
      </c>
      <c r="BH107" s="287">
        <v>-486.01073046522401</v>
      </c>
      <c r="BI107" s="292">
        <v>51.938890105469298</v>
      </c>
      <c r="BJ107" s="292">
        <v>5.8716298426848201</v>
      </c>
      <c r="BK107" s="289">
        <f t="shared" si="12"/>
        <v>-0.24899636985233631</v>
      </c>
      <c r="BL107" s="289">
        <f t="shared" si="13"/>
        <v>-141.49316000892344</v>
      </c>
      <c r="BM107" s="293">
        <v>30900</v>
      </c>
      <c r="BN107" s="287">
        <v>371.21386268999998</v>
      </c>
      <c r="BO107" s="287">
        <v>493.62984210453197</v>
      </c>
      <c r="BP107" s="287">
        <v>-498.44054917450899</v>
      </c>
      <c r="BQ107" s="292">
        <v>52.032974014324999</v>
      </c>
      <c r="BR107" s="292">
        <v>5.9723352586829099</v>
      </c>
      <c r="BS107" s="289">
        <f t="shared" si="14"/>
        <v>-0.15964715633976656</v>
      </c>
      <c r="BT107" s="289">
        <f t="shared" si="15"/>
        <v>-141.49316000892344</v>
      </c>
      <c r="BU107" s="296"/>
      <c r="BV107" s="290">
        <v>-21.4985417138797</v>
      </c>
      <c r="BW107" s="290">
        <v>-19.379671993667099</v>
      </c>
      <c r="BX107" s="289">
        <f t="shared" si="16"/>
        <v>-26.216666186903431</v>
      </c>
      <c r="BY107" s="289">
        <f t="shared" si="17"/>
        <v>-22.602866292742398</v>
      </c>
      <c r="BZ107" s="296"/>
      <c r="CA107" s="296"/>
      <c r="CB107" s="296"/>
      <c r="CC107" s="296"/>
      <c r="CD107" s="296"/>
      <c r="CE107" s="296"/>
      <c r="CF107" s="296"/>
      <c r="CG107" s="296"/>
      <c r="CH107" s="296"/>
      <c r="CI107" s="296"/>
      <c r="CJ107" s="296"/>
      <c r="CK107" s="296"/>
      <c r="CL107" s="296"/>
      <c r="CM107" s="296"/>
      <c r="CN107" s="296"/>
      <c r="CO107" s="296"/>
      <c r="CP107" s="296"/>
      <c r="CQ107" s="296"/>
      <c r="CR107" s="296"/>
    </row>
    <row r="108" spans="1:96" ht="12" customHeight="1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/>
      <c r="S108" s="296"/>
      <c r="T108" s="296"/>
      <c r="U108" s="296"/>
      <c r="V108" s="296"/>
      <c r="W108" s="296"/>
      <c r="X108" s="300"/>
      <c r="Y108" s="300"/>
      <c r="Z108" s="300"/>
      <c r="AA108" s="300"/>
      <c r="AB108" s="300"/>
      <c r="AC108" s="300"/>
      <c r="AD108" s="300"/>
      <c r="AE108" s="300"/>
      <c r="AF108" s="300"/>
      <c r="AG108" s="300"/>
      <c r="AH108" s="300"/>
      <c r="AI108" s="300"/>
      <c r="AJ108" s="300"/>
      <c r="AK108" s="300"/>
      <c r="AL108" s="300"/>
      <c r="AM108" s="296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320"/>
      <c r="AX108" s="213"/>
      <c r="AY108" s="213"/>
      <c r="AZ108" s="213"/>
      <c r="BA108" s="213"/>
      <c r="BB108" s="283"/>
      <c r="BC108" s="283"/>
      <c r="BD108" s="289">
        <f t="shared" si="11"/>
        <v>8.6666666666666661</v>
      </c>
      <c r="BE108" s="293">
        <v>31200</v>
      </c>
      <c r="BF108" s="287">
        <v>368.89559005000001</v>
      </c>
      <c r="BG108" s="287">
        <v>467.99625028138598</v>
      </c>
      <c r="BH108" s="287">
        <v>-473.63665512095798</v>
      </c>
      <c r="BI108" s="292">
        <v>51.847793480298002</v>
      </c>
      <c r="BJ108" s="292">
        <v>5.7806699806766497</v>
      </c>
      <c r="BK108" s="289">
        <f t="shared" si="12"/>
        <v>-0.33995623186050672</v>
      </c>
      <c r="BL108" s="289">
        <f t="shared" si="13"/>
        <v>-143.81143264892341</v>
      </c>
      <c r="BM108" s="293">
        <v>31200</v>
      </c>
      <c r="BN108" s="287">
        <v>368.89559005000001</v>
      </c>
      <c r="BO108" s="287">
        <v>483.990391069346</v>
      </c>
      <c r="BP108" s="287">
        <v>-488.85423927254499</v>
      </c>
      <c r="BQ108" s="292">
        <v>51.962843594903099</v>
      </c>
      <c r="BR108" s="292">
        <v>5.9015983899181101</v>
      </c>
      <c r="BS108" s="289">
        <f t="shared" si="14"/>
        <v>-0.23038402510456635</v>
      </c>
      <c r="BT108" s="289">
        <f t="shared" si="15"/>
        <v>-143.81143264892341</v>
      </c>
      <c r="BU108" s="296"/>
      <c r="BV108" s="290">
        <v>-34.009104187968603</v>
      </c>
      <c r="BW108" s="290">
        <v>-27.711856523276499</v>
      </c>
      <c r="BX108" s="289">
        <f t="shared" si="16"/>
        <v>-38.727228660992338</v>
      </c>
      <c r="BY108" s="289">
        <f t="shared" si="17"/>
        <v>-30.935050822351798</v>
      </c>
      <c r="BZ108" s="296"/>
      <c r="CA108" s="296"/>
      <c r="CB108" s="296"/>
      <c r="CC108" s="296"/>
      <c r="CD108" s="296"/>
      <c r="CE108" s="296"/>
      <c r="CF108" s="296"/>
      <c r="CG108" s="296"/>
      <c r="CH108" s="296"/>
      <c r="CI108" s="296"/>
      <c r="CJ108" s="296"/>
      <c r="CK108" s="296"/>
      <c r="CL108" s="296"/>
      <c r="CM108" s="296"/>
      <c r="CN108" s="296"/>
      <c r="CO108" s="296"/>
      <c r="CP108" s="296"/>
      <c r="CQ108" s="296"/>
      <c r="CR108" s="296"/>
    </row>
    <row r="109" spans="1:96" ht="12" customHeight="1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V109" s="296"/>
      <c r="W109" s="296"/>
      <c r="X109" s="300"/>
      <c r="Y109" s="300"/>
      <c r="Z109" s="300"/>
      <c r="AA109" s="300"/>
      <c r="AB109" s="300"/>
      <c r="AC109" s="300"/>
      <c r="AD109" s="300"/>
      <c r="AE109" s="300"/>
      <c r="AF109" s="300"/>
      <c r="AG109" s="300"/>
      <c r="AH109" s="300"/>
      <c r="AI109" s="300"/>
      <c r="AJ109" s="300"/>
      <c r="AK109" s="300"/>
      <c r="AL109" s="300"/>
      <c r="AM109" s="296"/>
      <c r="AN109" s="213"/>
      <c r="AO109" s="213"/>
      <c r="AP109" s="213"/>
      <c r="AQ109" s="213"/>
      <c r="AR109" s="213"/>
      <c r="AS109" s="213"/>
      <c r="AT109" s="213"/>
      <c r="AU109" s="213"/>
      <c r="AV109" s="213"/>
      <c r="AW109" s="320"/>
      <c r="AX109" s="213"/>
      <c r="AY109" s="213"/>
      <c r="AZ109" s="213"/>
      <c r="BA109" s="213"/>
      <c r="BB109" s="283"/>
      <c r="BC109" s="283"/>
      <c r="BD109" s="289">
        <f t="shared" si="11"/>
        <v>8.75</v>
      </c>
      <c r="BE109" s="293">
        <v>31500</v>
      </c>
      <c r="BF109" s="287">
        <v>368.12</v>
      </c>
      <c r="BG109" s="287">
        <v>456.056817500036</v>
      </c>
      <c r="BH109" s="287">
        <v>-461.58561505956698</v>
      </c>
      <c r="BI109" s="292">
        <v>51.7583273154587</v>
      </c>
      <c r="BJ109" s="292">
        <v>5.6916907413162097</v>
      </c>
      <c r="BK109" s="289">
        <f t="shared" si="12"/>
        <v>-0.42893547122094677</v>
      </c>
      <c r="BL109" s="289">
        <f t="shared" si="13"/>
        <v>-144.58702269892342</v>
      </c>
      <c r="BM109" s="293">
        <v>31500</v>
      </c>
      <c r="BN109" s="287">
        <v>368.12</v>
      </c>
      <c r="BO109" s="287">
        <v>474.60538327609498</v>
      </c>
      <c r="BP109" s="287">
        <v>-479.483055262618</v>
      </c>
      <c r="BQ109" s="292">
        <v>51.893890014244199</v>
      </c>
      <c r="BR109" s="292">
        <v>5.8323287763810896</v>
      </c>
      <c r="BS109" s="289">
        <f t="shared" si="14"/>
        <v>-0.29965363864158689</v>
      </c>
      <c r="BT109" s="289">
        <f t="shared" si="15"/>
        <v>-144.58702269892342</v>
      </c>
      <c r="BU109" s="296"/>
      <c r="BV109" s="290">
        <v>-46.147196242228098</v>
      </c>
      <c r="BW109" s="290">
        <v>-35.740538591414797</v>
      </c>
      <c r="BX109" s="289">
        <f t="shared" si="16"/>
        <v>-50.865320715251833</v>
      </c>
      <c r="BY109" s="289">
        <f t="shared" si="17"/>
        <v>-38.963732890490093</v>
      </c>
      <c r="BZ109" s="296"/>
      <c r="CA109" s="296"/>
      <c r="CB109" s="296"/>
      <c r="CC109" s="296"/>
      <c r="CD109" s="296"/>
      <c r="CE109" s="296"/>
      <c r="CF109" s="296"/>
      <c r="CG109" s="296"/>
      <c r="CH109" s="296"/>
      <c r="CI109" s="296"/>
      <c r="CJ109" s="296"/>
      <c r="CK109" s="296"/>
      <c r="CL109" s="296"/>
      <c r="CM109" s="296"/>
      <c r="CN109" s="296"/>
      <c r="CO109" s="296"/>
      <c r="CP109" s="296"/>
      <c r="CQ109" s="296"/>
      <c r="CR109" s="296"/>
    </row>
    <row r="110" spans="1:96" ht="12" customHeight="1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/>
      <c r="S110" s="296"/>
      <c r="T110" s="296"/>
      <c r="U110" s="296"/>
      <c r="V110" s="296"/>
      <c r="W110" s="296"/>
      <c r="X110" s="300"/>
      <c r="Y110" s="300"/>
      <c r="Z110" s="300"/>
      <c r="AA110" s="300"/>
      <c r="AB110" s="300"/>
      <c r="AC110" s="300"/>
      <c r="AD110" s="300"/>
      <c r="AE110" s="300"/>
      <c r="AF110" s="300"/>
      <c r="AG110" s="300"/>
      <c r="AH110" s="300"/>
      <c r="AI110" s="300"/>
      <c r="AJ110" s="300"/>
      <c r="AK110" s="300"/>
      <c r="AL110" s="300"/>
      <c r="AM110" s="296"/>
      <c r="AN110" s="213"/>
      <c r="AO110" s="213"/>
      <c r="AP110" s="213"/>
      <c r="AQ110" s="213"/>
      <c r="AR110" s="213"/>
      <c r="AS110" s="213"/>
      <c r="AT110" s="213"/>
      <c r="AU110" s="213"/>
      <c r="AV110" s="213"/>
      <c r="AW110" s="320"/>
      <c r="AX110" s="213"/>
      <c r="AY110" s="213"/>
      <c r="AZ110" s="213"/>
      <c r="BA110" s="213"/>
      <c r="BB110" s="283"/>
      <c r="BC110" s="283"/>
      <c r="BD110" s="289">
        <f t="shared" si="11"/>
        <v>8.8333333333333339</v>
      </c>
      <c r="BE110" s="293">
        <v>31800</v>
      </c>
      <c r="BF110" s="287">
        <v>368.89559005000001</v>
      </c>
      <c r="BG110" s="287">
        <v>444.57445744762202</v>
      </c>
      <c r="BH110" s="287">
        <v>-449.94648129082299</v>
      </c>
      <c r="BI110" s="292">
        <v>51.671212488591699</v>
      </c>
      <c r="BJ110" s="292">
        <v>5.60543021121621</v>
      </c>
      <c r="BK110" s="289">
        <f t="shared" si="12"/>
        <v>-0.51519600132094645</v>
      </c>
      <c r="BL110" s="289">
        <f t="shared" si="13"/>
        <v>-143.81143264892341</v>
      </c>
      <c r="BM110" s="293">
        <v>31800</v>
      </c>
      <c r="BN110" s="287">
        <v>368.89559005000001</v>
      </c>
      <c r="BO110" s="287">
        <v>465.547032058262</v>
      </c>
      <c r="BP110" s="287">
        <v>-470.39861070692302</v>
      </c>
      <c r="BQ110" s="292">
        <v>51.826673924641099</v>
      </c>
      <c r="BR110" s="292">
        <v>5.7651011505760899</v>
      </c>
      <c r="BS110" s="289">
        <f t="shared" si="14"/>
        <v>-0.36688126444658664</v>
      </c>
      <c r="BT110" s="289">
        <f t="shared" si="15"/>
        <v>-143.81143264892341</v>
      </c>
      <c r="BU110" s="296"/>
      <c r="BV110" s="290">
        <v>-57.779880524988897</v>
      </c>
      <c r="BW110" s="290">
        <v>-43.377787432129203</v>
      </c>
      <c r="BX110" s="289">
        <f t="shared" si="16"/>
        <v>-62.498004998012632</v>
      </c>
      <c r="BY110" s="289">
        <f t="shared" si="17"/>
        <v>-46.600981731204499</v>
      </c>
      <c r="BZ110" s="296"/>
      <c r="CA110" s="296"/>
      <c r="CB110" s="296"/>
      <c r="CC110" s="296"/>
      <c r="CD110" s="296"/>
      <c r="CE110" s="296"/>
      <c r="CF110" s="296"/>
      <c r="CG110" s="296"/>
      <c r="CH110" s="296"/>
      <c r="CI110" s="296"/>
      <c r="CJ110" s="296"/>
      <c r="CK110" s="296"/>
      <c r="CL110" s="296"/>
      <c r="CM110" s="296"/>
      <c r="CN110" s="296"/>
      <c r="CO110" s="296"/>
      <c r="CP110" s="296"/>
      <c r="CQ110" s="296"/>
      <c r="CR110" s="296"/>
    </row>
    <row r="111" spans="1:96" ht="12" customHeight="1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V111" s="296"/>
      <c r="W111" s="296"/>
      <c r="X111" s="300"/>
      <c r="Y111" s="300"/>
      <c r="Z111" s="300"/>
      <c r="AA111" s="300"/>
      <c r="AB111" s="300"/>
      <c r="AC111" s="300"/>
      <c r="AD111" s="300"/>
      <c r="AE111" s="300"/>
      <c r="AF111" s="300"/>
      <c r="AG111" s="300"/>
      <c r="AH111" s="300"/>
      <c r="AI111" s="300"/>
      <c r="AJ111" s="300"/>
      <c r="AK111" s="300"/>
      <c r="AL111" s="300"/>
      <c r="AM111" s="296"/>
      <c r="AN111" s="213"/>
      <c r="AO111" s="213"/>
      <c r="AP111" s="213"/>
      <c r="AQ111" s="213"/>
      <c r="AR111" s="213"/>
      <c r="AS111" s="213"/>
      <c r="AT111" s="213"/>
      <c r="AU111" s="213"/>
      <c r="AV111" s="213"/>
      <c r="AW111" s="320"/>
      <c r="AX111" s="213"/>
      <c r="AY111" s="213"/>
      <c r="AZ111" s="213"/>
      <c r="BA111" s="213"/>
      <c r="BB111" s="283"/>
      <c r="BC111" s="283"/>
      <c r="BD111" s="289">
        <f t="shared" si="11"/>
        <v>8.9166666666666661</v>
      </c>
      <c r="BE111" s="293">
        <v>32100</v>
      </c>
      <c r="BF111" s="287">
        <v>371.21386268999998</v>
      </c>
      <c r="BG111" s="287">
        <v>433.63564231585599</v>
      </c>
      <c r="BH111" s="287">
        <v>-438.80523340679201</v>
      </c>
      <c r="BI111" s="292">
        <v>51.587177177341999</v>
      </c>
      <c r="BJ111" s="292">
        <v>5.52263501733478</v>
      </c>
      <c r="BK111" s="289">
        <f t="shared" si="12"/>
        <v>-0.59799119520237642</v>
      </c>
      <c r="BL111" s="289">
        <f t="shared" si="13"/>
        <v>-141.49316000892344</v>
      </c>
      <c r="BM111" s="293">
        <v>32100</v>
      </c>
      <c r="BN111" s="287">
        <v>371.21386268999998</v>
      </c>
      <c r="BO111" s="287">
        <v>456.88507471494501</v>
      </c>
      <c r="BP111" s="287">
        <v>-461.66999700184698</v>
      </c>
      <c r="BQ111" s="292">
        <v>51.7617540544055</v>
      </c>
      <c r="BR111" s="292">
        <v>5.70048885246349</v>
      </c>
      <c r="BS111" s="289">
        <f t="shared" si="14"/>
        <v>-0.43149356255918647</v>
      </c>
      <c r="BT111" s="289">
        <f t="shared" si="15"/>
        <v>-141.49316000892344</v>
      </c>
      <c r="BU111" s="296"/>
      <c r="BV111" s="290">
        <v>-68.779754950780102</v>
      </c>
      <c r="BW111" s="290">
        <v>-50.539959287374501</v>
      </c>
      <c r="BX111" s="289">
        <f t="shared" si="16"/>
        <v>-73.497879423803838</v>
      </c>
      <c r="BY111" s="289">
        <f t="shared" si="17"/>
        <v>-53.763153586449796</v>
      </c>
      <c r="BZ111" s="296"/>
      <c r="CA111" s="296"/>
      <c r="CB111" s="296"/>
      <c r="CC111" s="296"/>
      <c r="CD111" s="296"/>
      <c r="CE111" s="296"/>
      <c r="CF111" s="296"/>
      <c r="CG111" s="296"/>
      <c r="CH111" s="296"/>
      <c r="CI111" s="296"/>
      <c r="CJ111" s="296"/>
      <c r="CK111" s="296"/>
      <c r="CL111" s="296"/>
      <c r="CM111" s="296"/>
      <c r="CN111" s="296"/>
      <c r="CO111" s="296"/>
      <c r="CP111" s="296"/>
      <c r="CQ111" s="296"/>
      <c r="CR111" s="296"/>
    </row>
    <row r="112" spans="1:96" ht="12" customHeight="1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V112" s="296"/>
      <c r="W112" s="296"/>
      <c r="X112" s="300"/>
      <c r="Y112" s="300"/>
      <c r="Z112" s="300"/>
      <c r="AA112" s="300"/>
      <c r="AB112" s="300"/>
      <c r="AC112" s="300"/>
      <c r="AD112" s="300"/>
      <c r="AE112" s="300"/>
      <c r="AF112" s="300"/>
      <c r="AG112" s="300"/>
      <c r="AH112" s="300"/>
      <c r="AI112" s="300"/>
      <c r="AJ112" s="300"/>
      <c r="AK112" s="300"/>
      <c r="AL112" s="300"/>
      <c r="AM112" s="296"/>
      <c r="AN112" s="213"/>
      <c r="AO112" s="213"/>
      <c r="AP112" s="213"/>
      <c r="AQ112" s="213"/>
      <c r="AR112" s="213"/>
      <c r="AS112" s="213"/>
      <c r="AT112" s="213"/>
      <c r="AU112" s="213"/>
      <c r="AV112" s="213"/>
      <c r="AW112" s="320"/>
      <c r="AX112" s="213"/>
      <c r="AY112" s="213"/>
      <c r="AZ112" s="213"/>
      <c r="BA112" s="213"/>
      <c r="BB112" s="283"/>
      <c r="BC112" s="283"/>
      <c r="BD112" s="289">
        <f t="shared" si="11"/>
        <v>9</v>
      </c>
      <c r="BE112" s="293">
        <v>32400</v>
      </c>
      <c r="BF112" s="287">
        <v>375.04941841999999</v>
      </c>
      <c r="BG112" s="287">
        <v>423.32475675709298</v>
      </c>
      <c r="BH112" s="287">
        <v>-428.24556594580599</v>
      </c>
      <c r="BI112" s="292">
        <v>51.506960046462403</v>
      </c>
      <c r="BJ112" s="292">
        <v>5.4440634610557002</v>
      </c>
      <c r="BK112" s="289">
        <f t="shared" si="12"/>
        <v>-0.67656275148145628</v>
      </c>
      <c r="BL112" s="289">
        <f t="shared" si="13"/>
        <v>-137.65760427892343</v>
      </c>
      <c r="BM112" s="293">
        <v>32400</v>
      </c>
      <c r="BN112" s="287">
        <v>375.04941841999999</v>
      </c>
      <c r="BO112" s="287">
        <v>448.68714530276901</v>
      </c>
      <c r="BP112" s="287">
        <v>-453.36412424239199</v>
      </c>
      <c r="BQ112" s="292">
        <v>51.699688660922902</v>
      </c>
      <c r="BR112" s="292">
        <v>5.6390652841825801</v>
      </c>
      <c r="BS112" s="289">
        <f t="shared" si="14"/>
        <v>-0.49291713084009636</v>
      </c>
      <c r="BT112" s="289">
        <f t="shared" si="15"/>
        <v>-137.65760427892343</v>
      </c>
      <c r="BU112" s="296"/>
      <c r="BV112" s="290">
        <v>-79.026348018123898</v>
      </c>
      <c r="BW112" s="290">
        <v>-57.148613480117099</v>
      </c>
      <c r="BX112" s="289">
        <f t="shared" si="16"/>
        <v>-83.744472491147633</v>
      </c>
      <c r="BY112" s="289">
        <f t="shared" si="17"/>
        <v>-60.371807779192395</v>
      </c>
      <c r="BZ112" s="296"/>
      <c r="CA112" s="296"/>
      <c r="CB112" s="296"/>
      <c r="CC112" s="296"/>
      <c r="CD112" s="296"/>
      <c r="CE112" s="296"/>
      <c r="CF112" s="296"/>
      <c r="CG112" s="296"/>
      <c r="CH112" s="296"/>
      <c r="CI112" s="296"/>
      <c r="CJ112" s="296"/>
      <c r="CK112" s="296"/>
      <c r="CL112" s="296"/>
      <c r="CM112" s="296"/>
      <c r="CN112" s="296"/>
      <c r="CO112" s="296"/>
      <c r="CP112" s="296"/>
      <c r="CQ112" s="296"/>
      <c r="CR112" s="296"/>
    </row>
    <row r="113" spans="1:96" ht="12" customHeight="1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  <c r="V113" s="296"/>
      <c r="W113" s="296"/>
      <c r="X113" s="300"/>
      <c r="Y113" s="300"/>
      <c r="Z113" s="300"/>
      <c r="AA113" s="300"/>
      <c r="AB113" s="300"/>
      <c r="AC113" s="300"/>
      <c r="AD113" s="300"/>
      <c r="AE113" s="300"/>
      <c r="AF113" s="300"/>
      <c r="AG113" s="300"/>
      <c r="AH113" s="300"/>
      <c r="AI113" s="300"/>
      <c r="AJ113" s="300"/>
      <c r="AK113" s="300"/>
      <c r="AL113" s="300"/>
      <c r="AM113" s="296"/>
      <c r="AN113" s="213"/>
      <c r="AO113" s="213"/>
      <c r="AP113" s="213"/>
      <c r="AQ113" s="213"/>
      <c r="AR113" s="213"/>
      <c r="AS113" s="213"/>
      <c r="AT113" s="213"/>
      <c r="AU113" s="213"/>
      <c r="AV113" s="213"/>
      <c r="AW113" s="320"/>
      <c r="AX113" s="213"/>
      <c r="AY113" s="213"/>
      <c r="AZ113" s="213"/>
      <c r="BA113" s="213"/>
      <c r="BB113" s="283"/>
      <c r="BC113" s="283"/>
      <c r="BD113" s="289">
        <f t="shared" si="11"/>
        <v>9.0833333333333339</v>
      </c>
      <c r="BE113" s="293">
        <v>32700</v>
      </c>
      <c r="BF113" s="287">
        <v>380.36023411000002</v>
      </c>
      <c r="BG113" s="287">
        <v>413.724881777321</v>
      </c>
      <c r="BH113" s="287">
        <v>-418.34964406574699</v>
      </c>
      <c r="BI113" s="292">
        <v>51.431313971359501</v>
      </c>
      <c r="BJ113" s="292">
        <v>5.3704890007370301</v>
      </c>
      <c r="BK113" s="289">
        <f t="shared" si="12"/>
        <v>-0.75013721180012638</v>
      </c>
      <c r="BL113" s="289">
        <f t="shared" si="13"/>
        <v>-132.3467885889234</v>
      </c>
      <c r="BM113" s="293">
        <v>32700</v>
      </c>
      <c r="BN113" s="287">
        <v>380.36023411000002</v>
      </c>
      <c r="BO113" s="287">
        <v>441.01923240652098</v>
      </c>
      <c r="BP113" s="287">
        <v>-445.54615623122601</v>
      </c>
      <c r="BQ113" s="292">
        <v>51.641037337361901</v>
      </c>
      <c r="BR113" s="292">
        <v>5.5814056099777503</v>
      </c>
      <c r="BS113" s="289">
        <f t="shared" si="14"/>
        <v>-0.55057680504492623</v>
      </c>
      <c r="BT113" s="289">
        <f t="shared" si="15"/>
        <v>-132.3467885889234</v>
      </c>
      <c r="BU113" s="296"/>
      <c r="BV113" s="290">
        <v>-88.407438223021501</v>
      </c>
      <c r="BW113" s="290">
        <v>-63.131371502881898</v>
      </c>
      <c r="BX113" s="289">
        <f t="shared" si="16"/>
        <v>-93.125562696045236</v>
      </c>
      <c r="BY113" s="289">
        <f t="shared" si="17"/>
        <v>-66.354565801957193</v>
      </c>
      <c r="BZ113" s="296"/>
      <c r="CA113" s="296"/>
      <c r="CB113" s="296"/>
      <c r="CC113" s="296"/>
      <c r="CD113" s="296"/>
      <c r="CE113" s="296"/>
      <c r="CF113" s="296"/>
      <c r="CG113" s="296"/>
      <c r="CH113" s="296"/>
      <c r="CI113" s="296"/>
      <c r="CJ113" s="296"/>
      <c r="CK113" s="296"/>
      <c r="CL113" s="296"/>
      <c r="CM113" s="296"/>
      <c r="CN113" s="296"/>
      <c r="CO113" s="296"/>
      <c r="CP113" s="296"/>
      <c r="CQ113" s="296"/>
      <c r="CR113" s="296"/>
    </row>
    <row r="114" spans="1:96" ht="12" customHeight="1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V114" s="296"/>
      <c r="W114" s="296"/>
      <c r="X114" s="300"/>
      <c r="Y114" s="300"/>
      <c r="Z114" s="300"/>
      <c r="AA114" s="300"/>
      <c r="AB114" s="300"/>
      <c r="AC114" s="300"/>
      <c r="AD114" s="300"/>
      <c r="AE114" s="300"/>
      <c r="AF114" s="300"/>
      <c r="AG114" s="300"/>
      <c r="AH114" s="300"/>
      <c r="AI114" s="300"/>
      <c r="AJ114" s="300"/>
      <c r="AK114" s="300"/>
      <c r="AL114" s="300"/>
      <c r="AM114" s="296"/>
      <c r="AN114" s="213"/>
      <c r="AO114" s="213"/>
      <c r="AP114" s="213"/>
      <c r="AQ114" s="213"/>
      <c r="AR114" s="213"/>
      <c r="AS114" s="213"/>
      <c r="AT114" s="213"/>
      <c r="AU114" s="213"/>
      <c r="AV114" s="213"/>
      <c r="AW114" s="320"/>
      <c r="AX114" s="213"/>
      <c r="AY114" s="213"/>
      <c r="AZ114" s="213"/>
      <c r="BA114" s="213"/>
      <c r="BB114" s="283"/>
      <c r="BC114" s="283"/>
      <c r="BD114" s="289">
        <f t="shared" si="11"/>
        <v>9.1666666666666661</v>
      </c>
      <c r="BE114" s="293">
        <v>33000</v>
      </c>
      <c r="BF114" s="287">
        <v>387.08812332999997</v>
      </c>
      <c r="BG114" s="287">
        <v>404.91867695397798</v>
      </c>
      <c r="BH114" s="287">
        <v>-409.19898006484499</v>
      </c>
      <c r="BI114" s="292">
        <v>51.3610099823604</v>
      </c>
      <c r="BJ114" s="292">
        <v>5.3027036633310596</v>
      </c>
      <c r="BK114" s="289">
        <f t="shared" si="12"/>
        <v>-0.81792254920609686</v>
      </c>
      <c r="BL114" s="289">
        <f t="shared" si="13"/>
        <v>-125.61889936892345</v>
      </c>
      <c r="BM114" s="293">
        <v>33000</v>
      </c>
      <c r="BN114" s="287">
        <v>387.08812332999997</v>
      </c>
      <c r="BO114" s="287">
        <v>433.94619100974103</v>
      </c>
      <c r="BP114" s="287">
        <v>-438.28001450610299</v>
      </c>
      <c r="BQ114" s="292">
        <v>51.586362957267298</v>
      </c>
      <c r="BR114" s="292">
        <v>5.5280884288876297</v>
      </c>
      <c r="BS114" s="289">
        <f t="shared" si="14"/>
        <v>-0.60389398613504675</v>
      </c>
      <c r="BT114" s="289">
        <f t="shared" si="15"/>
        <v>-125.61889936892345</v>
      </c>
      <c r="BU114" s="296"/>
      <c r="BV114" s="290">
        <v>-96.820283117810504</v>
      </c>
      <c r="BW114" s="290">
        <v>-68.422709712935998</v>
      </c>
      <c r="BX114" s="289">
        <f t="shared" si="16"/>
        <v>-101.53840759083424</v>
      </c>
      <c r="BY114" s="289">
        <f t="shared" si="17"/>
        <v>-71.6459040120113</v>
      </c>
      <c r="BZ114" s="296"/>
      <c r="CA114" s="296"/>
      <c r="CB114" s="296"/>
      <c r="CC114" s="296"/>
      <c r="CD114" s="296"/>
      <c r="CE114" s="296"/>
      <c r="CF114" s="296"/>
      <c r="CG114" s="296"/>
      <c r="CH114" s="296"/>
      <c r="CI114" s="296"/>
      <c r="CJ114" s="296"/>
      <c r="CK114" s="296"/>
      <c r="CL114" s="296"/>
      <c r="CM114" s="296"/>
      <c r="CN114" s="296"/>
      <c r="CO114" s="296"/>
      <c r="CP114" s="296"/>
      <c r="CQ114" s="296"/>
      <c r="CR114" s="296"/>
    </row>
    <row r="115" spans="1:96" ht="12" customHeight="1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/>
      <c r="S115" s="296"/>
      <c r="T115" s="296"/>
      <c r="U115" s="296"/>
      <c r="V115" s="296"/>
      <c r="W115" s="296"/>
      <c r="X115" s="300"/>
      <c r="Y115" s="300"/>
      <c r="Z115" s="300"/>
      <c r="AA115" s="300"/>
      <c r="AB115" s="300"/>
      <c r="AC115" s="300"/>
      <c r="AD115" s="300"/>
      <c r="AE115" s="300"/>
      <c r="AF115" s="300"/>
      <c r="AG115" s="300"/>
      <c r="AH115" s="300"/>
      <c r="AI115" s="300"/>
      <c r="AJ115" s="300"/>
      <c r="AK115" s="300"/>
      <c r="AL115" s="300"/>
      <c r="AM115" s="296"/>
      <c r="AN115" s="213"/>
      <c r="AO115" s="213"/>
      <c r="AP115" s="213"/>
      <c r="AQ115" s="213"/>
      <c r="AR115" s="213"/>
      <c r="AS115" s="213"/>
      <c r="AT115" s="213"/>
      <c r="AU115" s="213"/>
      <c r="AV115" s="213"/>
      <c r="AW115" s="320"/>
      <c r="AX115" s="213"/>
      <c r="AY115" s="213"/>
      <c r="AZ115" s="213"/>
      <c r="BA115" s="213"/>
      <c r="BB115" s="283"/>
      <c r="BC115" s="283"/>
      <c r="BD115" s="289">
        <f t="shared" si="11"/>
        <v>9.25</v>
      </c>
      <c r="BE115" s="293">
        <v>33300</v>
      </c>
      <c r="BF115" s="287">
        <v>395.15937394000002</v>
      </c>
      <c r="BG115" s="287">
        <v>396.98930259930302</v>
      </c>
      <c r="BH115" s="287">
        <v>-400.87538551357699</v>
      </c>
      <c r="BI115" s="292">
        <v>51.296840918268501</v>
      </c>
      <c r="BJ115" s="292">
        <v>5.2415207374700303</v>
      </c>
      <c r="BK115" s="289">
        <f t="shared" si="12"/>
        <v>-0.87910547506712611</v>
      </c>
      <c r="BL115" s="289">
        <f t="shared" si="13"/>
        <v>-117.5476487589234</v>
      </c>
      <c r="BM115" s="293">
        <v>33300</v>
      </c>
      <c r="BN115" s="287">
        <v>395.15937394000002</v>
      </c>
      <c r="BO115" s="287">
        <v>427.532265660885</v>
      </c>
      <c r="BP115" s="287">
        <v>-431.62891610392302</v>
      </c>
      <c r="BQ115" s="292">
        <v>51.5362334363166</v>
      </c>
      <c r="BR115" s="292">
        <v>5.4796970277034998</v>
      </c>
      <c r="BS115" s="289">
        <f t="shared" si="14"/>
        <v>-0.65228538731917673</v>
      </c>
      <c r="BT115" s="289">
        <f t="shared" si="15"/>
        <v>-117.5476487589234</v>
      </c>
      <c r="BU115" s="296"/>
      <c r="BV115" s="290">
        <v>-104.172744554641</v>
      </c>
      <c r="BW115" s="290">
        <v>-72.964676952446595</v>
      </c>
      <c r="BX115" s="289">
        <f t="shared" si="16"/>
        <v>-108.89086902766473</v>
      </c>
      <c r="BY115" s="289">
        <f t="shared" si="17"/>
        <v>-76.187871251521898</v>
      </c>
      <c r="BZ115" s="296"/>
      <c r="CA115" s="296"/>
      <c r="CB115" s="296"/>
      <c r="CC115" s="296"/>
      <c r="CD115" s="296"/>
      <c r="CE115" s="296"/>
      <c r="CF115" s="296"/>
      <c r="CG115" s="296"/>
      <c r="CH115" s="296"/>
      <c r="CI115" s="296"/>
      <c r="CJ115" s="296"/>
      <c r="CK115" s="296"/>
      <c r="CL115" s="296"/>
      <c r="CM115" s="296"/>
      <c r="CN115" s="296"/>
      <c r="CO115" s="296"/>
      <c r="CP115" s="296"/>
      <c r="CQ115" s="296"/>
      <c r="CR115" s="296"/>
    </row>
    <row r="116" spans="1:96" ht="12" customHeight="1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  <c r="V116" s="296"/>
      <c r="W116" s="296"/>
      <c r="X116" s="300"/>
      <c r="Y116" s="300"/>
      <c r="Z116" s="300"/>
      <c r="AA116" s="300"/>
      <c r="AB116" s="300"/>
      <c r="AC116" s="300"/>
      <c r="AD116" s="300"/>
      <c r="AE116" s="300"/>
      <c r="AF116" s="300"/>
      <c r="AG116" s="300"/>
      <c r="AH116" s="300"/>
      <c r="AI116" s="300"/>
      <c r="AJ116" s="300"/>
      <c r="AK116" s="300"/>
      <c r="AL116" s="300"/>
      <c r="AM116" s="296"/>
      <c r="AN116" s="213"/>
      <c r="AO116" s="213"/>
      <c r="AP116" s="213"/>
      <c r="AQ116" s="213"/>
      <c r="AR116" s="213"/>
      <c r="AS116" s="213"/>
      <c r="AT116" s="213"/>
      <c r="AU116" s="213"/>
      <c r="AV116" s="213"/>
      <c r="AW116" s="320"/>
      <c r="AX116" s="213"/>
      <c r="AY116" s="213"/>
      <c r="AZ116" s="213"/>
      <c r="BA116" s="213"/>
      <c r="BB116" s="283"/>
      <c r="BC116" s="283"/>
      <c r="BD116" s="289">
        <f t="shared" si="11"/>
        <v>9.3333333333333339</v>
      </c>
      <c r="BE116" s="293">
        <v>33600</v>
      </c>
      <c r="BF116" s="287">
        <v>404.48555561000001</v>
      </c>
      <c r="BG116" s="287">
        <v>390.02129504413602</v>
      </c>
      <c r="BH116" s="287">
        <v>-393.461929621536</v>
      </c>
      <c r="BI116" s="292">
        <v>51.239624013179998</v>
      </c>
      <c r="BJ116" s="292">
        <v>5.1877758048086102</v>
      </c>
      <c r="BK116" s="289">
        <f t="shared" si="12"/>
        <v>-0.93285040772854622</v>
      </c>
      <c r="BL116" s="289">
        <f t="shared" si="13"/>
        <v>-108.22146708892342</v>
      </c>
      <c r="BM116" s="293">
        <v>33600</v>
      </c>
      <c r="BN116" s="287">
        <v>404.48555561000001</v>
      </c>
      <c r="BO116" s="287">
        <v>421.841566925184</v>
      </c>
      <c r="BP116" s="287">
        <v>-425.65589645202499</v>
      </c>
      <c r="BQ116" s="292">
        <v>51.4912228583256</v>
      </c>
      <c r="BR116" s="292">
        <v>5.4368196762756904</v>
      </c>
      <c r="BS116" s="289">
        <f t="shared" si="14"/>
        <v>-0.69516273874698609</v>
      </c>
      <c r="BT116" s="289">
        <f t="shared" si="15"/>
        <v>-108.22146708892342</v>
      </c>
      <c r="BU116" s="296"/>
      <c r="BV116" s="290">
        <v>-110.384297789813</v>
      </c>
      <c r="BW116" s="290">
        <v>-76.707529234179702</v>
      </c>
      <c r="BX116" s="289">
        <f t="shared" si="16"/>
        <v>-115.10242226283674</v>
      </c>
      <c r="BY116" s="289">
        <f t="shared" si="17"/>
        <v>-79.930723533255005</v>
      </c>
      <c r="BZ116" s="296"/>
      <c r="CA116" s="296"/>
      <c r="CB116" s="296"/>
      <c r="CC116" s="296"/>
      <c r="CD116" s="296"/>
      <c r="CE116" s="296"/>
      <c r="CF116" s="296"/>
      <c r="CG116" s="296"/>
      <c r="CH116" s="296"/>
      <c r="CI116" s="296"/>
      <c r="CJ116" s="296"/>
      <c r="CK116" s="296"/>
      <c r="CL116" s="296"/>
      <c r="CM116" s="296"/>
      <c r="CN116" s="296"/>
      <c r="CO116" s="296"/>
      <c r="CP116" s="296"/>
      <c r="CQ116" s="296"/>
      <c r="CR116" s="296"/>
    </row>
    <row r="117" spans="1:96" ht="12" customHeight="1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/>
      <c r="S117" s="296"/>
      <c r="T117" s="296"/>
      <c r="U117" s="296"/>
      <c r="V117" s="296"/>
      <c r="W117" s="296"/>
      <c r="X117" s="300"/>
      <c r="Y117" s="300"/>
      <c r="Z117" s="300"/>
      <c r="AA117" s="300"/>
      <c r="AB117" s="300"/>
      <c r="AC117" s="300"/>
      <c r="AD117" s="300"/>
      <c r="AE117" s="300"/>
      <c r="AF117" s="300"/>
      <c r="AG117" s="300"/>
      <c r="AH117" s="300"/>
      <c r="AI117" s="300"/>
      <c r="AJ117" s="300"/>
      <c r="AK117" s="300"/>
      <c r="AL117" s="300"/>
      <c r="AM117" s="296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320"/>
      <c r="AX117" s="213"/>
      <c r="AY117" s="213"/>
      <c r="AZ117" s="213"/>
      <c r="BA117" s="213"/>
      <c r="BB117" s="283"/>
      <c r="BC117" s="283"/>
      <c r="BD117" s="289">
        <f t="shared" si="11"/>
        <v>9.4166666666666661</v>
      </c>
      <c r="BE117" s="293">
        <v>33900</v>
      </c>
      <c r="BF117" s="287">
        <v>414.96448874999999</v>
      </c>
      <c r="BG117" s="287">
        <v>384.10127052126398</v>
      </c>
      <c r="BH117" s="287">
        <v>-387.04380104602899</v>
      </c>
      <c r="BI117" s="292">
        <v>51.190201302889101</v>
      </c>
      <c r="BJ117" s="292">
        <v>5.1423248105222203</v>
      </c>
      <c r="BK117" s="289">
        <f t="shared" si="12"/>
        <v>-0.97830140201493609</v>
      </c>
      <c r="BL117" s="289">
        <f t="shared" si="13"/>
        <v>-97.742533948923437</v>
      </c>
      <c r="BM117" s="293">
        <v>33900</v>
      </c>
      <c r="BN117" s="287">
        <v>414.96448874999999</v>
      </c>
      <c r="BO117" s="287">
        <v>416.93842464575903</v>
      </c>
      <c r="BP117" s="287">
        <v>-420.42425193129202</v>
      </c>
      <c r="BQ117" s="292">
        <v>51.451911355766903</v>
      </c>
      <c r="BR117" s="292">
        <v>5.40004826410311</v>
      </c>
      <c r="BS117" s="289">
        <f t="shared" si="14"/>
        <v>-0.73193415091956648</v>
      </c>
      <c r="BT117" s="289">
        <f t="shared" si="15"/>
        <v>-97.742533948923437</v>
      </c>
      <c r="BU117" s="296"/>
      <c r="BV117" s="290">
        <v>-115.386913397193</v>
      </c>
      <c r="BW117" s="290">
        <v>-79.610274541614601</v>
      </c>
      <c r="BX117" s="289">
        <f t="shared" si="16"/>
        <v>-120.10503787021673</v>
      </c>
      <c r="BY117" s="289">
        <f t="shared" si="17"/>
        <v>-82.833468840689903</v>
      </c>
      <c r="BZ117" s="296"/>
      <c r="CA117" s="296"/>
      <c r="CB117" s="296"/>
      <c r="CC117" s="296"/>
      <c r="CD117" s="296"/>
      <c r="CE117" s="296"/>
      <c r="CF117" s="296"/>
      <c r="CG117" s="296"/>
      <c r="CH117" s="296"/>
      <c r="CI117" s="296"/>
      <c r="CJ117" s="296"/>
      <c r="CK117" s="296"/>
      <c r="CL117" s="296"/>
      <c r="CM117" s="296"/>
      <c r="CN117" s="296"/>
      <c r="CO117" s="296"/>
      <c r="CP117" s="296"/>
      <c r="CQ117" s="296"/>
      <c r="CR117" s="296"/>
    </row>
    <row r="118" spans="1:96" ht="12" customHeight="1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/>
      <c r="S118" s="296"/>
      <c r="T118" s="296"/>
      <c r="U118" s="296"/>
      <c r="V118" s="296"/>
      <c r="W118" s="296"/>
      <c r="X118" s="300"/>
      <c r="Y118" s="300"/>
      <c r="Z118" s="300"/>
      <c r="AA118" s="300"/>
      <c r="AB118" s="300"/>
      <c r="AC118" s="300"/>
      <c r="AD118" s="300"/>
      <c r="AE118" s="300"/>
      <c r="AF118" s="300"/>
      <c r="AG118" s="300"/>
      <c r="AH118" s="300"/>
      <c r="AI118" s="300"/>
      <c r="AJ118" s="300"/>
      <c r="AK118" s="300"/>
      <c r="AL118" s="300"/>
      <c r="AM118" s="296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320"/>
      <c r="AX118" s="213"/>
      <c r="AY118" s="213"/>
      <c r="AZ118" s="213"/>
      <c r="BA118" s="213"/>
      <c r="BB118" s="283"/>
      <c r="BC118" s="283"/>
      <c r="BD118" s="289">
        <f t="shared" si="11"/>
        <v>9.5</v>
      </c>
      <c r="BE118" s="293">
        <v>34200</v>
      </c>
      <c r="BF118" s="287">
        <v>426.48136398000003</v>
      </c>
      <c r="BG118" s="287">
        <v>379.318286616264</v>
      </c>
      <c r="BH118" s="287">
        <v>-381.70892665757702</v>
      </c>
      <c r="BI118" s="292">
        <v>51.149436341433102</v>
      </c>
      <c r="BJ118" s="292">
        <v>5.1060374923851599</v>
      </c>
      <c r="BK118" s="289">
        <f t="shared" si="12"/>
        <v>-1.0145887201519965</v>
      </c>
      <c r="BL118" s="289">
        <f t="shared" si="13"/>
        <v>-86.225658718923398</v>
      </c>
      <c r="BM118" s="293">
        <v>34200</v>
      </c>
      <c r="BN118" s="287">
        <v>426.48136398000003</v>
      </c>
      <c r="BO118" s="287">
        <v>412.88752079058997</v>
      </c>
      <c r="BP118" s="287">
        <v>-415.99781660268701</v>
      </c>
      <c r="BQ118" s="292">
        <v>51.4188829652417</v>
      </c>
      <c r="BR118" s="292">
        <v>5.36997441592868</v>
      </c>
      <c r="BS118" s="289">
        <f t="shared" si="14"/>
        <v>-0.76200799909399652</v>
      </c>
      <c r="BT118" s="289">
        <f t="shared" si="15"/>
        <v>-86.225658718923398</v>
      </c>
      <c r="BU118" s="296"/>
      <c r="BV118" s="290">
        <v>-119.125802331904</v>
      </c>
      <c r="BW118" s="290">
        <v>-81.641121776775094</v>
      </c>
      <c r="BX118" s="289">
        <f t="shared" si="16"/>
        <v>-123.84392680492773</v>
      </c>
      <c r="BY118" s="289">
        <f t="shared" si="17"/>
        <v>-84.864316075850397</v>
      </c>
      <c r="BZ118" s="296"/>
      <c r="CA118" s="296"/>
      <c r="CB118" s="296"/>
      <c r="CC118" s="296"/>
      <c r="CD118" s="296"/>
      <c r="CE118" s="296"/>
      <c r="CF118" s="296"/>
      <c r="CG118" s="296"/>
      <c r="CH118" s="296"/>
      <c r="CI118" s="296"/>
      <c r="CJ118" s="296"/>
      <c r="CK118" s="296"/>
      <c r="CL118" s="296"/>
      <c r="CM118" s="296"/>
      <c r="CN118" s="296"/>
      <c r="CO118" s="296"/>
      <c r="CP118" s="296"/>
      <c r="CQ118" s="296"/>
      <c r="CR118" s="296"/>
    </row>
    <row r="119" spans="1:96" ht="12" customHeight="1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  <c r="V119" s="296"/>
      <c r="W119" s="296"/>
      <c r="X119" s="300"/>
      <c r="Y119" s="300"/>
      <c r="Z119" s="300"/>
      <c r="AA119" s="300"/>
      <c r="AB119" s="300"/>
      <c r="AC119" s="300"/>
      <c r="AD119" s="300"/>
      <c r="AE119" s="300"/>
      <c r="AF119" s="300"/>
      <c r="AG119" s="300"/>
      <c r="AH119" s="300"/>
      <c r="AI119" s="300"/>
      <c r="AJ119" s="300"/>
      <c r="AK119" s="300"/>
      <c r="AL119" s="300"/>
      <c r="AM119" s="296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320"/>
      <c r="AX119" s="213"/>
      <c r="AY119" s="213"/>
      <c r="AZ119" s="213"/>
      <c r="BA119" s="213"/>
      <c r="BB119" s="283"/>
      <c r="BC119" s="283"/>
      <c r="BD119" s="289">
        <f t="shared" si="11"/>
        <v>9.5833333333333339</v>
      </c>
      <c r="BE119" s="293">
        <v>34500</v>
      </c>
      <c r="BF119" s="287">
        <v>438.91</v>
      </c>
      <c r="BG119" s="287">
        <v>375.76363897856697</v>
      </c>
      <c r="BH119" s="287">
        <v>-377.548148282456</v>
      </c>
      <c r="BI119" s="292">
        <v>51.118205315733903</v>
      </c>
      <c r="BJ119" s="292">
        <v>5.0797841617547803</v>
      </c>
      <c r="BK119" s="289">
        <f t="shared" si="12"/>
        <v>-1.0408420507823761</v>
      </c>
      <c r="BL119" s="289">
        <f t="shared" si="13"/>
        <v>-73.797022698923399</v>
      </c>
      <c r="BM119" s="293">
        <v>34500</v>
      </c>
      <c r="BN119" s="287">
        <v>438.91</v>
      </c>
      <c r="BO119" s="287">
        <v>409.75368424221199</v>
      </c>
      <c r="BP119" s="287">
        <v>-412.44096588644197</v>
      </c>
      <c r="BQ119" s="292">
        <v>51.392720521765099</v>
      </c>
      <c r="BR119" s="292">
        <v>5.3471821020013399</v>
      </c>
      <c r="BS119" s="289">
        <f t="shared" si="14"/>
        <v>-0.78480031302133657</v>
      </c>
      <c r="BT119" s="289">
        <f t="shared" si="15"/>
        <v>-73.797022698923399</v>
      </c>
      <c r="BU119" s="296"/>
      <c r="BV119" s="290">
        <v>-121.56001598431899</v>
      </c>
      <c r="BW119" s="290">
        <v>-82.777828938868893</v>
      </c>
      <c r="BX119" s="289">
        <f t="shared" si="16"/>
        <v>-126.27814045734273</v>
      </c>
      <c r="BY119" s="289">
        <f t="shared" si="17"/>
        <v>-86.001023237944196</v>
      </c>
      <c r="BZ119" s="296"/>
      <c r="CA119" s="296"/>
      <c r="CB119" s="296"/>
      <c r="CC119" s="296"/>
      <c r="CD119" s="296"/>
      <c r="CE119" s="296"/>
      <c r="CF119" s="296"/>
      <c r="CG119" s="296"/>
      <c r="CH119" s="296"/>
      <c r="CI119" s="296"/>
      <c r="CJ119" s="296"/>
      <c r="CK119" s="296"/>
      <c r="CL119" s="296"/>
      <c r="CM119" s="296"/>
      <c r="CN119" s="296"/>
      <c r="CO119" s="296"/>
      <c r="CP119" s="296"/>
      <c r="CQ119" s="296"/>
      <c r="CR119" s="296"/>
    </row>
    <row r="120" spans="1:96" ht="12" customHeight="1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/>
      <c r="S120" s="296"/>
      <c r="T120" s="296"/>
      <c r="U120" s="296"/>
      <c r="V120" s="296"/>
      <c r="W120" s="296"/>
      <c r="X120" s="300"/>
      <c r="Y120" s="300"/>
      <c r="Z120" s="300"/>
      <c r="AA120" s="300"/>
      <c r="AB120" s="300"/>
      <c r="AC120" s="300"/>
      <c r="AD120" s="300"/>
      <c r="AE120" s="300"/>
      <c r="AF120" s="300"/>
      <c r="AG120" s="300"/>
      <c r="AH120" s="300"/>
      <c r="AI120" s="300"/>
      <c r="AJ120" s="300"/>
      <c r="AK120" s="300"/>
      <c r="AL120" s="300"/>
      <c r="AM120" s="296"/>
      <c r="AN120" s="213"/>
      <c r="AO120" s="213"/>
      <c r="AP120" s="213"/>
      <c r="AQ120" s="213"/>
      <c r="AR120" s="213"/>
      <c r="AS120" s="213"/>
      <c r="AT120" s="213"/>
      <c r="AU120" s="213"/>
      <c r="AV120" s="213"/>
      <c r="AW120" s="320"/>
      <c r="AX120" s="213"/>
      <c r="AY120" s="213"/>
      <c r="AZ120" s="213"/>
      <c r="BA120" s="213"/>
      <c r="BB120" s="283"/>
      <c r="BC120" s="283"/>
      <c r="BD120" s="289">
        <f t="shared" si="11"/>
        <v>9.6666666666666661</v>
      </c>
      <c r="BE120" s="293">
        <v>34800</v>
      </c>
      <c r="BF120" s="287">
        <v>452.11422606999997</v>
      </c>
      <c r="BG120" s="287">
        <v>373.52982517322698</v>
      </c>
      <c r="BH120" s="287">
        <v>-374.65470348762199</v>
      </c>
      <c r="BI120" s="292">
        <v>51.097380346307602</v>
      </c>
      <c r="BJ120" s="292">
        <v>5.0644137045075501</v>
      </c>
      <c r="BK120" s="289">
        <f t="shared" si="12"/>
        <v>-1.0562125080296063</v>
      </c>
      <c r="BL120" s="289">
        <f t="shared" si="13"/>
        <v>-60.592796628923452</v>
      </c>
      <c r="BM120" s="293">
        <v>34800</v>
      </c>
      <c r="BN120" s="287">
        <v>452.11422606999997</v>
      </c>
      <c r="BO120" s="287">
        <v>407.60121474872</v>
      </c>
      <c r="BP120" s="287">
        <v>-409.81822017890801</v>
      </c>
      <c r="BQ120" s="292">
        <v>51.373996558891598</v>
      </c>
      <c r="BR120" s="292">
        <v>5.3322357346377203</v>
      </c>
      <c r="BS120" s="289">
        <f t="shared" si="14"/>
        <v>-0.79974668038495622</v>
      </c>
      <c r="BT120" s="289">
        <f t="shared" si="15"/>
        <v>-60.592796628923452</v>
      </c>
      <c r="BU120" s="296"/>
      <c r="BV120" s="290">
        <v>-122.66289465249</v>
      </c>
      <c r="BW120" s="290">
        <v>-83.007946720453504</v>
      </c>
      <c r="BX120" s="289">
        <f t="shared" si="16"/>
        <v>-127.38101912551373</v>
      </c>
      <c r="BY120" s="289">
        <f t="shared" si="17"/>
        <v>-86.231141019528806</v>
      </c>
      <c r="BZ120" s="296"/>
      <c r="CA120" s="296"/>
      <c r="CB120" s="296"/>
      <c r="CC120" s="296"/>
      <c r="CD120" s="296"/>
      <c r="CE120" s="296"/>
      <c r="CF120" s="296"/>
      <c r="CG120" s="296"/>
      <c r="CH120" s="296"/>
      <c r="CI120" s="296"/>
      <c r="CJ120" s="296"/>
      <c r="CK120" s="296"/>
      <c r="CL120" s="296"/>
      <c r="CM120" s="296"/>
      <c r="CN120" s="296"/>
      <c r="CO120" s="296"/>
      <c r="CP120" s="296"/>
      <c r="CQ120" s="296"/>
      <c r="CR120" s="296"/>
    </row>
    <row r="121" spans="1:96" ht="12" customHeight="1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/>
      <c r="S121" s="296"/>
      <c r="T121" s="296"/>
      <c r="U121" s="296"/>
      <c r="V121" s="296"/>
      <c r="W121" s="296"/>
      <c r="X121" s="300"/>
      <c r="Y121" s="300"/>
      <c r="Z121" s="300"/>
      <c r="AA121" s="300"/>
      <c r="AB121" s="300"/>
      <c r="AC121" s="300"/>
      <c r="AD121" s="300"/>
      <c r="AE121" s="300"/>
      <c r="AF121" s="300"/>
      <c r="AG121" s="300"/>
      <c r="AH121" s="300"/>
      <c r="AI121" s="300"/>
      <c r="AJ121" s="300"/>
      <c r="AK121" s="300"/>
      <c r="AL121" s="300"/>
      <c r="AM121" s="296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320"/>
      <c r="AX121" s="213"/>
      <c r="AY121" s="213"/>
      <c r="AZ121" s="213"/>
      <c r="BA121" s="213"/>
      <c r="BB121" s="283"/>
      <c r="BC121" s="283"/>
      <c r="BD121" s="289">
        <f t="shared" si="11"/>
        <v>9.75</v>
      </c>
      <c r="BE121" s="293">
        <v>35100</v>
      </c>
      <c r="BF121" s="287">
        <v>465.94937393999999</v>
      </c>
      <c r="BG121" s="287">
        <v>372.708386068599</v>
      </c>
      <c r="BH121" s="287">
        <v>-373.12271324536198</v>
      </c>
      <c r="BI121" s="292">
        <v>51.0878027497196</v>
      </c>
      <c r="BJ121" s="292">
        <v>5.0607209600102898</v>
      </c>
      <c r="BK121" s="289">
        <f t="shared" si="12"/>
        <v>-1.0599052525268666</v>
      </c>
      <c r="BL121" s="289">
        <f t="shared" si="13"/>
        <v>-46.757648758923438</v>
      </c>
      <c r="BM121" s="293">
        <v>35100</v>
      </c>
      <c r="BN121" s="287">
        <v>465.94937393999999</v>
      </c>
      <c r="BO121" s="287">
        <v>406.49260116046798</v>
      </c>
      <c r="BP121" s="287">
        <v>-408.19330973400798</v>
      </c>
      <c r="BQ121" s="292">
        <v>51.363259214214601</v>
      </c>
      <c r="BR121" s="292">
        <v>5.3256628957717602</v>
      </c>
      <c r="BS121" s="289">
        <f t="shared" si="14"/>
        <v>-0.80631951925091627</v>
      </c>
      <c r="BT121" s="289">
        <f t="shared" si="15"/>
        <v>-46.757648758923438</v>
      </c>
      <c r="BU121" s="296"/>
      <c r="BV121" s="290">
        <v>-122.422359521339</v>
      </c>
      <c r="BW121" s="290">
        <v>-82.328954853242806</v>
      </c>
      <c r="BX121" s="289">
        <f t="shared" si="16"/>
        <v>-127.14048399436274</v>
      </c>
      <c r="BY121" s="289">
        <f t="shared" si="17"/>
        <v>-85.552149152318108</v>
      </c>
      <c r="BZ121" s="296"/>
      <c r="CA121" s="296"/>
      <c r="CB121" s="296"/>
      <c r="CC121" s="296"/>
      <c r="CD121" s="296"/>
      <c r="CE121" s="296"/>
      <c r="CF121" s="296"/>
      <c r="CG121" s="296"/>
      <c r="CH121" s="296"/>
      <c r="CI121" s="296"/>
      <c r="CJ121" s="296"/>
      <c r="CK121" s="296"/>
      <c r="CL121" s="296"/>
      <c r="CM121" s="296"/>
      <c r="CN121" s="296"/>
      <c r="CO121" s="296"/>
      <c r="CP121" s="296"/>
      <c r="CQ121" s="296"/>
      <c r="CR121" s="296"/>
    </row>
    <row r="122" spans="1:96" ht="12" customHeight="1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  <c r="V122" s="296"/>
      <c r="W122" s="296"/>
      <c r="X122" s="300"/>
      <c r="Y122" s="300"/>
      <c r="Z122" s="300"/>
      <c r="AA122" s="300"/>
      <c r="AB122" s="300"/>
      <c r="AC122" s="300"/>
      <c r="AD122" s="300"/>
      <c r="AE122" s="300"/>
      <c r="AF122" s="300"/>
      <c r="AG122" s="300"/>
      <c r="AH122" s="300"/>
      <c r="AI122" s="300"/>
      <c r="AJ122" s="300"/>
      <c r="AK122" s="300"/>
      <c r="AL122" s="300"/>
      <c r="AM122" s="296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320"/>
      <c r="AX122" s="213"/>
      <c r="AY122" s="213"/>
      <c r="AZ122" s="213"/>
      <c r="BA122" s="213"/>
      <c r="BB122" s="283"/>
      <c r="BC122" s="283"/>
      <c r="BD122" s="289">
        <f t="shared" si="11"/>
        <v>9.8333333333333339</v>
      </c>
      <c r="BE122" s="293">
        <v>35400</v>
      </c>
      <c r="BF122" s="287">
        <v>480.26386280999998</v>
      </c>
      <c r="BG122" s="287">
        <v>373.38636599217301</v>
      </c>
      <c r="BH122" s="287">
        <v>-373.04437216730599</v>
      </c>
      <c r="BI122" s="292">
        <v>51.0902445695639</v>
      </c>
      <c r="BJ122" s="292">
        <v>5.0694025933330904</v>
      </c>
      <c r="BK122" s="289">
        <f t="shared" si="12"/>
        <v>-1.051223619204066</v>
      </c>
      <c r="BL122" s="289">
        <f t="shared" si="13"/>
        <v>-32.443159888923446</v>
      </c>
      <c r="BM122" s="293">
        <v>35400</v>
      </c>
      <c r="BN122" s="287">
        <v>480.26386280999998</v>
      </c>
      <c r="BO122" s="287">
        <v>406.48652023279698</v>
      </c>
      <c r="BP122" s="287">
        <v>-407.62756782040299</v>
      </c>
      <c r="BQ122" s="292">
        <v>51.361012389157302</v>
      </c>
      <c r="BR122" s="292">
        <v>5.3279312565873704</v>
      </c>
      <c r="BS122" s="289">
        <f t="shared" si="14"/>
        <v>-0.80405115843530606</v>
      </c>
      <c r="BT122" s="289">
        <f t="shared" si="15"/>
        <v>-32.443159888923446</v>
      </c>
      <c r="BU122" s="296"/>
      <c r="BV122" s="290">
        <v>-120.841044950794</v>
      </c>
      <c r="BW122" s="290">
        <v>-80.748289710286898</v>
      </c>
      <c r="BX122" s="289">
        <f t="shared" si="16"/>
        <v>-125.55916942381774</v>
      </c>
      <c r="BY122" s="289">
        <f t="shared" si="17"/>
        <v>-83.9714840093622</v>
      </c>
      <c r="BZ122" s="296"/>
      <c r="CA122" s="296"/>
      <c r="CB122" s="296"/>
      <c r="CC122" s="296"/>
      <c r="CD122" s="296"/>
      <c r="CE122" s="296"/>
      <c r="CF122" s="296"/>
      <c r="CG122" s="296"/>
      <c r="CH122" s="296"/>
      <c r="CI122" s="296"/>
      <c r="CJ122" s="296"/>
      <c r="CK122" s="296"/>
      <c r="CL122" s="296"/>
      <c r="CM122" s="296"/>
      <c r="CN122" s="296"/>
      <c r="CO122" s="296"/>
      <c r="CP122" s="296"/>
      <c r="CQ122" s="296"/>
      <c r="CR122" s="296"/>
    </row>
    <row r="123" spans="1:96" ht="12" customHeight="1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/>
      <c r="S123" s="296"/>
      <c r="T123" s="296"/>
      <c r="U123" s="296"/>
      <c r="V123" s="296"/>
      <c r="W123" s="296"/>
      <c r="X123" s="300"/>
      <c r="Y123" s="300"/>
      <c r="Z123" s="300"/>
      <c r="AA123" s="300"/>
      <c r="AB123" s="300"/>
      <c r="AC123" s="300"/>
      <c r="AD123" s="300"/>
      <c r="AE123" s="300"/>
      <c r="AF123" s="300"/>
      <c r="AG123" s="300"/>
      <c r="AH123" s="300"/>
      <c r="AI123" s="300"/>
      <c r="AJ123" s="300"/>
      <c r="AK123" s="300"/>
      <c r="AL123" s="300"/>
      <c r="AM123" s="296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320"/>
      <c r="AX123" s="213"/>
      <c r="AY123" s="213"/>
      <c r="AZ123" s="213"/>
      <c r="BA123" s="213"/>
      <c r="BB123" s="283"/>
      <c r="BC123" s="283"/>
      <c r="BD123" s="289">
        <f t="shared" si="11"/>
        <v>9.9166666666666661</v>
      </c>
      <c r="BE123" s="293">
        <v>35700</v>
      </c>
      <c r="BF123" s="287">
        <v>494.90086016999999</v>
      </c>
      <c r="BG123" s="287">
        <v>375.64124860779998</v>
      </c>
      <c r="BH123" s="287">
        <v>-374.50559949661402</v>
      </c>
      <c r="BI123" s="292">
        <v>51.105358027539999</v>
      </c>
      <c r="BJ123" s="292">
        <v>5.0910023955845602</v>
      </c>
      <c r="BK123" s="289">
        <f t="shared" si="12"/>
        <v>-1.0296238169525962</v>
      </c>
      <c r="BL123" s="289">
        <f t="shared" si="13"/>
        <v>-17.806162528923437</v>
      </c>
      <c r="BM123" s="293">
        <v>35700</v>
      </c>
      <c r="BN123" s="287">
        <v>494.90086016999999</v>
      </c>
      <c r="BO123" s="287">
        <v>407.63505739036799</v>
      </c>
      <c r="BP123" s="287">
        <v>-408.17755342443598</v>
      </c>
      <c r="BQ123" s="292">
        <v>51.367689964123201</v>
      </c>
      <c r="BR123" s="292">
        <v>5.33941999380309</v>
      </c>
      <c r="BS123" s="289">
        <f t="shared" si="14"/>
        <v>-0.79256242121958653</v>
      </c>
      <c r="BT123" s="289">
        <f t="shared" si="15"/>
        <v>-17.806162528923437</v>
      </c>
      <c r="BU123" s="296"/>
      <c r="BV123" s="290">
        <v>-117.936269624072</v>
      </c>
      <c r="BW123" s="290">
        <v>-78.283262862221605</v>
      </c>
      <c r="BX123" s="289">
        <f t="shared" si="16"/>
        <v>-122.65439409709573</v>
      </c>
      <c r="BY123" s="289">
        <f t="shared" si="17"/>
        <v>-81.506457161296908</v>
      </c>
      <c r="BZ123" s="296"/>
      <c r="CA123" s="296"/>
      <c r="CB123" s="296"/>
      <c r="CC123" s="296"/>
      <c r="CD123" s="296"/>
      <c r="CE123" s="296"/>
      <c r="CF123" s="296"/>
      <c r="CG123" s="296"/>
      <c r="CH123" s="296"/>
      <c r="CI123" s="296"/>
      <c r="CJ123" s="296"/>
      <c r="CK123" s="296"/>
      <c r="CL123" s="296"/>
      <c r="CM123" s="296"/>
      <c r="CN123" s="296"/>
      <c r="CO123" s="296"/>
      <c r="CP123" s="296"/>
      <c r="CQ123" s="296"/>
      <c r="CR123" s="296"/>
    </row>
    <row r="124" spans="1:96" ht="12" customHeight="1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/>
      <c r="S124" s="296"/>
      <c r="T124" s="296"/>
      <c r="U124" s="296"/>
      <c r="V124" s="296"/>
      <c r="W124" s="296"/>
      <c r="X124" s="300"/>
      <c r="Y124" s="300"/>
      <c r="Z124" s="300"/>
      <c r="AA124" s="300"/>
      <c r="AB124" s="300"/>
      <c r="AC124" s="300"/>
      <c r="AD124" s="300"/>
      <c r="AE124" s="300"/>
      <c r="AF124" s="300"/>
      <c r="AG124" s="300"/>
      <c r="AH124" s="300"/>
      <c r="AI124" s="300"/>
      <c r="AJ124" s="300"/>
      <c r="AK124" s="300"/>
      <c r="AL124" s="300"/>
      <c r="AM124" s="296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320"/>
      <c r="AX124" s="213"/>
      <c r="AY124" s="213"/>
      <c r="AZ124" s="213"/>
      <c r="BA124" s="213"/>
      <c r="BB124" s="283"/>
      <c r="BC124" s="283"/>
      <c r="BD124" s="289">
        <f t="shared" si="11"/>
        <v>10</v>
      </c>
      <c r="BE124" s="293">
        <v>36000</v>
      </c>
      <c r="BF124" s="287">
        <v>509.7</v>
      </c>
      <c r="BG124" s="287">
        <v>379.53445042975397</v>
      </c>
      <c r="BH124" s="287">
        <v>-377.580075944996</v>
      </c>
      <c r="BI124" s="292">
        <v>51.133614857448201</v>
      </c>
      <c r="BJ124" s="292">
        <v>5.1258496073561801</v>
      </c>
      <c r="BK124" s="289">
        <f t="shared" si="12"/>
        <v>-0.99477660518097633</v>
      </c>
      <c r="BL124" s="289">
        <f t="shared" si="13"/>
        <v>-3.0070226989234357</v>
      </c>
      <c r="BM124" s="293">
        <v>36000</v>
      </c>
      <c r="BN124" s="287">
        <v>509.7</v>
      </c>
      <c r="BO124" s="287">
        <v>409.98018704776098</v>
      </c>
      <c r="BP124" s="287">
        <v>-409.89187801271402</v>
      </c>
      <c r="BQ124" s="292">
        <v>51.383624770967003</v>
      </c>
      <c r="BR124" s="292">
        <v>5.3603870724095799</v>
      </c>
      <c r="BS124" s="289">
        <f t="shared" si="14"/>
        <v>-0.77159534261309659</v>
      </c>
      <c r="BT124" s="289">
        <f t="shared" si="15"/>
        <v>-3.0070226989234357</v>
      </c>
      <c r="BU124" s="296"/>
      <c r="BV124" s="290">
        <v>-113.739846872084</v>
      </c>
      <c r="BW124" s="290">
        <v>-74.960871479566705</v>
      </c>
      <c r="BX124" s="289">
        <f t="shared" si="16"/>
        <v>-118.45797134510774</v>
      </c>
      <c r="BY124" s="289">
        <f t="shared" si="17"/>
        <v>-78.184065778642008</v>
      </c>
      <c r="BZ124" s="296"/>
      <c r="CA124" s="296"/>
      <c r="CB124" s="296"/>
      <c r="CC124" s="296"/>
      <c r="CD124" s="296"/>
      <c r="CE124" s="296"/>
      <c r="CF124" s="296"/>
      <c r="CG124" s="296"/>
      <c r="CH124" s="296"/>
      <c r="CI124" s="296"/>
      <c r="CJ124" s="296"/>
      <c r="CK124" s="296"/>
      <c r="CL124" s="296"/>
      <c r="CM124" s="296"/>
      <c r="CN124" s="296"/>
      <c r="CO124" s="296"/>
      <c r="CP124" s="296"/>
      <c r="CQ124" s="296"/>
      <c r="CR124" s="296"/>
    </row>
    <row r="125" spans="1:96" ht="12" customHeight="1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  <c r="V125" s="296"/>
      <c r="W125" s="296"/>
      <c r="X125" s="300"/>
      <c r="Y125" s="300"/>
      <c r="Z125" s="300"/>
      <c r="AA125" s="300"/>
      <c r="AB125" s="300"/>
      <c r="AC125" s="300"/>
      <c r="AD125" s="300"/>
      <c r="AE125" s="300"/>
      <c r="AF125" s="300"/>
      <c r="AG125" s="300"/>
      <c r="AH125" s="300"/>
      <c r="AI125" s="300"/>
      <c r="AJ125" s="300"/>
      <c r="AK125" s="300"/>
      <c r="AL125" s="300"/>
      <c r="AM125" s="296"/>
      <c r="AN125" s="213"/>
      <c r="AO125" s="213"/>
      <c r="AP125" s="213"/>
      <c r="AQ125" s="213"/>
      <c r="AR125" s="213"/>
      <c r="AS125" s="213"/>
      <c r="AT125" s="213"/>
      <c r="AU125" s="213"/>
      <c r="AV125" s="213"/>
      <c r="AW125" s="320"/>
      <c r="AX125" s="213"/>
      <c r="AY125" s="213"/>
      <c r="AZ125" s="213"/>
      <c r="BA125" s="213"/>
      <c r="BB125" s="283"/>
      <c r="BC125" s="283"/>
      <c r="BD125" s="289">
        <f t="shared" si="11"/>
        <v>10.083333333333334</v>
      </c>
      <c r="BE125" s="293">
        <v>36300</v>
      </c>
      <c r="BF125" s="287">
        <v>524.49913982999999</v>
      </c>
      <c r="BG125" s="287">
        <v>385.10378328213602</v>
      </c>
      <c r="BH125" s="287">
        <v>-382.32188073507302</v>
      </c>
      <c r="BI125" s="292">
        <v>51.175240599853403</v>
      </c>
      <c r="BJ125" s="292">
        <v>5.1739969407528701</v>
      </c>
      <c r="BK125" s="289">
        <f t="shared" si="12"/>
        <v>-0.94662927178428635</v>
      </c>
      <c r="BL125" s="289">
        <f t="shared" si="13"/>
        <v>11.792117131076566</v>
      </c>
      <c r="BM125" s="293">
        <v>36300</v>
      </c>
      <c r="BN125" s="287">
        <v>524.49913982999999</v>
      </c>
      <c r="BO125" s="287">
        <v>413.54968496749598</v>
      </c>
      <c r="BP125" s="287">
        <v>-412.80732750827599</v>
      </c>
      <c r="BQ125" s="292">
        <v>51.409014227429303</v>
      </c>
      <c r="BR125" s="292">
        <v>5.3909350266554403</v>
      </c>
      <c r="BS125" s="289">
        <f t="shared" si="14"/>
        <v>-0.74104738836723616</v>
      </c>
      <c r="BT125" s="289">
        <f t="shared" si="15"/>
        <v>11.792117131076566</v>
      </c>
      <c r="BU125" s="296"/>
      <c r="BV125" s="290">
        <v>-108.297736251293</v>
      </c>
      <c r="BW125" s="290">
        <v>-70.817502657562699</v>
      </c>
      <c r="BX125" s="289">
        <f t="shared" si="16"/>
        <v>-113.01586072431674</v>
      </c>
      <c r="BY125" s="289">
        <f t="shared" si="17"/>
        <v>-74.040696956638001</v>
      </c>
      <c r="BZ125" s="296"/>
      <c r="CA125" s="296"/>
      <c r="CB125" s="296"/>
      <c r="CC125" s="296"/>
      <c r="CD125" s="296"/>
      <c r="CE125" s="296"/>
      <c r="CF125" s="296"/>
      <c r="CG125" s="296"/>
      <c r="CH125" s="296"/>
      <c r="CI125" s="296"/>
      <c r="CJ125" s="296"/>
      <c r="CK125" s="296"/>
      <c r="CL125" s="296"/>
      <c r="CM125" s="296"/>
      <c r="CN125" s="296"/>
      <c r="CO125" s="296"/>
      <c r="CP125" s="296"/>
      <c r="CQ125" s="296"/>
      <c r="CR125" s="296"/>
    </row>
    <row r="126" spans="1:96" ht="12" customHeight="1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/>
      <c r="S126" s="296"/>
      <c r="T126" s="296"/>
      <c r="U126" s="296"/>
      <c r="V126" s="296"/>
      <c r="W126" s="296"/>
      <c r="X126" s="300"/>
      <c r="Y126" s="300"/>
      <c r="Z126" s="300"/>
      <c r="AA126" s="300"/>
      <c r="AB126" s="300"/>
      <c r="AC126" s="300"/>
      <c r="AD126" s="300"/>
      <c r="AE126" s="300"/>
      <c r="AF126" s="300"/>
      <c r="AG126" s="300"/>
      <c r="AH126" s="300"/>
      <c r="AI126" s="300"/>
      <c r="AJ126" s="300"/>
      <c r="AK126" s="300"/>
      <c r="AL126" s="300"/>
      <c r="AM126" s="296"/>
      <c r="AN126" s="213"/>
      <c r="AO126" s="213"/>
      <c r="AP126" s="213"/>
      <c r="AQ126" s="213"/>
      <c r="AR126" s="213"/>
      <c r="AS126" s="213"/>
      <c r="AT126" s="213"/>
      <c r="AU126" s="213"/>
      <c r="AV126" s="213"/>
      <c r="AW126" s="320"/>
      <c r="AX126" s="213"/>
      <c r="AY126" s="213"/>
      <c r="AZ126" s="213"/>
      <c r="BA126" s="213"/>
      <c r="BB126" s="283"/>
      <c r="BC126" s="283"/>
      <c r="BD126" s="289">
        <f t="shared" si="11"/>
        <v>10.166666666666666</v>
      </c>
      <c r="BE126" s="293">
        <v>36600</v>
      </c>
      <c r="BF126" s="287">
        <v>539.13613719</v>
      </c>
      <c r="BG126" s="287">
        <v>392.35567532172399</v>
      </c>
      <c r="BH126" s="287">
        <v>-388.75733075657001</v>
      </c>
      <c r="BI126" s="292">
        <v>51.230152197093297</v>
      </c>
      <c r="BJ126" s="292">
        <v>5.23516758331498</v>
      </c>
      <c r="BK126" s="289">
        <f t="shared" si="12"/>
        <v>-0.88545862922217644</v>
      </c>
      <c r="BL126" s="289">
        <f t="shared" si="13"/>
        <v>26.429114491076575</v>
      </c>
      <c r="BM126" s="293">
        <v>36600</v>
      </c>
      <c r="BN126" s="287">
        <v>539.13613719</v>
      </c>
      <c r="BO126" s="287">
        <v>418.35280098412898</v>
      </c>
      <c r="BP126" s="287">
        <v>-416.94452250161999</v>
      </c>
      <c r="BQ126" s="292">
        <v>51.443885854799703</v>
      </c>
      <c r="BR126" s="292">
        <v>5.4309790588102498</v>
      </c>
      <c r="BS126" s="289">
        <f t="shared" si="14"/>
        <v>-0.70100335621242671</v>
      </c>
      <c r="BT126" s="289">
        <f t="shared" si="15"/>
        <v>26.429114491076575</v>
      </c>
      <c r="BU126" s="296"/>
      <c r="BV126" s="290">
        <v>-101.669540190992</v>
      </c>
      <c r="BW126" s="290">
        <v>-65.898534901803899</v>
      </c>
      <c r="BX126" s="289">
        <f t="shared" si="16"/>
        <v>-106.38766466401573</v>
      </c>
      <c r="BY126" s="289">
        <f t="shared" si="17"/>
        <v>-69.121729200879201</v>
      </c>
      <c r="BZ126" s="296"/>
      <c r="CA126" s="296"/>
      <c r="CB126" s="296"/>
      <c r="CC126" s="296"/>
      <c r="CD126" s="296"/>
      <c r="CE126" s="296"/>
      <c r="CF126" s="296"/>
      <c r="CG126" s="296"/>
      <c r="CH126" s="296"/>
      <c r="CI126" s="296"/>
      <c r="CJ126" s="296"/>
      <c r="CK126" s="296"/>
      <c r="CL126" s="296"/>
      <c r="CM126" s="296"/>
      <c r="CN126" s="296"/>
      <c r="CO126" s="296"/>
      <c r="CP126" s="296"/>
      <c r="CQ126" s="296"/>
      <c r="CR126" s="296"/>
    </row>
    <row r="127" spans="1:96" ht="12" customHeight="1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/>
      <c r="S127" s="296"/>
      <c r="T127" s="296"/>
      <c r="U127" s="296"/>
      <c r="V127" s="296"/>
      <c r="W127" s="296"/>
      <c r="X127" s="300"/>
      <c r="Y127" s="300"/>
      <c r="Z127" s="300"/>
      <c r="AA127" s="300"/>
      <c r="AB127" s="300"/>
      <c r="AC127" s="300"/>
      <c r="AD127" s="300"/>
      <c r="AE127" s="300"/>
      <c r="AF127" s="300"/>
      <c r="AG127" s="300"/>
      <c r="AH127" s="300"/>
      <c r="AI127" s="300"/>
      <c r="AJ127" s="300"/>
      <c r="AK127" s="300"/>
      <c r="AL127" s="300"/>
      <c r="AM127" s="296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320"/>
      <c r="AX127" s="213"/>
      <c r="AY127" s="213"/>
      <c r="AZ127" s="213"/>
      <c r="BA127" s="213"/>
      <c r="BB127" s="283"/>
      <c r="BC127" s="283"/>
      <c r="BD127" s="289">
        <f t="shared" si="11"/>
        <v>10.25</v>
      </c>
      <c r="BE127" s="293">
        <v>36900</v>
      </c>
      <c r="BF127" s="287">
        <v>553.45062605999999</v>
      </c>
      <c r="BG127" s="287">
        <v>401.25825578630298</v>
      </c>
      <c r="BH127" s="287">
        <v>-396.87702342503098</v>
      </c>
      <c r="BI127" s="292">
        <v>51.297909493397597</v>
      </c>
      <c r="BJ127" s="292">
        <v>5.3087214230096498</v>
      </c>
      <c r="BK127" s="289">
        <f t="shared" si="12"/>
        <v>-0.81190478952750667</v>
      </c>
      <c r="BL127" s="289">
        <f t="shared" si="13"/>
        <v>40.743603361076566</v>
      </c>
      <c r="BM127" s="293">
        <v>36900</v>
      </c>
      <c r="BN127" s="287">
        <v>553.45062605999999</v>
      </c>
      <c r="BO127" s="287">
        <v>424.37616228377601</v>
      </c>
      <c r="BP127" s="287">
        <v>-422.30352096381898</v>
      </c>
      <c r="BQ127" s="292">
        <v>51.4880669940394</v>
      </c>
      <c r="BR127" s="292">
        <v>5.4802220063364002</v>
      </c>
      <c r="BS127" s="289">
        <f t="shared" si="14"/>
        <v>-0.65176040868627627</v>
      </c>
      <c r="BT127" s="289">
        <f t="shared" si="15"/>
        <v>40.743603361076566</v>
      </c>
      <c r="BU127" s="296"/>
      <c r="BV127" s="290">
        <v>-93.927851222747194</v>
      </c>
      <c r="BW127" s="290">
        <v>-60.257841139227303</v>
      </c>
      <c r="BX127" s="289">
        <f t="shared" si="16"/>
        <v>-98.645975695770929</v>
      </c>
      <c r="BY127" s="289">
        <f t="shared" si="17"/>
        <v>-63.481035438302598</v>
      </c>
      <c r="BZ127" s="296"/>
      <c r="CA127" s="296"/>
      <c r="CB127" s="296"/>
      <c r="CC127" s="296"/>
      <c r="CD127" s="296"/>
      <c r="CE127" s="296"/>
      <c r="CF127" s="296"/>
      <c r="CG127" s="296"/>
      <c r="CH127" s="296"/>
      <c r="CI127" s="296"/>
      <c r="CJ127" s="296"/>
      <c r="CK127" s="296"/>
      <c r="CL127" s="296"/>
      <c r="CM127" s="296"/>
      <c r="CN127" s="296"/>
      <c r="CO127" s="296"/>
      <c r="CP127" s="296"/>
      <c r="CQ127" s="296"/>
      <c r="CR127" s="296"/>
    </row>
    <row r="128" spans="1:96" ht="12" customHeight="1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/>
      <c r="S128" s="296"/>
      <c r="T128" s="296"/>
      <c r="U128" s="296"/>
      <c r="V128" s="296"/>
      <c r="W128" s="296"/>
      <c r="X128" s="300"/>
      <c r="Y128" s="300"/>
      <c r="Z128" s="300"/>
      <c r="AA128" s="300"/>
      <c r="AB128" s="300"/>
      <c r="AC128" s="300"/>
      <c r="AD128" s="300"/>
      <c r="AE128" s="300"/>
      <c r="AF128" s="300"/>
      <c r="AG128" s="300"/>
      <c r="AH128" s="300"/>
      <c r="AI128" s="300"/>
      <c r="AJ128" s="300"/>
      <c r="AK128" s="300"/>
      <c r="AL128" s="300"/>
      <c r="AM128" s="296"/>
      <c r="AN128" s="213"/>
      <c r="AO128" s="213"/>
      <c r="AP128" s="213"/>
      <c r="AQ128" s="213"/>
      <c r="AR128" s="213"/>
      <c r="AS128" s="213"/>
      <c r="AT128" s="213"/>
      <c r="AU128" s="213"/>
      <c r="AV128" s="213"/>
      <c r="AW128" s="320"/>
      <c r="AX128" s="213"/>
      <c r="AY128" s="213"/>
      <c r="AZ128" s="213"/>
      <c r="BA128" s="213"/>
      <c r="BB128" s="283"/>
      <c r="BC128" s="283"/>
      <c r="BD128" s="289">
        <f t="shared" si="11"/>
        <v>10.333333333333334</v>
      </c>
      <c r="BE128" s="293">
        <v>37200</v>
      </c>
      <c r="BF128" s="287">
        <v>567.28577393</v>
      </c>
      <c r="BG128" s="287">
        <v>411.73652198343098</v>
      </c>
      <c r="BH128" s="287">
        <v>-406.62935509124497</v>
      </c>
      <c r="BI128" s="292">
        <v>51.377691230434003</v>
      </c>
      <c r="BJ128" s="292">
        <v>5.3936490751552801</v>
      </c>
      <c r="BK128" s="289">
        <f t="shared" si="12"/>
        <v>-0.7269771373818763</v>
      </c>
      <c r="BL128" s="289">
        <f t="shared" si="13"/>
        <v>54.578751231076581</v>
      </c>
      <c r="BM128" s="293">
        <v>37200</v>
      </c>
      <c r="BN128" s="287">
        <v>567.28577393</v>
      </c>
      <c r="BO128" s="287">
        <v>431.58045929680998</v>
      </c>
      <c r="BP128" s="287">
        <v>-428.85989570023702</v>
      </c>
      <c r="BQ128" s="292">
        <v>51.541163490559697</v>
      </c>
      <c r="BR128" s="292">
        <v>5.5381406252810903</v>
      </c>
      <c r="BS128" s="289">
        <f t="shared" si="14"/>
        <v>-0.59384178974158619</v>
      </c>
      <c r="BT128" s="289">
        <f t="shared" si="15"/>
        <v>54.578751231076581</v>
      </c>
      <c r="BU128" s="296"/>
      <c r="BV128" s="290">
        <v>-85.157456941205197</v>
      </c>
      <c r="BW128" s="290">
        <v>-53.957198697523097</v>
      </c>
      <c r="BX128" s="289">
        <f t="shared" si="16"/>
        <v>-89.875581414228932</v>
      </c>
      <c r="BY128" s="289">
        <f t="shared" si="17"/>
        <v>-57.180392996598393</v>
      </c>
      <c r="BZ128" s="296"/>
      <c r="CA128" s="296"/>
      <c r="CB128" s="296"/>
      <c r="CC128" s="296"/>
      <c r="CD128" s="296"/>
      <c r="CE128" s="296"/>
      <c r="CF128" s="296"/>
      <c r="CG128" s="296"/>
      <c r="CH128" s="296"/>
      <c r="CI128" s="296"/>
      <c r="CJ128" s="296"/>
      <c r="CK128" s="296"/>
      <c r="CL128" s="296"/>
      <c r="CM128" s="296"/>
      <c r="CN128" s="296"/>
      <c r="CO128" s="296"/>
      <c r="CP128" s="296"/>
      <c r="CQ128" s="296"/>
      <c r="CR128" s="296"/>
    </row>
    <row r="129" spans="1:96" ht="12" customHeight="1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/>
      <c r="S129" s="296"/>
      <c r="T129" s="296"/>
      <c r="U129" s="296"/>
      <c r="V129" s="296"/>
      <c r="W129" s="296"/>
      <c r="X129" s="300"/>
      <c r="Y129" s="300"/>
      <c r="Z129" s="300"/>
      <c r="AA129" s="300"/>
      <c r="AB129" s="300"/>
      <c r="AC129" s="300"/>
      <c r="AD129" s="300"/>
      <c r="AE129" s="300"/>
      <c r="AF129" s="300"/>
      <c r="AG129" s="300"/>
      <c r="AH129" s="300"/>
      <c r="AI129" s="300"/>
      <c r="AJ129" s="300"/>
      <c r="AK129" s="300"/>
      <c r="AL129" s="300"/>
      <c r="AM129" s="296"/>
      <c r="AN129" s="213"/>
      <c r="AO129" s="213"/>
      <c r="AP129" s="213"/>
      <c r="AQ129" s="213"/>
      <c r="AR129" s="213"/>
      <c r="AS129" s="213"/>
      <c r="AT129" s="213"/>
      <c r="AU129" s="213"/>
      <c r="AV129" s="213"/>
      <c r="AW129" s="320"/>
      <c r="AX129" s="213"/>
      <c r="AY129" s="213"/>
      <c r="AZ129" s="213"/>
      <c r="BA129" s="213"/>
      <c r="BB129" s="283"/>
      <c r="BC129" s="283"/>
      <c r="BD129" s="289">
        <f t="shared" si="11"/>
        <v>10.416666666666666</v>
      </c>
      <c r="BE129" s="293">
        <v>37500</v>
      </c>
      <c r="BF129" s="287">
        <v>580.49</v>
      </c>
      <c r="BG129" s="287">
        <v>423.67061457377702</v>
      </c>
      <c r="BH129" s="287">
        <v>-417.916779696508</v>
      </c>
      <c r="BI129" s="292">
        <v>51.468303071590697</v>
      </c>
      <c r="BJ129" s="292">
        <v>5.4885979010231498</v>
      </c>
      <c r="BK129" s="289">
        <f t="shared" si="12"/>
        <v>-0.63202831151400662</v>
      </c>
      <c r="BL129" s="289">
        <f t="shared" si="13"/>
        <v>67.782977301076585</v>
      </c>
      <c r="BM129" s="293">
        <v>37500</v>
      </c>
      <c r="BN129" s="287">
        <v>580.49</v>
      </c>
      <c r="BO129" s="287">
        <v>439.89844652693898</v>
      </c>
      <c r="BP129" s="287">
        <v>-436.561864562089</v>
      </c>
      <c r="BQ129" s="292">
        <v>51.602551589733402</v>
      </c>
      <c r="BR129" s="292">
        <v>5.60398650110867</v>
      </c>
      <c r="BS129" s="289">
        <f t="shared" si="14"/>
        <v>-0.52799591391400647</v>
      </c>
      <c r="BT129" s="289">
        <f t="shared" si="15"/>
        <v>67.782977301076585</v>
      </c>
      <c r="BU129" s="296"/>
      <c r="BV129" s="290">
        <v>-75.454411403599494</v>
      </c>
      <c r="BW129" s="290">
        <v>-47.065612714918302</v>
      </c>
      <c r="BX129" s="289">
        <f t="shared" si="16"/>
        <v>-80.172535876623229</v>
      </c>
      <c r="BY129" s="289">
        <f t="shared" si="17"/>
        <v>-50.288807013993598</v>
      </c>
      <c r="BZ129" s="296"/>
      <c r="CA129" s="296"/>
      <c r="CB129" s="296"/>
      <c r="CC129" s="296"/>
      <c r="CD129" s="296"/>
      <c r="CE129" s="296"/>
      <c r="CF129" s="296"/>
      <c r="CG129" s="296"/>
      <c r="CH129" s="296"/>
      <c r="CI129" s="296"/>
      <c r="CJ129" s="296"/>
      <c r="CK129" s="296"/>
      <c r="CL129" s="296"/>
      <c r="CM129" s="296"/>
      <c r="CN129" s="296"/>
      <c r="CO129" s="296"/>
      <c r="CP129" s="296"/>
      <c r="CQ129" s="296"/>
      <c r="CR129" s="296"/>
    </row>
    <row r="130" spans="1:96" ht="12" customHeight="1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/>
      <c r="S130" s="296"/>
      <c r="T130" s="296"/>
      <c r="U130" s="296"/>
      <c r="V130" s="296"/>
      <c r="W130" s="296"/>
      <c r="X130" s="300"/>
      <c r="Y130" s="300"/>
      <c r="Z130" s="300"/>
      <c r="AA130" s="300"/>
      <c r="AB130" s="300"/>
      <c r="AC130" s="300"/>
      <c r="AD130" s="300"/>
      <c r="AE130" s="300"/>
      <c r="AF130" s="300"/>
      <c r="AG130" s="300"/>
      <c r="AH130" s="300"/>
      <c r="AI130" s="300"/>
      <c r="AJ130" s="300"/>
      <c r="AK130" s="300"/>
      <c r="AL130" s="300"/>
      <c r="AM130" s="296"/>
      <c r="AN130" s="213"/>
      <c r="AO130" s="213"/>
      <c r="AP130" s="213"/>
      <c r="AQ130" s="213"/>
      <c r="AR130" s="213"/>
      <c r="AS130" s="213"/>
      <c r="AT130" s="213"/>
      <c r="AU130" s="213"/>
      <c r="AV130" s="213"/>
      <c r="AW130" s="320"/>
      <c r="AX130" s="213"/>
      <c r="AY130" s="213"/>
      <c r="AZ130" s="213"/>
      <c r="BA130" s="213"/>
      <c r="BB130" s="283"/>
      <c r="BC130" s="283"/>
      <c r="BD130" s="289">
        <f t="shared" si="11"/>
        <v>10.5</v>
      </c>
      <c r="BE130" s="293">
        <v>37800</v>
      </c>
      <c r="BF130" s="287">
        <v>592.91863602000001</v>
      </c>
      <c r="BG130" s="287">
        <v>436.89773025094797</v>
      </c>
      <c r="BH130" s="287">
        <v>-430.59571321329099</v>
      </c>
      <c r="BI130" s="292">
        <v>51.568219475830404</v>
      </c>
      <c r="BJ130" s="292">
        <v>5.5919281407046197</v>
      </c>
      <c r="BK130" s="289">
        <f t="shared" si="12"/>
        <v>-0.5286980718325367</v>
      </c>
      <c r="BL130" s="289">
        <f t="shared" si="13"/>
        <v>80.211613321076584</v>
      </c>
      <c r="BM130" s="293">
        <v>37800</v>
      </c>
      <c r="BN130" s="287">
        <v>592.91863602000001</v>
      </c>
      <c r="BO130" s="287">
        <v>449.234652010682</v>
      </c>
      <c r="BP130" s="287">
        <v>-445.32897912048202</v>
      </c>
      <c r="BQ130" s="292">
        <v>51.6713856862035</v>
      </c>
      <c r="BR130" s="292">
        <v>5.6768028519801499</v>
      </c>
      <c r="BS130" s="289">
        <f t="shared" si="14"/>
        <v>-0.4551795630425266</v>
      </c>
      <c r="BT130" s="289">
        <f t="shared" si="15"/>
        <v>80.211613321076584</v>
      </c>
      <c r="BU130" s="296"/>
      <c r="BV130" s="290">
        <v>-64.924983138058295</v>
      </c>
      <c r="BW130" s="290">
        <v>-39.658560390401902</v>
      </c>
      <c r="BX130" s="289">
        <f t="shared" si="16"/>
        <v>-69.64310761108203</v>
      </c>
      <c r="BY130" s="289">
        <f t="shared" si="17"/>
        <v>-42.881754689477198</v>
      </c>
      <c r="BZ130" s="296"/>
      <c r="CA130" s="296"/>
      <c r="CB130" s="296"/>
      <c r="CC130" s="296"/>
      <c r="CD130" s="296"/>
      <c r="CE130" s="296"/>
      <c r="CF130" s="296"/>
      <c r="CG130" s="296"/>
      <c r="CH130" s="296"/>
      <c r="CI130" s="296"/>
      <c r="CJ130" s="296"/>
      <c r="CK130" s="296"/>
      <c r="CL130" s="296"/>
      <c r="CM130" s="296"/>
      <c r="CN130" s="296"/>
      <c r="CO130" s="296"/>
      <c r="CP130" s="296"/>
      <c r="CQ130" s="296"/>
      <c r="CR130" s="296"/>
    </row>
    <row r="131" spans="1:96" ht="12" customHeight="1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/>
      <c r="S131" s="296"/>
      <c r="T131" s="296"/>
      <c r="U131" s="296"/>
      <c r="V131" s="296"/>
      <c r="W131" s="296"/>
      <c r="X131" s="300"/>
      <c r="Y131" s="300"/>
      <c r="Z131" s="300"/>
      <c r="AA131" s="300"/>
      <c r="AB131" s="300"/>
      <c r="AC131" s="300"/>
      <c r="AD131" s="300"/>
      <c r="AE131" s="300"/>
      <c r="AF131" s="300"/>
      <c r="AG131" s="300"/>
      <c r="AH131" s="300"/>
      <c r="AI131" s="300"/>
      <c r="AJ131" s="300"/>
      <c r="AK131" s="300"/>
      <c r="AL131" s="300"/>
      <c r="AM131" s="296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320"/>
      <c r="AX131" s="213"/>
      <c r="AY131" s="213"/>
      <c r="AZ131" s="213"/>
      <c r="BA131" s="213"/>
      <c r="BB131" s="283"/>
      <c r="BC131" s="283"/>
      <c r="BD131" s="289">
        <f t="shared" si="11"/>
        <v>10.583333333333334</v>
      </c>
      <c r="BE131" s="293">
        <v>38100</v>
      </c>
      <c r="BF131" s="287">
        <v>604.43551124999999</v>
      </c>
      <c r="BG131" s="287">
        <v>451.21753111186598</v>
      </c>
      <c r="BH131" s="287">
        <v>-444.480341419269</v>
      </c>
      <c r="BI131" s="292">
        <v>51.675654516843899</v>
      </c>
      <c r="BJ131" s="292">
        <v>5.7017914586942098</v>
      </c>
      <c r="BK131" s="289">
        <f t="shared" si="12"/>
        <v>-0.41883475384294666</v>
      </c>
      <c r="BL131" s="289">
        <f t="shared" si="13"/>
        <v>91.728488551076566</v>
      </c>
      <c r="BM131" s="293">
        <v>38100</v>
      </c>
      <c r="BN131" s="287">
        <v>604.43551124999999</v>
      </c>
      <c r="BO131" s="287">
        <v>459.46695254335702</v>
      </c>
      <c r="BP131" s="287">
        <v>-455.05268435843499</v>
      </c>
      <c r="BQ131" s="292">
        <v>51.746622182175997</v>
      </c>
      <c r="BR131" s="292">
        <v>5.7554560024619796</v>
      </c>
      <c r="BS131" s="289">
        <f t="shared" si="14"/>
        <v>-0.37652641256069685</v>
      </c>
      <c r="BT131" s="289">
        <f t="shared" si="15"/>
        <v>91.728488551076566</v>
      </c>
      <c r="BU131" s="296"/>
      <c r="BV131" s="290">
        <v>-53.684491282214402</v>
      </c>
      <c r="BW131" s="290">
        <v>-31.8171643514255</v>
      </c>
      <c r="BX131" s="289">
        <f t="shared" si="16"/>
        <v>-58.402615755238138</v>
      </c>
      <c r="BY131" s="289">
        <f t="shared" si="17"/>
        <v>-35.040358650500799</v>
      </c>
      <c r="BZ131" s="296"/>
      <c r="CA131" s="296"/>
      <c r="CB131" s="296"/>
      <c r="CC131" s="296"/>
      <c r="CD131" s="296"/>
      <c r="CE131" s="296"/>
      <c r="CF131" s="296"/>
      <c r="CG131" s="296"/>
      <c r="CH131" s="296"/>
      <c r="CI131" s="296"/>
      <c r="CJ131" s="296"/>
      <c r="CK131" s="296"/>
      <c r="CL131" s="296"/>
      <c r="CM131" s="296"/>
      <c r="CN131" s="296"/>
      <c r="CO131" s="296"/>
      <c r="CP131" s="296"/>
      <c r="CQ131" s="296"/>
      <c r="CR131" s="296"/>
    </row>
    <row r="132" spans="1:96" ht="12" customHeight="1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/>
      <c r="S132" s="296"/>
      <c r="T132" s="296"/>
      <c r="U132" s="296"/>
      <c r="V132" s="296"/>
      <c r="W132" s="296"/>
      <c r="X132" s="300"/>
      <c r="Y132" s="300"/>
      <c r="Z132" s="300"/>
      <c r="AA132" s="300"/>
      <c r="AB132" s="300"/>
      <c r="AC132" s="300"/>
      <c r="AD132" s="300"/>
      <c r="AE132" s="300"/>
      <c r="AF132" s="300"/>
      <c r="AG132" s="300"/>
      <c r="AH132" s="300"/>
      <c r="AI132" s="300"/>
      <c r="AJ132" s="300"/>
      <c r="AK132" s="300"/>
      <c r="AL132" s="300"/>
      <c r="AM132" s="296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320"/>
      <c r="AX132" s="213"/>
      <c r="AY132" s="213"/>
      <c r="AZ132" s="213"/>
      <c r="BA132" s="213"/>
      <c r="BB132" s="283"/>
      <c r="BC132" s="283"/>
      <c r="BD132" s="289">
        <f t="shared" si="11"/>
        <v>10.666666666666666</v>
      </c>
      <c r="BE132" s="293">
        <v>38400</v>
      </c>
      <c r="BF132" s="287">
        <v>614.91444438999997</v>
      </c>
      <c r="BG132" s="287">
        <v>466.400280499546</v>
      </c>
      <c r="BH132" s="287">
        <v>-459.34984768036099</v>
      </c>
      <c r="BI132" s="292">
        <v>51.788651246433801</v>
      </c>
      <c r="BJ132" s="292">
        <v>5.8162205202679704</v>
      </c>
      <c r="BK132" s="289">
        <f t="shared" si="12"/>
        <v>-0.30440569226918601</v>
      </c>
      <c r="BL132" s="289">
        <f t="shared" si="13"/>
        <v>102.20742169107655</v>
      </c>
      <c r="BM132" s="293">
        <v>38400</v>
      </c>
      <c r="BN132" s="287">
        <v>614.91444438999997</v>
      </c>
      <c r="BO132" s="287">
        <v>470.44989428218901</v>
      </c>
      <c r="BP132" s="287">
        <v>-465.59878722273601</v>
      </c>
      <c r="BQ132" s="292">
        <v>51.827057135078199</v>
      </c>
      <c r="BR132" s="292">
        <v>5.83867804073427</v>
      </c>
      <c r="BS132" s="289">
        <f t="shared" si="14"/>
        <v>-0.2933043742884065</v>
      </c>
      <c r="BT132" s="289">
        <f t="shared" si="15"/>
        <v>102.20742169107655</v>
      </c>
      <c r="BU132" s="296"/>
      <c r="BV132" s="290">
        <v>-41.856042598819201</v>
      </c>
      <c r="BW132" s="290">
        <v>-23.6273041924224</v>
      </c>
      <c r="BX132" s="289">
        <f t="shared" si="16"/>
        <v>-46.574167071842936</v>
      </c>
      <c r="BY132" s="289">
        <f t="shared" si="17"/>
        <v>-26.850498491497696</v>
      </c>
      <c r="BZ132" s="296"/>
      <c r="CA132" s="296"/>
      <c r="CB132" s="296"/>
      <c r="CC132" s="296"/>
      <c r="CD132" s="296"/>
      <c r="CE132" s="296"/>
      <c r="CF132" s="296"/>
      <c r="CG132" s="296"/>
      <c r="CH132" s="296"/>
      <c r="CI132" s="296"/>
      <c r="CJ132" s="296"/>
      <c r="CK132" s="296"/>
      <c r="CL132" s="296"/>
      <c r="CM132" s="296"/>
      <c r="CN132" s="296"/>
      <c r="CO132" s="296"/>
      <c r="CP132" s="296"/>
      <c r="CQ132" s="296"/>
      <c r="CR132" s="296"/>
    </row>
    <row r="133" spans="1:96" ht="12" customHeight="1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/>
      <c r="S133" s="296"/>
      <c r="T133" s="296"/>
      <c r="U133" s="296"/>
      <c r="V133" s="296"/>
      <c r="W133" s="296"/>
      <c r="X133" s="300"/>
      <c r="Y133" s="300"/>
      <c r="Z133" s="300"/>
      <c r="AA133" s="300"/>
      <c r="AB133" s="300"/>
      <c r="AC133" s="300"/>
      <c r="AD133" s="300"/>
      <c r="AE133" s="300"/>
      <c r="AF133" s="300"/>
      <c r="AG133" s="300"/>
      <c r="AH133" s="300"/>
      <c r="AI133" s="300"/>
      <c r="AJ133" s="300"/>
      <c r="AK133" s="300"/>
      <c r="AL133" s="300"/>
      <c r="AM133" s="296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320"/>
      <c r="AX133" s="213"/>
      <c r="AY133" s="213"/>
      <c r="AZ133" s="213"/>
      <c r="BA133" s="213"/>
      <c r="BB133" s="283"/>
      <c r="BC133" s="283"/>
      <c r="BD133" s="289">
        <f t="shared" si="11"/>
        <v>10.75</v>
      </c>
      <c r="BE133" s="293">
        <v>38700</v>
      </c>
      <c r="BF133" s="287">
        <v>624.24062605999995</v>
      </c>
      <c r="BG133" s="287">
        <v>482.19654002113901</v>
      </c>
      <c r="BH133" s="287">
        <v>-474.95798588337499</v>
      </c>
      <c r="BI133" s="292">
        <v>51.905176681829801</v>
      </c>
      <c r="BJ133" s="292">
        <v>5.9332176528190104</v>
      </c>
      <c r="BK133" s="289">
        <f t="shared" si="12"/>
        <v>-0.18740855971814607</v>
      </c>
      <c r="BL133" s="289">
        <f t="shared" si="13"/>
        <v>111.53360336107653</v>
      </c>
      <c r="BM133" s="293">
        <v>38700</v>
      </c>
      <c r="BN133" s="287">
        <v>624.24062605999995</v>
      </c>
      <c r="BO133" s="287">
        <v>482.01939247573898</v>
      </c>
      <c r="BP133" s="287">
        <v>-476.811586177268</v>
      </c>
      <c r="BQ133" s="292">
        <v>51.911373314958901</v>
      </c>
      <c r="BR133" s="292">
        <v>5.9251157254234901</v>
      </c>
      <c r="BS133" s="289">
        <f t="shared" si="14"/>
        <v>-0.20686668959918642</v>
      </c>
      <c r="BT133" s="289">
        <f t="shared" si="15"/>
        <v>111.53360336107653</v>
      </c>
      <c r="BU133" s="296"/>
      <c r="BV133" s="290">
        <v>-29.569183200663002</v>
      </c>
      <c r="BW133" s="290">
        <v>-15.178675914642699</v>
      </c>
      <c r="BX133" s="289">
        <f t="shared" si="16"/>
        <v>-34.287307673686733</v>
      </c>
      <c r="BY133" s="289">
        <f t="shared" si="17"/>
        <v>-18.401870213717999</v>
      </c>
      <c r="BZ133" s="296"/>
      <c r="CA133" s="296"/>
      <c r="CB133" s="296"/>
      <c r="CC133" s="296"/>
      <c r="CD133" s="296"/>
      <c r="CE133" s="296"/>
      <c r="CF133" s="296"/>
      <c r="CG133" s="296"/>
      <c r="CH133" s="296"/>
      <c r="CI133" s="296"/>
      <c r="CJ133" s="296"/>
      <c r="CK133" s="296"/>
      <c r="CL133" s="296"/>
      <c r="CM133" s="296"/>
      <c r="CN133" s="296"/>
      <c r="CO133" s="296"/>
      <c r="CP133" s="296"/>
      <c r="CQ133" s="296"/>
      <c r="CR133" s="296"/>
    </row>
    <row r="134" spans="1:96" ht="12" customHeight="1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/>
      <c r="S134" s="296"/>
      <c r="T134" s="296"/>
      <c r="U134" s="296"/>
      <c r="V134" s="296"/>
      <c r="W134" s="296"/>
      <c r="X134" s="300"/>
      <c r="Y134" s="300"/>
      <c r="Z134" s="300"/>
      <c r="AA134" s="300"/>
      <c r="AB134" s="300"/>
      <c r="AC134" s="300"/>
      <c r="AD134" s="300"/>
      <c r="AE134" s="300"/>
      <c r="AF134" s="300"/>
      <c r="AG134" s="300"/>
      <c r="AH134" s="300"/>
      <c r="AI134" s="300"/>
      <c r="AJ134" s="300"/>
      <c r="AK134" s="300"/>
      <c r="AL134" s="300"/>
      <c r="AM134" s="296"/>
      <c r="AN134" s="213"/>
      <c r="AO134" s="213"/>
      <c r="AP134" s="213"/>
      <c r="AQ134" s="213"/>
      <c r="AR134" s="213"/>
      <c r="AS134" s="213"/>
      <c r="AT134" s="213"/>
      <c r="AU134" s="213"/>
      <c r="AV134" s="213"/>
      <c r="AW134" s="320"/>
      <c r="AX134" s="213"/>
      <c r="AY134" s="213"/>
      <c r="AZ134" s="213"/>
      <c r="BA134" s="213"/>
      <c r="BB134" s="283"/>
      <c r="BC134" s="283"/>
      <c r="BD134" s="289">
        <f t="shared" ref="BD134:BD197" si="18">BE134/$BD$4</f>
        <v>10.833333333333334</v>
      </c>
      <c r="BE134" s="293">
        <v>39000</v>
      </c>
      <c r="BF134" s="287">
        <v>632.31187666999904</v>
      </c>
      <c r="BG134" s="287">
        <v>498.34718872048302</v>
      </c>
      <c r="BH134" s="287">
        <v>-491.04365273640298</v>
      </c>
      <c r="BI134" s="292">
        <v>52.023210400646597</v>
      </c>
      <c r="BJ134" s="292">
        <v>6.0508328900905104</v>
      </c>
      <c r="BK134" s="289">
        <f t="shared" ref="BK134:BK197" si="19">BJ134-AVERAGE($BJ$5:$BJ$292)</f>
        <v>-6.9793322446646044E-2</v>
      </c>
      <c r="BL134" s="289">
        <f t="shared" ref="BL134:BL197" si="20">BF134-AVERAGE($BF$5:$BF$292)</f>
        <v>119.60485397107561</v>
      </c>
      <c r="BM134" s="293">
        <v>39000</v>
      </c>
      <c r="BN134" s="287">
        <v>632.31187666999904</v>
      </c>
      <c r="BO134" s="287">
        <v>493.99828952396501</v>
      </c>
      <c r="BP134" s="287">
        <v>-488.519191939108</v>
      </c>
      <c r="BQ134" s="292">
        <v>51.998191264945</v>
      </c>
      <c r="BR134" s="292">
        <v>6.0133803755553501</v>
      </c>
      <c r="BS134" s="289">
        <f t="shared" ref="BS134:BS197" si="21">BR134-AVERAGE($BR$5:$BR$292)</f>
        <v>-0.11860203946732639</v>
      </c>
      <c r="BT134" s="289">
        <f t="shared" ref="BT134:BT197" si="22">BN134-AVERAGE($BN$5:$BN$292)</f>
        <v>119.60485397107561</v>
      </c>
      <c r="BU134" s="296"/>
      <c r="BV134" s="290">
        <v>-16.958479751222502</v>
      </c>
      <c r="BW134" s="290">
        <v>-6.5638095683993303</v>
      </c>
      <c r="BX134" s="289">
        <f t="shared" ref="BX134:BX197" si="23">BV134-AVERAGE($BV$5:$BV$292)</f>
        <v>-21.676604224246233</v>
      </c>
      <c r="BY134" s="289">
        <f t="shared" ref="BY134:BY197" si="24">BW134-AVERAGE($BW$5:$BW$292)</f>
        <v>-9.7870038674746276</v>
      </c>
      <c r="BZ134" s="296"/>
      <c r="CA134" s="296"/>
      <c r="CB134" s="296"/>
      <c r="CC134" s="296"/>
      <c r="CD134" s="296"/>
      <c r="CE134" s="296"/>
      <c r="CF134" s="296"/>
      <c r="CG134" s="296"/>
      <c r="CH134" s="296"/>
      <c r="CI134" s="296"/>
      <c r="CJ134" s="296"/>
      <c r="CK134" s="296"/>
      <c r="CL134" s="296"/>
      <c r="CM134" s="296"/>
      <c r="CN134" s="296"/>
      <c r="CO134" s="296"/>
      <c r="CP134" s="296"/>
      <c r="CQ134" s="296"/>
      <c r="CR134" s="296"/>
    </row>
    <row r="135" spans="1:96" ht="12" customHeight="1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/>
      <c r="S135" s="296"/>
      <c r="T135" s="296"/>
      <c r="U135" s="296"/>
      <c r="V135" s="296"/>
      <c r="W135" s="296"/>
      <c r="X135" s="300"/>
      <c r="Y135" s="300"/>
      <c r="Z135" s="300"/>
      <c r="AA135" s="300"/>
      <c r="AB135" s="300"/>
      <c r="AC135" s="300"/>
      <c r="AD135" s="300"/>
      <c r="AE135" s="300"/>
      <c r="AF135" s="300"/>
      <c r="AG135" s="300"/>
      <c r="AH135" s="300"/>
      <c r="AI135" s="300"/>
      <c r="AJ135" s="300"/>
      <c r="AK135" s="300"/>
      <c r="AL135" s="300"/>
      <c r="AM135" s="296"/>
      <c r="AN135" s="213"/>
      <c r="AO135" s="213"/>
      <c r="AP135" s="213"/>
      <c r="AQ135" s="213"/>
      <c r="AR135" s="213"/>
      <c r="AS135" s="213"/>
      <c r="AT135" s="213"/>
      <c r="AU135" s="213"/>
      <c r="AV135" s="213"/>
      <c r="AW135" s="320"/>
      <c r="AX135" s="213"/>
      <c r="AY135" s="213"/>
      <c r="AZ135" s="213"/>
      <c r="BA135" s="213"/>
      <c r="BB135" s="283"/>
      <c r="BC135" s="283"/>
      <c r="BD135" s="289">
        <f t="shared" si="18"/>
        <v>10.916666666666666</v>
      </c>
      <c r="BE135" s="293">
        <v>39300</v>
      </c>
      <c r="BF135" s="287">
        <v>639.03976589000001</v>
      </c>
      <c r="BG135" s="287">
        <v>514.59273066234698</v>
      </c>
      <c r="BH135" s="287">
        <v>-507.341192323347</v>
      </c>
      <c r="BI135" s="292">
        <v>52.140818166550197</v>
      </c>
      <c r="BJ135" s="292">
        <v>6.1672255167433496</v>
      </c>
      <c r="BK135" s="289">
        <f t="shared" si="19"/>
        <v>4.6599304206193182E-2</v>
      </c>
      <c r="BL135" s="289">
        <f t="shared" si="20"/>
        <v>126.33274319107659</v>
      </c>
      <c r="BM135" s="293">
        <v>39300</v>
      </c>
      <c r="BN135" s="287">
        <v>639.03976589000001</v>
      </c>
      <c r="BO135" s="287">
        <v>506.202212510344</v>
      </c>
      <c r="BP135" s="287">
        <v>-500.53946084785798</v>
      </c>
      <c r="BQ135" s="292">
        <v>52.0861191070857</v>
      </c>
      <c r="BR135" s="292">
        <v>6.1020941751651598</v>
      </c>
      <c r="BS135" s="289">
        <f t="shared" si="21"/>
        <v>-2.9888239857516652E-2</v>
      </c>
      <c r="BT135" s="289">
        <f t="shared" si="22"/>
        <v>126.33274319107659</v>
      </c>
      <c r="BU135" s="296"/>
      <c r="BV135" s="290">
        <v>-4.1620456798377097</v>
      </c>
      <c r="BW135" s="290">
        <v>2.1229441434184602</v>
      </c>
      <c r="BX135" s="289">
        <f t="shared" si="23"/>
        <v>-8.8801701528614423</v>
      </c>
      <c r="BY135" s="289">
        <f t="shared" si="24"/>
        <v>-1.1002501556568371</v>
      </c>
      <c r="BZ135" s="296"/>
      <c r="CA135" s="296"/>
      <c r="CB135" s="296"/>
      <c r="CC135" s="296"/>
      <c r="CD135" s="296"/>
      <c r="CE135" s="296"/>
      <c r="CF135" s="296"/>
      <c r="CG135" s="296"/>
      <c r="CH135" s="296"/>
      <c r="CI135" s="296"/>
      <c r="CJ135" s="296"/>
      <c r="CK135" s="296"/>
      <c r="CL135" s="296"/>
      <c r="CM135" s="296"/>
      <c r="CN135" s="296"/>
      <c r="CO135" s="296"/>
      <c r="CP135" s="296"/>
      <c r="CQ135" s="296"/>
      <c r="CR135" s="296"/>
    </row>
    <row r="136" spans="1:96" ht="12" customHeight="1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/>
      <c r="S136" s="296"/>
      <c r="T136" s="296"/>
      <c r="U136" s="296"/>
      <c r="V136" s="296"/>
      <c r="W136" s="296"/>
      <c r="X136" s="300"/>
      <c r="Y136" s="300"/>
      <c r="Z136" s="300"/>
      <c r="AA136" s="300"/>
      <c r="AB136" s="300"/>
      <c r="AC136" s="300"/>
      <c r="AD136" s="300"/>
      <c r="AE136" s="300"/>
      <c r="AF136" s="300"/>
      <c r="AG136" s="300"/>
      <c r="AH136" s="300"/>
      <c r="AI136" s="300"/>
      <c r="AJ136" s="300"/>
      <c r="AK136" s="300"/>
      <c r="AL136" s="300"/>
      <c r="AM136" s="296"/>
      <c r="AN136" s="213"/>
      <c r="AO136" s="213"/>
      <c r="AP136" s="213"/>
      <c r="AQ136" s="213"/>
      <c r="AR136" s="213"/>
      <c r="AS136" s="213"/>
      <c r="AT136" s="213"/>
      <c r="AU136" s="213"/>
      <c r="AV136" s="213"/>
      <c r="AW136" s="320"/>
      <c r="AX136" s="213"/>
      <c r="AY136" s="213"/>
      <c r="AZ136" s="213"/>
      <c r="BA136" s="213"/>
      <c r="BB136" s="283"/>
      <c r="BC136" s="283"/>
      <c r="BD136" s="289">
        <f t="shared" si="18"/>
        <v>11</v>
      </c>
      <c r="BE136" s="293">
        <v>39600</v>
      </c>
      <c r="BF136" s="287">
        <v>644.35058158000004</v>
      </c>
      <c r="BG136" s="287">
        <v>530.68121602588599</v>
      </c>
      <c r="BH136" s="287">
        <v>-523.589493999914</v>
      </c>
      <c r="BI136" s="292">
        <v>52.256206417803099</v>
      </c>
      <c r="BJ136" s="292">
        <v>6.2807071966063601</v>
      </c>
      <c r="BK136" s="289">
        <f t="shared" si="19"/>
        <v>0.16008098406920368</v>
      </c>
      <c r="BL136" s="289">
        <f t="shared" si="20"/>
        <v>131.64355888107661</v>
      </c>
      <c r="BM136" s="293">
        <v>39600</v>
      </c>
      <c r="BN136" s="287">
        <v>644.35058158000004</v>
      </c>
      <c r="BO136" s="287">
        <v>518.44523655466503</v>
      </c>
      <c r="BP136" s="287">
        <v>-512.68597525120197</v>
      </c>
      <c r="BQ136" s="292">
        <v>52.173796925034203</v>
      </c>
      <c r="BR136" s="292">
        <v>6.1899296842052101</v>
      </c>
      <c r="BS136" s="289">
        <f t="shared" si="21"/>
        <v>5.7947269182533567E-2</v>
      </c>
      <c r="BT136" s="289">
        <f t="shared" si="22"/>
        <v>131.64355888107661</v>
      </c>
      <c r="BU136" s="296"/>
      <c r="BV136" s="290">
        <v>8.6799714475769694</v>
      </c>
      <c r="BW136" s="290">
        <v>10.786447201764201</v>
      </c>
      <c r="BX136" s="289">
        <f t="shared" si="23"/>
        <v>3.9618469745532368</v>
      </c>
      <c r="BY136" s="289">
        <f t="shared" si="24"/>
        <v>7.5632529026889035</v>
      </c>
      <c r="BZ136" s="296"/>
      <c r="CA136" s="296"/>
      <c r="CB136" s="296"/>
      <c r="CC136" s="296"/>
      <c r="CD136" s="296"/>
      <c r="CE136" s="296"/>
      <c r="CF136" s="296"/>
      <c r="CG136" s="296"/>
      <c r="CH136" s="296"/>
      <c r="CI136" s="296"/>
      <c r="CJ136" s="296"/>
      <c r="CK136" s="296"/>
      <c r="CL136" s="296"/>
      <c r="CM136" s="296"/>
      <c r="CN136" s="296"/>
      <c r="CO136" s="296"/>
      <c r="CP136" s="296"/>
      <c r="CQ136" s="296"/>
      <c r="CR136" s="296"/>
    </row>
    <row r="137" spans="1:96" ht="12" customHeight="1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/>
      <c r="S137" s="296"/>
      <c r="T137" s="296"/>
      <c r="U137" s="296"/>
      <c r="V137" s="296"/>
      <c r="W137" s="296"/>
      <c r="X137" s="300"/>
      <c r="Y137" s="300"/>
      <c r="Z137" s="300"/>
      <c r="AA137" s="300"/>
      <c r="AB137" s="300"/>
      <c r="AC137" s="300"/>
      <c r="AD137" s="300"/>
      <c r="AE137" s="300"/>
      <c r="AF137" s="300"/>
      <c r="AG137" s="300"/>
      <c r="AH137" s="300"/>
      <c r="AI137" s="300"/>
      <c r="AJ137" s="300"/>
      <c r="AK137" s="300"/>
      <c r="AL137" s="300"/>
      <c r="AM137" s="296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320"/>
      <c r="AX137" s="213"/>
      <c r="AY137" s="213"/>
      <c r="AZ137" s="213"/>
      <c r="BA137" s="213"/>
      <c r="BB137" s="283"/>
      <c r="BC137" s="283"/>
      <c r="BD137" s="289">
        <f t="shared" si="18"/>
        <v>11.083333333333334</v>
      </c>
      <c r="BE137" s="293">
        <v>39900</v>
      </c>
      <c r="BF137" s="287">
        <v>648.18613731000005</v>
      </c>
      <c r="BG137" s="287">
        <v>546.37447706670105</v>
      </c>
      <c r="BH137" s="287">
        <v>-539.53936669300595</v>
      </c>
      <c r="BI137" s="292">
        <v>52.367757399118297</v>
      </c>
      <c r="BJ137" s="292">
        <v>6.3897678570203702</v>
      </c>
      <c r="BK137" s="289">
        <f t="shared" si="19"/>
        <v>0.26914164448321376</v>
      </c>
      <c r="BL137" s="289">
        <f t="shared" si="20"/>
        <v>135.47911461107662</v>
      </c>
      <c r="BM137" s="293">
        <v>39900</v>
      </c>
      <c r="BN137" s="287">
        <v>648.18613731000005</v>
      </c>
      <c r="BO137" s="287">
        <v>530.54498997116798</v>
      </c>
      <c r="BP137" s="287">
        <v>-524.77361149143803</v>
      </c>
      <c r="BQ137" s="292">
        <v>52.259933127136598</v>
      </c>
      <c r="BR137" s="292">
        <v>6.2756409072656103</v>
      </c>
      <c r="BS137" s="289">
        <f t="shared" si="21"/>
        <v>0.14365849224293381</v>
      </c>
      <c r="BT137" s="289">
        <f t="shared" si="22"/>
        <v>135.47911461107662</v>
      </c>
      <c r="BU137" s="296"/>
      <c r="BV137" s="290">
        <v>21.426924835843199</v>
      </c>
      <c r="BW137" s="290">
        <v>19.3318162306009</v>
      </c>
      <c r="BX137" s="289">
        <f t="shared" si="23"/>
        <v>16.708800362819467</v>
      </c>
      <c r="BY137" s="289">
        <f t="shared" si="24"/>
        <v>16.108621931525605</v>
      </c>
      <c r="BZ137" s="296"/>
      <c r="CA137" s="296"/>
      <c r="CB137" s="296"/>
      <c r="CC137" s="296"/>
      <c r="CD137" s="296"/>
      <c r="CE137" s="296"/>
      <c r="CF137" s="296"/>
      <c r="CG137" s="296"/>
      <c r="CH137" s="296"/>
      <c r="CI137" s="296"/>
      <c r="CJ137" s="296"/>
      <c r="CK137" s="296"/>
      <c r="CL137" s="296"/>
      <c r="CM137" s="296"/>
      <c r="CN137" s="296"/>
      <c r="CO137" s="296"/>
      <c r="CP137" s="296"/>
      <c r="CQ137" s="296"/>
      <c r="CR137" s="296"/>
    </row>
    <row r="138" spans="1:96" ht="12" customHeight="1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/>
      <c r="S138" s="296"/>
      <c r="T138" s="296"/>
      <c r="U138" s="296"/>
      <c r="V138" s="296"/>
      <c r="W138" s="296"/>
      <c r="X138" s="300"/>
      <c r="Y138" s="300"/>
      <c r="Z138" s="300"/>
      <c r="AA138" s="300"/>
      <c r="AB138" s="300"/>
      <c r="AC138" s="300"/>
      <c r="AD138" s="300"/>
      <c r="AE138" s="300"/>
      <c r="AF138" s="300"/>
      <c r="AG138" s="300"/>
      <c r="AH138" s="300"/>
      <c r="AI138" s="300"/>
      <c r="AJ138" s="300"/>
      <c r="AK138" s="300"/>
      <c r="AL138" s="300"/>
      <c r="AM138" s="296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320"/>
      <c r="AX138" s="213"/>
      <c r="AY138" s="213"/>
      <c r="AZ138" s="213"/>
      <c r="BA138" s="213"/>
      <c r="BB138" s="283"/>
      <c r="BC138" s="283"/>
      <c r="BD138" s="289">
        <f t="shared" si="18"/>
        <v>11.166666666666666</v>
      </c>
      <c r="BE138" s="293">
        <v>40200</v>
      </c>
      <c r="BF138" s="287">
        <v>650.50440994999997</v>
      </c>
      <c r="BG138" s="287">
        <v>561.45268018643299</v>
      </c>
      <c r="BH138" s="287">
        <v>-554.95905395570901</v>
      </c>
      <c r="BI138" s="292">
        <v>52.474047400180702</v>
      </c>
      <c r="BJ138" s="292">
        <v>6.49308731472094</v>
      </c>
      <c r="BK138" s="289">
        <f t="shared" si="19"/>
        <v>0.37246110218378359</v>
      </c>
      <c r="BL138" s="289">
        <f t="shared" si="20"/>
        <v>137.79738725107654</v>
      </c>
      <c r="BM138" s="293">
        <v>40200</v>
      </c>
      <c r="BN138" s="287">
        <v>650.50440994999997</v>
      </c>
      <c r="BO138" s="287">
        <v>542.32698635027202</v>
      </c>
      <c r="BP138" s="287">
        <v>-536.62338868408801</v>
      </c>
      <c r="BQ138" s="292">
        <v>52.343331779924704</v>
      </c>
      <c r="BR138" s="292">
        <v>6.3580856506581398</v>
      </c>
      <c r="BS138" s="289">
        <f t="shared" si="21"/>
        <v>0.22610323563546331</v>
      </c>
      <c r="BT138" s="289">
        <f t="shared" si="22"/>
        <v>137.79738725107654</v>
      </c>
      <c r="BU138" s="296"/>
      <c r="BV138" s="290">
        <v>33.939208835432098</v>
      </c>
      <c r="BW138" s="290">
        <v>27.665461667199502</v>
      </c>
      <c r="BX138" s="289">
        <f t="shared" si="23"/>
        <v>29.221084362408366</v>
      </c>
      <c r="BY138" s="289">
        <f t="shared" si="24"/>
        <v>24.442267368124206</v>
      </c>
      <c r="BZ138" s="296"/>
      <c r="CA138" s="296"/>
      <c r="CB138" s="296"/>
      <c r="CC138" s="296"/>
      <c r="CD138" s="296"/>
      <c r="CE138" s="296"/>
      <c r="CF138" s="296"/>
      <c r="CG138" s="296"/>
      <c r="CH138" s="296"/>
      <c r="CI138" s="296"/>
      <c r="CJ138" s="296"/>
      <c r="CK138" s="296"/>
      <c r="CL138" s="296"/>
      <c r="CM138" s="296"/>
      <c r="CN138" s="296"/>
      <c r="CO138" s="296"/>
      <c r="CP138" s="296"/>
      <c r="CQ138" s="296"/>
      <c r="CR138" s="296"/>
    </row>
    <row r="139" spans="1:96" ht="12" customHeight="1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/>
      <c r="S139" s="296"/>
      <c r="T139" s="296"/>
      <c r="U139" s="296"/>
      <c r="V139" s="296"/>
      <c r="W139" s="296"/>
      <c r="X139" s="300"/>
      <c r="Y139" s="300"/>
      <c r="Z139" s="300"/>
      <c r="AA139" s="300"/>
      <c r="AB139" s="300"/>
      <c r="AC139" s="300"/>
      <c r="AD139" s="300"/>
      <c r="AE139" s="300"/>
      <c r="AF139" s="300"/>
      <c r="AG139" s="300"/>
      <c r="AH139" s="300"/>
      <c r="AI139" s="300"/>
      <c r="AJ139" s="300"/>
      <c r="AK139" s="300"/>
      <c r="AL139" s="300"/>
      <c r="AM139" s="296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320"/>
      <c r="AX139" s="213"/>
      <c r="AY139" s="213"/>
      <c r="AZ139" s="213"/>
      <c r="BA139" s="213"/>
      <c r="BB139" s="283"/>
      <c r="BC139" s="283"/>
      <c r="BD139" s="289">
        <f t="shared" si="18"/>
        <v>11.25</v>
      </c>
      <c r="BE139" s="293">
        <v>40500</v>
      </c>
      <c r="BF139" s="287">
        <v>651.28</v>
      </c>
      <c r="BG139" s="287">
        <v>575.71738271707602</v>
      </c>
      <c r="BH139" s="287">
        <v>-569.63802186964301</v>
      </c>
      <c r="BI139" s="292">
        <v>52.573851846266997</v>
      </c>
      <c r="BJ139" s="292">
        <v>6.5895362719542296</v>
      </c>
      <c r="BK139" s="289">
        <f t="shared" si="19"/>
        <v>0.4689100594170732</v>
      </c>
      <c r="BL139" s="289">
        <f t="shared" si="20"/>
        <v>138.57297730107655</v>
      </c>
      <c r="BM139" s="293">
        <v>40500</v>
      </c>
      <c r="BN139" s="287">
        <v>651.28</v>
      </c>
      <c r="BO139" s="287">
        <v>553.62810206347297</v>
      </c>
      <c r="BP139" s="287">
        <v>-548.06644556341996</v>
      </c>
      <c r="BQ139" s="292">
        <v>52.422911174720397</v>
      </c>
      <c r="BR139" s="292">
        <v>6.4362398863649304</v>
      </c>
      <c r="BS139" s="289">
        <f t="shared" si="21"/>
        <v>0.30425747134225389</v>
      </c>
      <c r="BT139" s="289">
        <f t="shared" si="22"/>
        <v>138.57297730107655</v>
      </c>
      <c r="BU139" s="296"/>
      <c r="BV139" s="290">
        <v>46.079787914663399</v>
      </c>
      <c r="BW139" s="290">
        <v>35.696112762488497</v>
      </c>
      <c r="BX139" s="289">
        <f t="shared" si="23"/>
        <v>41.361663441639664</v>
      </c>
      <c r="BY139" s="289">
        <f t="shared" si="24"/>
        <v>32.472918463413201</v>
      </c>
      <c r="BZ139" s="296"/>
      <c r="CA139" s="296"/>
      <c r="CB139" s="296"/>
      <c r="CC139" s="296"/>
      <c r="CD139" s="296"/>
      <c r="CE139" s="296"/>
      <c r="CF139" s="296"/>
      <c r="CG139" s="296"/>
      <c r="CH139" s="296"/>
      <c r="CI139" s="296"/>
      <c r="CJ139" s="296"/>
      <c r="CK139" s="296"/>
      <c r="CL139" s="296"/>
      <c r="CM139" s="296"/>
      <c r="CN139" s="296"/>
      <c r="CO139" s="296"/>
      <c r="CP139" s="296"/>
      <c r="CQ139" s="296"/>
      <c r="CR139" s="296"/>
    </row>
    <row r="140" spans="1:96" ht="12" customHeight="1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/>
      <c r="S140" s="296"/>
      <c r="T140" s="296"/>
      <c r="U140" s="296"/>
      <c r="V140" s="296"/>
      <c r="W140" s="296"/>
      <c r="X140" s="300"/>
      <c r="Y140" s="300"/>
      <c r="Z140" s="300"/>
      <c r="AA140" s="300"/>
      <c r="AB140" s="300"/>
      <c r="AC140" s="300"/>
      <c r="AD140" s="300"/>
      <c r="AE140" s="300"/>
      <c r="AF140" s="300"/>
      <c r="AG140" s="300"/>
      <c r="AH140" s="300"/>
      <c r="AI140" s="300"/>
      <c r="AJ140" s="300"/>
      <c r="AK140" s="300"/>
      <c r="AL140" s="300"/>
      <c r="AM140" s="296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320"/>
      <c r="AX140" s="213"/>
      <c r="AY140" s="213"/>
      <c r="AZ140" s="213"/>
      <c r="BA140" s="213"/>
      <c r="BB140" s="283"/>
      <c r="BC140" s="283"/>
      <c r="BD140" s="289">
        <f t="shared" si="18"/>
        <v>11.333333333333334</v>
      </c>
      <c r="BE140" s="293">
        <v>40800</v>
      </c>
      <c r="BF140" s="287">
        <v>650.50440994999997</v>
      </c>
      <c r="BG140" s="287">
        <v>588.99336615988898</v>
      </c>
      <c r="BH140" s="287">
        <v>-583.38929389717305</v>
      </c>
      <c r="BI140" s="292">
        <v>52.666141162794503</v>
      </c>
      <c r="BJ140" s="292">
        <v>6.6781701417931201</v>
      </c>
      <c r="BK140" s="289">
        <f t="shared" si="19"/>
        <v>0.55754392925596363</v>
      </c>
      <c r="BL140" s="289">
        <f t="shared" si="20"/>
        <v>137.79738725107654</v>
      </c>
      <c r="BM140" s="293">
        <v>40800</v>
      </c>
      <c r="BN140" s="287">
        <v>650.50440994999997</v>
      </c>
      <c r="BO140" s="287">
        <v>564.29921647735398</v>
      </c>
      <c r="BP140" s="287">
        <v>-558.947118211732</v>
      </c>
      <c r="BQ140" s="292">
        <v>52.497714710838103</v>
      </c>
      <c r="BR140" s="292">
        <v>6.5092053955015103</v>
      </c>
      <c r="BS140" s="289">
        <f t="shared" si="21"/>
        <v>0.37722298047883385</v>
      </c>
      <c r="BT140" s="289">
        <f t="shared" si="22"/>
        <v>137.79738725107654</v>
      </c>
      <c r="BU140" s="296"/>
      <c r="BV140" s="290">
        <v>57.715697483772402</v>
      </c>
      <c r="BW140" s="290">
        <v>43.335817185573198</v>
      </c>
      <c r="BX140" s="289">
        <f t="shared" si="23"/>
        <v>52.997573010748667</v>
      </c>
      <c r="BY140" s="289">
        <f t="shared" si="24"/>
        <v>40.112622886497903</v>
      </c>
      <c r="BZ140" s="296"/>
      <c r="CA140" s="296"/>
      <c r="CB140" s="296"/>
      <c r="CC140" s="296"/>
      <c r="CD140" s="296"/>
      <c r="CE140" s="296"/>
      <c r="CF140" s="296"/>
      <c r="CG140" s="296"/>
      <c r="CH140" s="296"/>
      <c r="CI140" s="296"/>
      <c r="CJ140" s="296"/>
      <c r="CK140" s="296"/>
      <c r="CL140" s="296"/>
      <c r="CM140" s="296"/>
      <c r="CN140" s="296"/>
      <c r="CO140" s="296"/>
      <c r="CP140" s="296"/>
      <c r="CQ140" s="296"/>
      <c r="CR140" s="296"/>
    </row>
    <row r="141" spans="1:96" ht="12" customHeight="1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/>
      <c r="S141" s="296"/>
      <c r="T141" s="296"/>
      <c r="U141" s="296"/>
      <c r="V141" s="296"/>
      <c r="W141" s="296"/>
      <c r="X141" s="300"/>
      <c r="Y141" s="300"/>
      <c r="Z141" s="300"/>
      <c r="AA141" s="300"/>
      <c r="AB141" s="300"/>
      <c r="AC141" s="300"/>
      <c r="AD141" s="300"/>
      <c r="AE141" s="300"/>
      <c r="AF141" s="300"/>
      <c r="AG141" s="300"/>
      <c r="AH141" s="300"/>
      <c r="AI141" s="300"/>
      <c r="AJ141" s="300"/>
      <c r="AK141" s="300"/>
      <c r="AL141" s="300"/>
      <c r="AM141" s="296"/>
      <c r="AN141" s="213"/>
      <c r="AO141" s="213"/>
      <c r="AP141" s="213"/>
      <c r="AQ141" s="213"/>
      <c r="AR141" s="213"/>
      <c r="AS141" s="213"/>
      <c r="AT141" s="213"/>
      <c r="AU141" s="213"/>
      <c r="AV141" s="213"/>
      <c r="AW141" s="320"/>
      <c r="AX141" s="213"/>
      <c r="AY141" s="213"/>
      <c r="AZ141" s="213"/>
      <c r="BA141" s="213"/>
      <c r="BB141" s="283"/>
      <c r="BC141" s="283"/>
      <c r="BD141" s="289">
        <f t="shared" si="18"/>
        <v>11.416666666666666</v>
      </c>
      <c r="BE141" s="293">
        <v>41100</v>
      </c>
      <c r="BF141" s="287">
        <v>648.18613731000005</v>
      </c>
      <c r="BG141" s="287">
        <v>601.12952626898095</v>
      </c>
      <c r="BH141" s="287">
        <v>-596.05064827497597</v>
      </c>
      <c r="BI141" s="292">
        <v>52.750070845671701</v>
      </c>
      <c r="BJ141" s="292">
        <v>6.7582185654578701</v>
      </c>
      <c r="BK141" s="289">
        <f t="shared" si="19"/>
        <v>0.6375923529207137</v>
      </c>
      <c r="BL141" s="289">
        <f t="shared" si="20"/>
        <v>135.47911461107662</v>
      </c>
      <c r="BM141" s="293">
        <v>41100</v>
      </c>
      <c r="BN141" s="287">
        <v>648.18613731000005</v>
      </c>
      <c r="BO141" s="287">
        <v>574.20709255993097</v>
      </c>
      <c r="BP141" s="287">
        <v>-569.125176327904</v>
      </c>
      <c r="BQ141" s="292">
        <v>52.566915565159597</v>
      </c>
      <c r="BR141" s="292">
        <v>6.5762121531223396</v>
      </c>
      <c r="BS141" s="289">
        <f t="shared" si="21"/>
        <v>0.44422973809966315</v>
      </c>
      <c r="BT141" s="289">
        <f t="shared" si="22"/>
        <v>135.47911461107662</v>
      </c>
      <c r="BU141" s="296"/>
      <c r="BV141" s="290">
        <v>68.719500133695107</v>
      </c>
      <c r="BW141" s="290">
        <v>50.500904284674498</v>
      </c>
      <c r="BX141" s="289">
        <f t="shared" si="23"/>
        <v>64.001375660671371</v>
      </c>
      <c r="BY141" s="289">
        <f t="shared" si="24"/>
        <v>47.277709985599202</v>
      </c>
      <c r="BZ141" s="296"/>
      <c r="CA141" s="296"/>
      <c r="CB141" s="296"/>
      <c r="CC141" s="296"/>
      <c r="CD141" s="296"/>
      <c r="CE141" s="296"/>
      <c r="CF141" s="296"/>
      <c r="CG141" s="296"/>
      <c r="CH141" s="296"/>
      <c r="CI141" s="296"/>
      <c r="CJ141" s="296"/>
      <c r="CK141" s="296"/>
      <c r="CL141" s="296"/>
      <c r="CM141" s="296"/>
      <c r="CN141" s="296"/>
      <c r="CO141" s="296"/>
      <c r="CP141" s="296"/>
      <c r="CQ141" s="296"/>
      <c r="CR141" s="296"/>
    </row>
    <row r="142" spans="1:96" ht="12" customHeight="1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/>
      <c r="S142" s="296"/>
      <c r="T142" s="296"/>
      <c r="U142" s="296"/>
      <c r="V142" s="296"/>
      <c r="W142" s="296"/>
      <c r="X142" s="300"/>
      <c r="Y142" s="300"/>
      <c r="Z142" s="300"/>
      <c r="AA142" s="300"/>
      <c r="AB142" s="300"/>
      <c r="AC142" s="300"/>
      <c r="AD142" s="300"/>
      <c r="AE142" s="300"/>
      <c r="AF142" s="300"/>
      <c r="AG142" s="300"/>
      <c r="AH142" s="300"/>
      <c r="AI142" s="300"/>
      <c r="AJ142" s="300"/>
      <c r="AK142" s="300"/>
      <c r="AL142" s="300"/>
      <c r="AM142" s="296"/>
      <c r="AN142" s="213"/>
      <c r="AO142" s="213"/>
      <c r="AP142" s="213"/>
      <c r="AQ142" s="213"/>
      <c r="AR142" s="213"/>
      <c r="AS142" s="213"/>
      <c r="AT142" s="213"/>
      <c r="AU142" s="213"/>
      <c r="AV142" s="213"/>
      <c r="AW142" s="320"/>
      <c r="AX142" s="213"/>
      <c r="AY142" s="213"/>
      <c r="AZ142" s="213"/>
      <c r="BA142" s="213"/>
      <c r="BB142" s="283"/>
      <c r="BC142" s="283"/>
      <c r="BD142" s="289">
        <f t="shared" si="18"/>
        <v>11.5</v>
      </c>
      <c r="BE142" s="293">
        <v>41400</v>
      </c>
      <c r="BF142" s="287">
        <v>644.35058158000004</v>
      </c>
      <c r="BG142" s="287">
        <v>611.99906706466504</v>
      </c>
      <c r="BH142" s="287">
        <v>-607.48497193890103</v>
      </c>
      <c r="BI142" s="292">
        <v>52.824968401613802</v>
      </c>
      <c r="BJ142" s="292">
        <v>6.8290727588884099</v>
      </c>
      <c r="BK142" s="289">
        <f t="shared" si="19"/>
        <v>0.70844654635125348</v>
      </c>
      <c r="BL142" s="289">
        <f t="shared" si="20"/>
        <v>131.64355888107661</v>
      </c>
      <c r="BM142" s="293">
        <v>41400</v>
      </c>
      <c r="BN142" s="287">
        <v>644.35058158000004</v>
      </c>
      <c r="BO142" s="287">
        <v>583.23560337601396</v>
      </c>
      <c r="BP142" s="287">
        <v>-578.477321460604</v>
      </c>
      <c r="BQ142" s="292">
        <v>52.6298166733459</v>
      </c>
      <c r="BR142" s="292">
        <v>6.6366168553597502</v>
      </c>
      <c r="BS142" s="289">
        <f t="shared" si="21"/>
        <v>0.50463444033707372</v>
      </c>
      <c r="BT142" s="289">
        <f t="shared" si="22"/>
        <v>131.64355888107661</v>
      </c>
      <c r="BU142" s="296"/>
      <c r="BV142" s="290">
        <v>78.970681340729897</v>
      </c>
      <c r="BW142" s="290">
        <v>57.112901454775397</v>
      </c>
      <c r="BX142" s="289">
        <f t="shared" si="23"/>
        <v>74.252556867706161</v>
      </c>
      <c r="BY142" s="289">
        <f t="shared" si="24"/>
        <v>53.889707155700101</v>
      </c>
      <c r="BZ142" s="296"/>
      <c r="CA142" s="296"/>
      <c r="CB142" s="296"/>
      <c r="CC142" s="296"/>
      <c r="CD142" s="296"/>
      <c r="CE142" s="296"/>
      <c r="CF142" s="296"/>
      <c r="CG142" s="296"/>
      <c r="CH142" s="296"/>
      <c r="CI142" s="296"/>
      <c r="CJ142" s="296"/>
      <c r="CK142" s="296"/>
      <c r="CL142" s="296"/>
      <c r="CM142" s="296"/>
      <c r="CN142" s="296"/>
      <c r="CO142" s="296"/>
      <c r="CP142" s="296"/>
      <c r="CQ142" s="296"/>
      <c r="CR142" s="296"/>
    </row>
    <row r="143" spans="1:96" ht="12" customHeight="1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/>
      <c r="S143" s="296"/>
      <c r="T143" s="296"/>
      <c r="U143" s="296"/>
      <c r="V143" s="296"/>
      <c r="W143" s="296"/>
      <c r="X143" s="300"/>
      <c r="Y143" s="300"/>
      <c r="Z143" s="300"/>
      <c r="AA143" s="300"/>
      <c r="AB143" s="300"/>
      <c r="AC143" s="300"/>
      <c r="AD143" s="300"/>
      <c r="AE143" s="300"/>
      <c r="AF143" s="300"/>
      <c r="AG143" s="300"/>
      <c r="AH143" s="300"/>
      <c r="AI143" s="300"/>
      <c r="AJ143" s="300"/>
      <c r="AK143" s="300"/>
      <c r="AL143" s="300"/>
      <c r="AM143" s="296"/>
      <c r="AN143" s="213"/>
      <c r="AO143" s="213"/>
      <c r="AP143" s="213"/>
      <c r="AQ143" s="213"/>
      <c r="AR143" s="213"/>
      <c r="AS143" s="213"/>
      <c r="AT143" s="213"/>
      <c r="AU143" s="213"/>
      <c r="AV143" s="213"/>
      <c r="AW143" s="320"/>
      <c r="AX143" s="213"/>
      <c r="AY143" s="213"/>
      <c r="AZ143" s="213"/>
      <c r="BA143" s="213"/>
      <c r="BB143" s="283"/>
      <c r="BC143" s="283"/>
      <c r="BD143" s="289">
        <f t="shared" si="18"/>
        <v>11.583333333333334</v>
      </c>
      <c r="BE143" s="293">
        <v>41700</v>
      </c>
      <c r="BF143" s="287">
        <v>639.03976589000001</v>
      </c>
      <c r="BG143" s="287">
        <v>621.49919607221204</v>
      </c>
      <c r="BH143" s="287">
        <v>-617.58001362216805</v>
      </c>
      <c r="BI143" s="292">
        <v>52.890319037255402</v>
      </c>
      <c r="BJ143" s="292">
        <v>6.8902721490782497</v>
      </c>
      <c r="BK143" s="289">
        <f t="shared" si="19"/>
        <v>0.76964593654109326</v>
      </c>
      <c r="BL143" s="289">
        <f t="shared" si="20"/>
        <v>126.33274319107659</v>
      </c>
      <c r="BM143" s="293">
        <v>41700</v>
      </c>
      <c r="BN143" s="287">
        <v>639.03976589000001</v>
      </c>
      <c r="BO143" s="287">
        <v>591.28641485403102</v>
      </c>
      <c r="BP143" s="287">
        <v>-586.89806628837198</v>
      </c>
      <c r="BQ143" s="292">
        <v>52.685847398682299</v>
      </c>
      <c r="BR143" s="292">
        <v>6.6898987919264004</v>
      </c>
      <c r="BS143" s="289">
        <f t="shared" si="21"/>
        <v>0.55791637690372387</v>
      </c>
      <c r="BT143" s="289">
        <f t="shared" si="22"/>
        <v>126.33274319107659</v>
      </c>
      <c r="BU143" s="296"/>
      <c r="BV143" s="290">
        <v>88.356969351206203</v>
      </c>
      <c r="BW143" s="290">
        <v>63.099393575846499</v>
      </c>
      <c r="BX143" s="289">
        <f t="shared" si="23"/>
        <v>83.638844878182468</v>
      </c>
      <c r="BY143" s="289">
        <f t="shared" si="24"/>
        <v>59.876199276771203</v>
      </c>
      <c r="BZ143" s="296"/>
      <c r="CA143" s="296"/>
      <c r="CB143" s="296"/>
      <c r="CC143" s="296"/>
      <c r="CD143" s="296"/>
      <c r="CE143" s="296"/>
      <c r="CF143" s="296"/>
      <c r="CG143" s="296"/>
      <c r="CH143" s="296"/>
      <c r="CI143" s="296"/>
      <c r="CJ143" s="296"/>
      <c r="CK143" s="296"/>
      <c r="CL143" s="296"/>
      <c r="CM143" s="296"/>
      <c r="CN143" s="296"/>
      <c r="CO143" s="296"/>
      <c r="CP143" s="296"/>
      <c r="CQ143" s="296"/>
      <c r="CR143" s="296"/>
    </row>
    <row r="144" spans="1:96" ht="12" customHeight="1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/>
      <c r="S144" s="296"/>
      <c r="T144" s="296"/>
      <c r="U144" s="296"/>
      <c r="V144" s="296"/>
      <c r="W144" s="296"/>
      <c r="X144" s="300"/>
      <c r="Y144" s="300"/>
      <c r="Z144" s="300"/>
      <c r="AA144" s="300"/>
      <c r="AB144" s="300"/>
      <c r="AC144" s="300"/>
      <c r="AD144" s="300"/>
      <c r="AE144" s="300"/>
      <c r="AF144" s="300"/>
      <c r="AG144" s="300"/>
      <c r="AH144" s="300"/>
      <c r="AI144" s="300"/>
      <c r="AJ144" s="300"/>
      <c r="AK144" s="300"/>
      <c r="AL144" s="300"/>
      <c r="AM144" s="296"/>
      <c r="AN144" s="213"/>
      <c r="AO144" s="213"/>
      <c r="AP144" s="213"/>
      <c r="AQ144" s="213"/>
      <c r="AR144" s="213"/>
      <c r="AS144" s="213"/>
      <c r="AT144" s="213"/>
      <c r="AU144" s="213"/>
      <c r="AV144" s="213"/>
      <c r="AW144" s="320"/>
      <c r="AX144" s="213"/>
      <c r="AY144" s="213"/>
      <c r="AZ144" s="213"/>
      <c r="BA144" s="213"/>
      <c r="BB144" s="283"/>
      <c r="BC144" s="283"/>
      <c r="BD144" s="289">
        <f t="shared" si="18"/>
        <v>11.666666666666666</v>
      </c>
      <c r="BE144" s="293">
        <v>42000</v>
      </c>
      <c r="BF144" s="287">
        <v>632.31187666999904</v>
      </c>
      <c r="BG144" s="287">
        <v>629.55046774851405</v>
      </c>
      <c r="BH144" s="287">
        <v>-626.24772056134498</v>
      </c>
      <c r="BI144" s="292">
        <v>52.945751306932799</v>
      </c>
      <c r="BJ144" s="292">
        <v>6.9414912124547703</v>
      </c>
      <c r="BK144" s="289">
        <f t="shared" si="19"/>
        <v>0.82086499991761386</v>
      </c>
      <c r="BL144" s="289">
        <f t="shared" si="20"/>
        <v>119.60485397107561</v>
      </c>
      <c r="BM144" s="293">
        <v>42000</v>
      </c>
      <c r="BN144" s="287">
        <v>632.31187666999904</v>
      </c>
      <c r="BO144" s="287">
        <v>598.27922666372297</v>
      </c>
      <c r="BP144" s="287">
        <v>-594.300110336427</v>
      </c>
      <c r="BQ144" s="292">
        <v>52.734558019236701</v>
      </c>
      <c r="BR144" s="292">
        <v>6.7356540186501404</v>
      </c>
      <c r="BS144" s="289">
        <f t="shared" si="21"/>
        <v>0.60367160362746386</v>
      </c>
      <c r="BT144" s="289">
        <f t="shared" si="22"/>
        <v>119.60485397107561</v>
      </c>
      <c r="BU144" s="296"/>
      <c r="BV144" s="290">
        <v>96.775564790681102</v>
      </c>
      <c r="BW144" s="290">
        <v>68.394816109013107</v>
      </c>
      <c r="BX144" s="289">
        <f t="shared" si="23"/>
        <v>92.057440317657367</v>
      </c>
      <c r="BY144" s="289">
        <f t="shared" si="24"/>
        <v>65.171621809937804</v>
      </c>
      <c r="BZ144" s="296"/>
      <c r="CA144" s="296"/>
      <c r="CB144" s="296"/>
      <c r="CC144" s="296"/>
      <c r="CD144" s="296"/>
      <c r="CE144" s="296"/>
      <c r="CF144" s="296"/>
      <c r="CG144" s="296"/>
      <c r="CH144" s="296"/>
      <c r="CI144" s="296"/>
      <c r="CJ144" s="296"/>
      <c r="CK144" s="296"/>
      <c r="CL144" s="296"/>
      <c r="CM144" s="296"/>
      <c r="CN144" s="296"/>
      <c r="CO144" s="296"/>
      <c r="CP144" s="296"/>
      <c r="CQ144" s="296"/>
      <c r="CR144" s="296"/>
    </row>
    <row r="145" spans="1:96" ht="12" customHeight="1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/>
      <c r="S145" s="296"/>
      <c r="T145" s="296"/>
      <c r="U145" s="296"/>
      <c r="V145" s="296"/>
      <c r="W145" s="296"/>
      <c r="X145" s="300"/>
      <c r="Y145" s="300"/>
      <c r="Z145" s="300"/>
      <c r="AA145" s="300"/>
      <c r="AB145" s="300"/>
      <c r="AC145" s="300"/>
      <c r="AD145" s="300"/>
      <c r="AE145" s="300"/>
      <c r="AF145" s="300"/>
      <c r="AG145" s="300"/>
      <c r="AH145" s="300"/>
      <c r="AI145" s="300"/>
      <c r="AJ145" s="300"/>
      <c r="AK145" s="300"/>
      <c r="AL145" s="300"/>
      <c r="AM145" s="296"/>
      <c r="AN145" s="213"/>
      <c r="AO145" s="213"/>
      <c r="AP145" s="213"/>
      <c r="AQ145" s="213"/>
      <c r="AR145" s="213"/>
      <c r="AS145" s="213"/>
      <c r="AT145" s="213"/>
      <c r="AU145" s="213"/>
      <c r="AV145" s="213"/>
      <c r="AW145" s="320"/>
      <c r="AX145" s="213"/>
      <c r="AY145" s="213"/>
      <c r="AZ145" s="213"/>
      <c r="BA145" s="213"/>
      <c r="BB145" s="283"/>
      <c r="BC145" s="283"/>
      <c r="BD145" s="289">
        <f t="shared" si="18"/>
        <v>11.75</v>
      </c>
      <c r="BE145" s="293">
        <v>42300</v>
      </c>
      <c r="BF145" s="287">
        <v>624.24062605999995</v>
      </c>
      <c r="BG145" s="287">
        <v>636.09587908038804</v>
      </c>
      <c r="BH145" s="287">
        <v>-633.423290727054</v>
      </c>
      <c r="BI145" s="292">
        <v>52.991023420520499</v>
      </c>
      <c r="BJ145" s="292">
        <v>6.9825270241699497</v>
      </c>
      <c r="BK145" s="289">
        <f t="shared" si="19"/>
        <v>0.86190081163279331</v>
      </c>
      <c r="BL145" s="289">
        <f t="shared" si="20"/>
        <v>111.53360336107653</v>
      </c>
      <c r="BM145" s="293">
        <v>42300</v>
      </c>
      <c r="BN145" s="287">
        <v>624.24062605999995</v>
      </c>
      <c r="BO145" s="287">
        <v>604.15165844670605</v>
      </c>
      <c r="BP145" s="287">
        <v>-600.61431377174301</v>
      </c>
      <c r="BQ145" s="292">
        <v>52.775612898550698</v>
      </c>
      <c r="BR145" s="292">
        <v>6.7735885410716898</v>
      </c>
      <c r="BS145" s="289">
        <f t="shared" si="21"/>
        <v>0.64160612604901335</v>
      </c>
      <c r="BT145" s="289">
        <f t="shared" si="22"/>
        <v>111.53360336107653</v>
      </c>
      <c r="BU145" s="296"/>
      <c r="BV145" s="290">
        <v>104.13426653088</v>
      </c>
      <c r="BW145" s="290">
        <v>72.941173164609197</v>
      </c>
      <c r="BX145" s="289">
        <f t="shared" si="23"/>
        <v>99.416142057856263</v>
      </c>
      <c r="BY145" s="289">
        <f t="shared" si="24"/>
        <v>69.717978865533894</v>
      </c>
      <c r="BZ145" s="296"/>
      <c r="CA145" s="296"/>
      <c r="CB145" s="296"/>
      <c r="CC145" s="296"/>
      <c r="CD145" s="296"/>
      <c r="CE145" s="296"/>
      <c r="CF145" s="296"/>
      <c r="CG145" s="296"/>
      <c r="CH145" s="296"/>
      <c r="CI145" s="296"/>
      <c r="CJ145" s="296"/>
      <c r="CK145" s="296"/>
      <c r="CL145" s="296"/>
      <c r="CM145" s="296"/>
      <c r="CN145" s="296"/>
      <c r="CO145" s="296"/>
      <c r="CP145" s="296"/>
      <c r="CQ145" s="296"/>
      <c r="CR145" s="296"/>
    </row>
    <row r="146" spans="1:96" ht="12" customHeight="1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/>
      <c r="S146" s="296"/>
      <c r="T146" s="296"/>
      <c r="U146" s="296"/>
      <c r="V146" s="296"/>
      <c r="W146" s="296"/>
      <c r="X146" s="300"/>
      <c r="Y146" s="300"/>
      <c r="Z146" s="300"/>
      <c r="AA146" s="300"/>
      <c r="AB146" s="300"/>
      <c r="AC146" s="300"/>
      <c r="AD146" s="300"/>
      <c r="AE146" s="300"/>
      <c r="AF146" s="300"/>
      <c r="AG146" s="300"/>
      <c r="AH146" s="300"/>
      <c r="AI146" s="300"/>
      <c r="AJ146" s="300"/>
      <c r="AK146" s="300"/>
      <c r="AL146" s="300"/>
      <c r="AM146" s="296"/>
      <c r="AN146" s="213"/>
      <c r="AO146" s="213"/>
      <c r="AP146" s="213"/>
      <c r="AQ146" s="213"/>
      <c r="AR146" s="213"/>
      <c r="AS146" s="213"/>
      <c r="AT146" s="213"/>
      <c r="AU146" s="213"/>
      <c r="AV146" s="213"/>
      <c r="AW146" s="320"/>
      <c r="AX146" s="213"/>
      <c r="AY146" s="213"/>
      <c r="AZ146" s="213"/>
      <c r="BA146" s="213"/>
      <c r="BB146" s="283"/>
      <c r="BC146" s="283"/>
      <c r="BD146" s="289">
        <f t="shared" si="18"/>
        <v>11.833333333333334</v>
      </c>
      <c r="BE146" s="293">
        <v>42600</v>
      </c>
      <c r="BF146" s="287">
        <v>614.91444438999997</v>
      </c>
      <c r="BG146" s="287">
        <v>641.09978825975804</v>
      </c>
      <c r="BH146" s="287">
        <v>-639.06403069367298</v>
      </c>
      <c r="BI146" s="292">
        <v>53.026010558004302</v>
      </c>
      <c r="BJ146" s="292">
        <v>7.0132877524100898</v>
      </c>
      <c r="BK146" s="289">
        <f t="shared" si="19"/>
        <v>0.8926615398729334</v>
      </c>
      <c r="BL146" s="289">
        <f t="shared" si="20"/>
        <v>102.20742169107655</v>
      </c>
      <c r="BM146" s="293">
        <v>42600</v>
      </c>
      <c r="BN146" s="287">
        <v>614.91444438999997</v>
      </c>
      <c r="BO146" s="287">
        <v>608.85885282180197</v>
      </c>
      <c r="BP146" s="287">
        <v>-605.78935370404997</v>
      </c>
      <c r="BQ146" s="292">
        <v>52.808782963202901</v>
      </c>
      <c r="BR146" s="292">
        <v>6.8035110096965301</v>
      </c>
      <c r="BS146" s="289">
        <f t="shared" si="21"/>
        <v>0.67152859467385362</v>
      </c>
      <c r="BT146" s="289">
        <f t="shared" si="22"/>
        <v>102.20742169107655</v>
      </c>
      <c r="BU146" s="296"/>
      <c r="BV146" s="290">
        <v>110.352481483804</v>
      </c>
      <c r="BW146" s="290">
        <v>76.688672677785803</v>
      </c>
      <c r="BX146" s="289">
        <f t="shared" si="23"/>
        <v>105.63435701078026</v>
      </c>
      <c r="BY146" s="289">
        <f t="shared" si="24"/>
        <v>73.4654783787105</v>
      </c>
      <c r="BZ146" s="296"/>
      <c r="CA146" s="296"/>
      <c r="CB146" s="296"/>
      <c r="CC146" s="296"/>
      <c r="CD146" s="296"/>
      <c r="CE146" s="296"/>
      <c r="CF146" s="296"/>
      <c r="CG146" s="296"/>
      <c r="CH146" s="296"/>
      <c r="CI146" s="296"/>
      <c r="CJ146" s="296"/>
      <c r="CK146" s="296"/>
      <c r="CL146" s="296"/>
      <c r="CM146" s="296"/>
      <c r="CN146" s="296"/>
      <c r="CO146" s="296"/>
      <c r="CP146" s="296"/>
      <c r="CQ146" s="296"/>
      <c r="CR146" s="296"/>
    </row>
    <row r="147" spans="1:96" ht="12" customHeight="1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/>
      <c r="S147" s="296"/>
      <c r="T147" s="296"/>
      <c r="U147" s="296"/>
      <c r="V147" s="296"/>
      <c r="W147" s="296"/>
      <c r="X147" s="300"/>
      <c r="Y147" s="300"/>
      <c r="Z147" s="300"/>
      <c r="AA147" s="300"/>
      <c r="AB147" s="300"/>
      <c r="AC147" s="300"/>
      <c r="AD147" s="300"/>
      <c r="AE147" s="300"/>
      <c r="AF147" s="300"/>
      <c r="AG147" s="300"/>
      <c r="AH147" s="300"/>
      <c r="AI147" s="300"/>
      <c r="AJ147" s="300"/>
      <c r="AK147" s="300"/>
      <c r="AL147" s="300"/>
      <c r="AM147" s="296"/>
      <c r="AN147" s="213"/>
      <c r="AO147" s="213"/>
      <c r="AP147" s="213"/>
      <c r="AQ147" s="213"/>
      <c r="AR147" s="213"/>
      <c r="AS147" s="213"/>
      <c r="AT147" s="213"/>
      <c r="AU147" s="213"/>
      <c r="AV147" s="213"/>
      <c r="AW147" s="320"/>
      <c r="AX147" s="213"/>
      <c r="AY147" s="213"/>
      <c r="AZ147" s="213"/>
      <c r="BA147" s="213"/>
      <c r="BB147" s="283"/>
      <c r="BC147" s="283"/>
      <c r="BD147" s="289">
        <f t="shared" si="18"/>
        <v>11.916666666666666</v>
      </c>
      <c r="BE147" s="293">
        <v>42900</v>
      </c>
      <c r="BF147" s="287">
        <v>604.43551124999999</v>
      </c>
      <c r="BG147" s="287">
        <v>644.54670378004801</v>
      </c>
      <c r="BH147" s="287">
        <v>-643.14807875529198</v>
      </c>
      <c r="BI147" s="292">
        <v>53.050693308250899</v>
      </c>
      <c r="BJ147" s="292">
        <v>7.0337821579530502</v>
      </c>
      <c r="BK147" s="289">
        <f t="shared" si="19"/>
        <v>0.91315594541589373</v>
      </c>
      <c r="BL147" s="289">
        <f t="shared" si="20"/>
        <v>91.728488551076566</v>
      </c>
      <c r="BM147" s="293">
        <v>42900</v>
      </c>
      <c r="BN147" s="287">
        <v>604.43551124999999</v>
      </c>
      <c r="BO147" s="287">
        <v>612.37285220835702</v>
      </c>
      <c r="BP147" s="287">
        <v>-609.79113069388802</v>
      </c>
      <c r="BQ147" s="292">
        <v>52.833937911600501</v>
      </c>
      <c r="BR147" s="292">
        <v>6.8253252602803798</v>
      </c>
      <c r="BS147" s="289">
        <f t="shared" si="21"/>
        <v>0.69334284525770329</v>
      </c>
      <c r="BT147" s="289">
        <f t="shared" si="22"/>
        <v>91.728488551076566</v>
      </c>
      <c r="BU147" s="296"/>
      <c r="BV147" s="290">
        <v>115.362107263656</v>
      </c>
      <c r="BW147" s="290">
        <v>79.596271735172806</v>
      </c>
      <c r="BX147" s="289">
        <f t="shared" si="23"/>
        <v>110.64398279063226</v>
      </c>
      <c r="BY147" s="289">
        <f t="shared" si="24"/>
        <v>76.373077436097503</v>
      </c>
      <c r="BZ147" s="296"/>
      <c r="CA147" s="296"/>
      <c r="CB147" s="296"/>
      <c r="CC147" s="296"/>
      <c r="CD147" s="296"/>
      <c r="CE147" s="296"/>
      <c r="CF147" s="296"/>
      <c r="CG147" s="296"/>
      <c r="CH147" s="296"/>
      <c r="CI147" s="296"/>
      <c r="CJ147" s="296"/>
      <c r="CK147" s="296"/>
      <c r="CL147" s="296"/>
      <c r="CM147" s="296"/>
      <c r="CN147" s="296"/>
      <c r="CO147" s="296"/>
      <c r="CP147" s="296"/>
      <c r="CQ147" s="296"/>
      <c r="CR147" s="296"/>
    </row>
    <row r="148" spans="1:96" ht="12" customHeight="1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/>
      <c r="S148" s="296"/>
      <c r="T148" s="296"/>
      <c r="U148" s="296"/>
      <c r="V148" s="296"/>
      <c r="W148" s="296"/>
      <c r="X148" s="300"/>
      <c r="Y148" s="300"/>
      <c r="Z148" s="300"/>
      <c r="AA148" s="300"/>
      <c r="AB148" s="300"/>
      <c r="AC148" s="300"/>
      <c r="AD148" s="300"/>
      <c r="AE148" s="300"/>
      <c r="AF148" s="300"/>
      <c r="AG148" s="300"/>
      <c r="AH148" s="300"/>
      <c r="AI148" s="300"/>
      <c r="AJ148" s="300"/>
      <c r="AK148" s="300"/>
      <c r="AL148" s="300"/>
      <c r="AM148" s="296"/>
      <c r="AN148" s="213"/>
      <c r="AO148" s="213"/>
      <c r="AP148" s="213"/>
      <c r="AQ148" s="213"/>
      <c r="AR148" s="213"/>
      <c r="AS148" s="213"/>
      <c r="AT148" s="213"/>
      <c r="AU148" s="213"/>
      <c r="AV148" s="213"/>
      <c r="AW148" s="320"/>
      <c r="AX148" s="213"/>
      <c r="AY148" s="213"/>
      <c r="AZ148" s="213"/>
      <c r="BA148" s="213"/>
      <c r="BB148" s="283"/>
      <c r="BC148" s="283"/>
      <c r="BD148" s="289">
        <f t="shared" si="18"/>
        <v>12</v>
      </c>
      <c r="BE148" s="293">
        <v>43200</v>
      </c>
      <c r="BF148" s="287">
        <v>592.91863602000001</v>
      </c>
      <c r="BG148" s="287">
        <v>646.43997562097195</v>
      </c>
      <c r="BH148" s="287">
        <v>-645.67303215884203</v>
      </c>
      <c r="BI148" s="292">
        <v>53.065147212949697</v>
      </c>
      <c r="BJ148" s="292">
        <v>7.0441100581150602</v>
      </c>
      <c r="BK148" s="289">
        <f t="shared" si="19"/>
        <v>0.92348384557790375</v>
      </c>
      <c r="BL148" s="289">
        <f t="shared" si="20"/>
        <v>80.211613321076584</v>
      </c>
      <c r="BM148" s="293">
        <v>43200</v>
      </c>
      <c r="BN148" s="287">
        <v>592.91863602000001</v>
      </c>
      <c r="BO148" s="287">
        <v>614.68179470888697</v>
      </c>
      <c r="BP148" s="287">
        <v>-612.60197885980301</v>
      </c>
      <c r="BQ148" s="292">
        <v>52.851038426102399</v>
      </c>
      <c r="BR148" s="292">
        <v>6.8390229077998201</v>
      </c>
      <c r="BS148" s="289">
        <f t="shared" si="21"/>
        <v>0.70704049277714365</v>
      </c>
      <c r="BT148" s="289">
        <f t="shared" si="22"/>
        <v>80.211613321076584</v>
      </c>
      <c r="BU148" s="296"/>
      <c r="BV148" s="290">
        <v>119.10827804959</v>
      </c>
      <c r="BW148" s="290">
        <v>81.632126080137596</v>
      </c>
      <c r="BX148" s="289">
        <f t="shared" si="23"/>
        <v>114.39015357656626</v>
      </c>
      <c r="BY148" s="289">
        <f t="shared" si="24"/>
        <v>78.408931781062293</v>
      </c>
      <c r="BZ148" s="296"/>
      <c r="CA148" s="296"/>
      <c r="CB148" s="296"/>
      <c r="CC148" s="296"/>
      <c r="CD148" s="296"/>
      <c r="CE148" s="296"/>
      <c r="CF148" s="296"/>
      <c r="CG148" s="296"/>
      <c r="CH148" s="296"/>
      <c r="CI148" s="296"/>
      <c r="CJ148" s="296"/>
      <c r="CK148" s="296"/>
      <c r="CL148" s="296"/>
      <c r="CM148" s="296"/>
      <c r="CN148" s="296"/>
      <c r="CO148" s="296"/>
      <c r="CP148" s="296"/>
      <c r="CQ148" s="296"/>
      <c r="CR148" s="296"/>
    </row>
    <row r="149" spans="1:96" ht="12" customHeight="1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/>
      <c r="S149" s="296"/>
      <c r="T149" s="296"/>
      <c r="U149" s="296"/>
      <c r="V149" s="296"/>
      <c r="W149" s="296"/>
      <c r="X149" s="300"/>
      <c r="Y149" s="300"/>
      <c r="Z149" s="300"/>
      <c r="AA149" s="300"/>
      <c r="AB149" s="300"/>
      <c r="AC149" s="300"/>
      <c r="AD149" s="300"/>
      <c r="AE149" s="300"/>
      <c r="AF149" s="300"/>
      <c r="AG149" s="300"/>
      <c r="AH149" s="300"/>
      <c r="AI149" s="300"/>
      <c r="AJ149" s="300"/>
      <c r="AK149" s="300"/>
      <c r="AL149" s="300"/>
      <c r="AM149" s="296"/>
      <c r="AN149" s="213"/>
      <c r="AO149" s="213"/>
      <c r="AP149" s="213"/>
      <c r="AQ149" s="213"/>
      <c r="AR149" s="213"/>
      <c r="AS149" s="213"/>
      <c r="AT149" s="213"/>
      <c r="AU149" s="213"/>
      <c r="AV149" s="213"/>
      <c r="AW149" s="320"/>
      <c r="AX149" s="213"/>
      <c r="AY149" s="213"/>
      <c r="AZ149" s="213"/>
      <c r="BA149" s="213"/>
      <c r="BB149" s="283"/>
      <c r="BC149" s="283"/>
      <c r="BD149" s="289">
        <f t="shared" si="18"/>
        <v>12.083333333333334</v>
      </c>
      <c r="BE149" s="293">
        <v>43500</v>
      </c>
      <c r="BF149" s="287">
        <v>580.49</v>
      </c>
      <c r="BG149" s="287">
        <v>646.80041047767099</v>
      </c>
      <c r="BH149" s="287">
        <v>-646.65450416744898</v>
      </c>
      <c r="BI149" s="292">
        <v>53.069533324018202</v>
      </c>
      <c r="BJ149" s="292">
        <v>7.0444536624376797</v>
      </c>
      <c r="BK149" s="289">
        <f t="shared" si="19"/>
        <v>0.92382744990052323</v>
      </c>
      <c r="BL149" s="289">
        <f t="shared" si="20"/>
        <v>67.782977301076585</v>
      </c>
      <c r="BM149" s="293">
        <v>43500</v>
      </c>
      <c r="BN149" s="287">
        <v>580.49</v>
      </c>
      <c r="BO149" s="287">
        <v>615.78896527313805</v>
      </c>
      <c r="BP149" s="287">
        <v>-614.21972170125105</v>
      </c>
      <c r="BQ149" s="292">
        <v>52.860128550720297</v>
      </c>
      <c r="BR149" s="292">
        <v>6.8446761146429598</v>
      </c>
      <c r="BS149" s="289">
        <f t="shared" si="21"/>
        <v>0.71269369962028328</v>
      </c>
      <c r="BT149" s="289">
        <f t="shared" si="22"/>
        <v>67.782977301076585</v>
      </c>
      <c r="BU149" s="296"/>
      <c r="BV149" s="290">
        <v>121.549965480564</v>
      </c>
      <c r="BW149" s="290">
        <v>82.773938873622498</v>
      </c>
      <c r="BX149" s="289">
        <f t="shared" si="23"/>
        <v>116.83184100754026</v>
      </c>
      <c r="BY149" s="289">
        <f t="shared" si="24"/>
        <v>79.550744574547195</v>
      </c>
      <c r="BZ149" s="296"/>
      <c r="CA149" s="296"/>
      <c r="CB149" s="296"/>
      <c r="CC149" s="296"/>
      <c r="CD149" s="296"/>
      <c r="CE149" s="296"/>
      <c r="CF149" s="296"/>
      <c r="CG149" s="296"/>
      <c r="CH149" s="296"/>
      <c r="CI149" s="296"/>
      <c r="CJ149" s="296"/>
      <c r="CK149" s="296"/>
      <c r="CL149" s="296"/>
      <c r="CM149" s="296"/>
      <c r="CN149" s="296"/>
      <c r="CO149" s="296"/>
      <c r="CP149" s="296"/>
      <c r="CQ149" s="296"/>
      <c r="CR149" s="296"/>
    </row>
    <row r="150" spans="1:96" ht="12" customHeight="1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/>
      <c r="S150" s="296"/>
      <c r="T150" s="296"/>
      <c r="U150" s="296"/>
      <c r="V150" s="296"/>
      <c r="W150" s="296"/>
      <c r="X150" s="300"/>
      <c r="Y150" s="300"/>
      <c r="Z150" s="300"/>
      <c r="AA150" s="300"/>
      <c r="AB150" s="300"/>
      <c r="AC150" s="300"/>
      <c r="AD150" s="300"/>
      <c r="AE150" s="300"/>
      <c r="AF150" s="300"/>
      <c r="AG150" s="300"/>
      <c r="AH150" s="300"/>
      <c r="AI150" s="300"/>
      <c r="AJ150" s="300"/>
      <c r="AK150" s="300"/>
      <c r="AL150" s="300"/>
      <c r="AM150" s="296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320"/>
      <c r="AX150" s="213"/>
      <c r="AY150" s="213"/>
      <c r="AZ150" s="213"/>
      <c r="BA150" s="213"/>
      <c r="BB150" s="283"/>
      <c r="BC150" s="283"/>
      <c r="BD150" s="289">
        <f t="shared" si="18"/>
        <v>12.166666666666666</v>
      </c>
      <c r="BE150" s="293">
        <v>43800</v>
      </c>
      <c r="BF150" s="287">
        <v>567.28577393</v>
      </c>
      <c r="BG150" s="287">
        <v>645.664827506047</v>
      </c>
      <c r="BH150" s="287">
        <v>-646.12462896577802</v>
      </c>
      <c r="BI150" s="292">
        <v>53.064089651387199</v>
      </c>
      <c r="BJ150" s="292">
        <v>7.0350696672516397</v>
      </c>
      <c r="BK150" s="289">
        <f t="shared" si="19"/>
        <v>0.91444345471448329</v>
      </c>
      <c r="BL150" s="289">
        <f t="shared" si="20"/>
        <v>54.578751231076581</v>
      </c>
      <c r="BM150" s="293">
        <v>43800</v>
      </c>
      <c r="BN150" s="287">
        <v>567.28577393</v>
      </c>
      <c r="BO150" s="287">
        <v>615.71173185309203</v>
      </c>
      <c r="BP150" s="287">
        <v>-614.65660739441705</v>
      </c>
      <c r="BQ150" s="292">
        <v>52.861328321557998</v>
      </c>
      <c r="BR150" s="292">
        <v>6.8424305945655002</v>
      </c>
      <c r="BS150" s="289">
        <f t="shared" si="21"/>
        <v>0.71044817954282369</v>
      </c>
      <c r="BT150" s="289">
        <f t="shared" si="22"/>
        <v>54.578751231076581</v>
      </c>
      <c r="BU150" s="296"/>
      <c r="BV150" s="290">
        <v>122.660428001214</v>
      </c>
      <c r="BW150" s="290">
        <v>83.009204890902495</v>
      </c>
      <c r="BX150" s="289">
        <f t="shared" si="23"/>
        <v>117.94230352819027</v>
      </c>
      <c r="BY150" s="289">
        <f t="shared" si="24"/>
        <v>79.786010591827193</v>
      </c>
      <c r="BZ150" s="296"/>
      <c r="CA150" s="296"/>
      <c r="CB150" s="296"/>
      <c r="CC150" s="296"/>
      <c r="CD150" s="296"/>
      <c r="CE150" s="296"/>
      <c r="CF150" s="296"/>
      <c r="CG150" s="296"/>
      <c r="CH150" s="296"/>
      <c r="CI150" s="296"/>
      <c r="CJ150" s="296"/>
      <c r="CK150" s="296"/>
      <c r="CL150" s="296"/>
      <c r="CM150" s="296"/>
      <c r="CN150" s="296"/>
      <c r="CO150" s="296"/>
      <c r="CP150" s="296"/>
      <c r="CQ150" s="296"/>
      <c r="CR150" s="296"/>
    </row>
    <row r="151" spans="1:96" ht="12" customHeight="1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/>
      <c r="S151" s="296"/>
      <c r="T151" s="296"/>
      <c r="U151" s="296"/>
      <c r="V151" s="296"/>
      <c r="W151" s="296"/>
      <c r="X151" s="300"/>
      <c r="Y151" s="300"/>
      <c r="Z151" s="300"/>
      <c r="AA151" s="300"/>
      <c r="AB151" s="300"/>
      <c r="AC151" s="300"/>
      <c r="AD151" s="300"/>
      <c r="AE151" s="300"/>
      <c r="AF151" s="300"/>
      <c r="AG151" s="300"/>
      <c r="AH151" s="300"/>
      <c r="AI151" s="300"/>
      <c r="AJ151" s="300"/>
      <c r="AK151" s="300"/>
      <c r="AL151" s="300"/>
      <c r="AM151" s="296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320"/>
      <c r="AX151" s="213"/>
      <c r="AY151" s="213"/>
      <c r="AZ151" s="213"/>
      <c r="BA151" s="213"/>
      <c r="BB151" s="283"/>
      <c r="BC151" s="283"/>
      <c r="BD151" s="289">
        <f t="shared" si="18"/>
        <v>12.25</v>
      </c>
      <c r="BE151" s="293">
        <v>44100</v>
      </c>
      <c r="BF151" s="287">
        <v>553.45062605999999</v>
      </c>
      <c r="BG151" s="287">
        <v>643.08456840245401</v>
      </c>
      <c r="BH151" s="287">
        <v>-644.13052841817205</v>
      </c>
      <c r="BI151" s="292">
        <v>53.049123371959901</v>
      </c>
      <c r="BJ151" s="292">
        <v>7.0162819951667199</v>
      </c>
      <c r="BK151" s="289">
        <f t="shared" si="19"/>
        <v>0.89565578262956347</v>
      </c>
      <c r="BL151" s="289">
        <f t="shared" si="20"/>
        <v>40.743603361076566</v>
      </c>
      <c r="BM151" s="293">
        <v>44100</v>
      </c>
      <c r="BN151" s="287">
        <v>553.45062605999999</v>
      </c>
      <c r="BO151" s="287">
        <v>614.48039178229601</v>
      </c>
      <c r="BP151" s="287">
        <v>-613.93815142147605</v>
      </c>
      <c r="BQ151" s="292">
        <v>52.854826688747998</v>
      </c>
      <c r="BR151" s="292">
        <v>6.8324988768907602</v>
      </c>
      <c r="BS151" s="289">
        <f t="shared" si="21"/>
        <v>0.7005164618680837</v>
      </c>
      <c r="BT151" s="289">
        <f t="shared" si="22"/>
        <v>40.743603361076566</v>
      </c>
      <c r="BU151" s="296"/>
      <c r="BV151" s="290">
        <v>122.42750373750199</v>
      </c>
      <c r="BW151" s="290">
        <v>82.335347479804497</v>
      </c>
      <c r="BX151" s="289">
        <f t="shared" si="23"/>
        <v>117.70937926447826</v>
      </c>
      <c r="BY151" s="289">
        <f t="shared" si="24"/>
        <v>79.112153180729194</v>
      </c>
      <c r="BZ151" s="296"/>
      <c r="CA151" s="296"/>
      <c r="CB151" s="296"/>
      <c r="CC151" s="296"/>
      <c r="CD151" s="296"/>
      <c r="CE151" s="296"/>
      <c r="CF151" s="296"/>
      <c r="CG151" s="296"/>
      <c r="CH151" s="296"/>
      <c r="CI151" s="296"/>
      <c r="CJ151" s="296"/>
      <c r="CK151" s="296"/>
      <c r="CL151" s="296"/>
      <c r="CM151" s="296"/>
      <c r="CN151" s="296"/>
      <c r="CO151" s="296"/>
      <c r="CP151" s="296"/>
      <c r="CQ151" s="296"/>
      <c r="CR151" s="296"/>
    </row>
    <row r="152" spans="1:96" ht="12" customHeight="1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/>
      <c r="S152" s="296"/>
      <c r="T152" s="296"/>
      <c r="U152" s="296"/>
      <c r="V152" s="296"/>
      <c r="W152" s="296"/>
      <c r="X152" s="300"/>
      <c r="Y152" s="300"/>
      <c r="Z152" s="300"/>
      <c r="AA152" s="300"/>
      <c r="AB152" s="300"/>
      <c r="AC152" s="300"/>
      <c r="AD152" s="300"/>
      <c r="AE152" s="300"/>
      <c r="AF152" s="300"/>
      <c r="AG152" s="300"/>
      <c r="AH152" s="300"/>
      <c r="AI152" s="300"/>
      <c r="AJ152" s="300"/>
      <c r="AK152" s="300"/>
      <c r="AL152" s="300"/>
      <c r="AM152" s="296"/>
      <c r="AN152" s="213"/>
      <c r="AO152" s="213"/>
      <c r="AP152" s="213"/>
      <c r="AQ152" s="213"/>
      <c r="AR152" s="213"/>
      <c r="AS152" s="213"/>
      <c r="AT152" s="213"/>
      <c r="AU152" s="213"/>
      <c r="AV152" s="213"/>
      <c r="AW152" s="320"/>
      <c r="AX152" s="213"/>
      <c r="AY152" s="213"/>
      <c r="AZ152" s="213"/>
      <c r="BA152" s="213"/>
      <c r="BB152" s="283"/>
      <c r="BC152" s="283"/>
      <c r="BD152" s="289">
        <f t="shared" si="18"/>
        <v>12.333333333333334</v>
      </c>
      <c r="BE152" s="293">
        <v>44400</v>
      </c>
      <c r="BF152" s="287">
        <v>539.13613719</v>
      </c>
      <c r="BG152" s="287">
        <v>639.12397476846604</v>
      </c>
      <c r="BH152" s="287">
        <v>-640.73275305745904</v>
      </c>
      <c r="BI152" s="292">
        <v>53.025003678835901</v>
      </c>
      <c r="BJ152" s="292">
        <v>6.98847507527997</v>
      </c>
      <c r="BK152" s="289">
        <f t="shared" si="19"/>
        <v>0.86784886274281359</v>
      </c>
      <c r="BL152" s="289">
        <f t="shared" si="20"/>
        <v>26.429114491076575</v>
      </c>
      <c r="BM152" s="293">
        <v>44400</v>
      </c>
      <c r="BN152" s="287">
        <v>539.13613719</v>
      </c>
      <c r="BO152" s="287">
        <v>612.13695067246999</v>
      </c>
      <c r="BP152" s="287">
        <v>-612.10191040871905</v>
      </c>
      <c r="BQ152" s="292">
        <v>52.840874739751698</v>
      </c>
      <c r="BR152" s="292">
        <v>6.8151538341801796</v>
      </c>
      <c r="BS152" s="289">
        <f t="shared" si="21"/>
        <v>0.68317141915750312</v>
      </c>
      <c r="BT152" s="289">
        <f t="shared" si="22"/>
        <v>26.429114491076575</v>
      </c>
      <c r="BU152" s="296"/>
      <c r="BV152" s="290">
        <v>120.85374369453</v>
      </c>
      <c r="BW152" s="290">
        <v>80.759746780405493</v>
      </c>
      <c r="BX152" s="289">
        <f t="shared" si="23"/>
        <v>116.13561922150626</v>
      </c>
      <c r="BY152" s="289">
        <f t="shared" si="24"/>
        <v>77.53655248133019</v>
      </c>
      <c r="BZ152" s="296"/>
      <c r="CA152" s="296"/>
      <c r="CB152" s="296"/>
      <c r="CC152" s="296"/>
      <c r="CD152" s="296"/>
      <c r="CE152" s="296"/>
      <c r="CF152" s="296"/>
      <c r="CG152" s="296"/>
      <c r="CH152" s="296"/>
      <c r="CI152" s="296"/>
      <c r="CJ152" s="296"/>
      <c r="CK152" s="296"/>
      <c r="CL152" s="296"/>
      <c r="CM152" s="296"/>
      <c r="CN152" s="296"/>
      <c r="CO152" s="296"/>
      <c r="CP152" s="296"/>
      <c r="CQ152" s="296"/>
      <c r="CR152" s="296"/>
    </row>
    <row r="153" spans="1:96" ht="12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/>
      <c r="S153" s="296"/>
      <c r="T153" s="296"/>
      <c r="U153" s="296"/>
      <c r="V153" s="296"/>
      <c r="W153" s="296"/>
      <c r="X153" s="300"/>
      <c r="Y153" s="300"/>
      <c r="Z153" s="300"/>
      <c r="AA153" s="300"/>
      <c r="AB153" s="300"/>
      <c r="AC153" s="300"/>
      <c r="AD153" s="300"/>
      <c r="AE153" s="300"/>
      <c r="AF153" s="300"/>
      <c r="AG153" s="300"/>
      <c r="AH153" s="300"/>
      <c r="AI153" s="300"/>
      <c r="AJ153" s="300"/>
      <c r="AK153" s="300"/>
      <c r="AL153" s="300"/>
      <c r="AM153" s="296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320"/>
      <c r="AX153" s="213"/>
      <c r="AY153" s="213"/>
      <c r="AZ153" s="213"/>
      <c r="BA153" s="213"/>
      <c r="BB153" s="283"/>
      <c r="BC153" s="283"/>
      <c r="BD153" s="289">
        <f t="shared" si="18"/>
        <v>12.416666666666666</v>
      </c>
      <c r="BE153" s="293">
        <v>44700</v>
      </c>
      <c r="BF153" s="287">
        <v>524.49913982999999</v>
      </c>
      <c r="BG153" s="287">
        <v>633.85884588663396</v>
      </c>
      <c r="BH153" s="287">
        <v>-636.00370946276996</v>
      </c>
      <c r="BI153" s="292">
        <v>52.992155165688303</v>
      </c>
      <c r="BJ153" s="292">
        <v>6.9520875751992603</v>
      </c>
      <c r="BK153" s="289">
        <f t="shared" si="19"/>
        <v>0.83146136266210391</v>
      </c>
      <c r="BL153" s="289">
        <f t="shared" si="20"/>
        <v>11.792117131076566</v>
      </c>
      <c r="BM153" s="293">
        <v>44700</v>
      </c>
      <c r="BN153" s="287">
        <v>524.49913982999999</v>
      </c>
      <c r="BO153" s="287">
        <v>608.73385426292305</v>
      </c>
      <c r="BP153" s="287">
        <v>-609.19620845019097</v>
      </c>
      <c r="BQ153" s="292">
        <v>52.819779218699203</v>
      </c>
      <c r="BR153" s="292">
        <v>6.7907224663556898</v>
      </c>
      <c r="BS153" s="289">
        <f t="shared" si="21"/>
        <v>0.65874005133301328</v>
      </c>
      <c r="BT153" s="289">
        <f t="shared" si="22"/>
        <v>11.792117131076566</v>
      </c>
      <c r="BU153" s="296"/>
      <c r="BV153" s="290">
        <v>117.95638381772901</v>
      </c>
      <c r="BW153" s="290">
        <v>78.299658897152</v>
      </c>
      <c r="BX153" s="289">
        <f t="shared" si="23"/>
        <v>113.23825934470527</v>
      </c>
      <c r="BY153" s="289">
        <f t="shared" si="24"/>
        <v>75.076464598076697</v>
      </c>
      <c r="BZ153" s="296"/>
      <c r="CA153" s="296"/>
      <c r="CB153" s="296"/>
      <c r="CC153" s="296"/>
      <c r="CD153" s="296"/>
      <c r="CE153" s="296"/>
      <c r="CF153" s="296"/>
      <c r="CG153" s="296"/>
      <c r="CH153" s="296"/>
      <c r="CI153" s="296"/>
      <c r="CJ153" s="296"/>
      <c r="CK153" s="296"/>
      <c r="CL153" s="296"/>
      <c r="CM153" s="296"/>
      <c r="CN153" s="296"/>
      <c r="CO153" s="296"/>
      <c r="CP153" s="296"/>
      <c r="CQ153" s="296"/>
      <c r="CR153" s="296"/>
    </row>
    <row r="154" spans="1:96" ht="12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/>
      <c r="S154" s="296"/>
      <c r="T154" s="296"/>
      <c r="U154" s="296"/>
      <c r="V154" s="296"/>
      <c r="W154" s="296"/>
      <c r="X154" s="300"/>
      <c r="Y154" s="300"/>
      <c r="Z154" s="300"/>
      <c r="AA154" s="300"/>
      <c r="AB154" s="300"/>
      <c r="AC154" s="300"/>
      <c r="AD154" s="300"/>
      <c r="AE154" s="300"/>
      <c r="AF154" s="300"/>
      <c r="AG154" s="300"/>
      <c r="AH154" s="300"/>
      <c r="AI154" s="300"/>
      <c r="AJ154" s="300"/>
      <c r="AK154" s="300"/>
      <c r="AL154" s="300"/>
      <c r="AM154" s="296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320"/>
      <c r="AX154" s="213"/>
      <c r="AY154" s="213"/>
      <c r="AZ154" s="213"/>
      <c r="BA154" s="213"/>
      <c r="BB154" s="283"/>
      <c r="BC154" s="283"/>
      <c r="BD154" s="289">
        <f t="shared" si="18"/>
        <v>12.5</v>
      </c>
      <c r="BE154" s="293">
        <v>45000</v>
      </c>
      <c r="BF154" s="287">
        <v>509.7</v>
      </c>
      <c r="BG154" s="287">
        <v>627.37489073970403</v>
      </c>
      <c r="BH154" s="287">
        <v>-630.02608672192798</v>
      </c>
      <c r="BI154" s="292">
        <v>52.951051660247998</v>
      </c>
      <c r="BJ154" s="292">
        <v>6.9076065136457903</v>
      </c>
      <c r="BK154" s="289">
        <f t="shared" si="19"/>
        <v>0.78698030110863382</v>
      </c>
      <c r="BL154" s="289">
        <f t="shared" si="20"/>
        <v>-3.0070226989234357</v>
      </c>
      <c r="BM154" s="293">
        <v>45000</v>
      </c>
      <c r="BN154" s="287">
        <v>509.7</v>
      </c>
      <c r="BO154" s="287">
        <v>604.33269250954697</v>
      </c>
      <c r="BP154" s="287">
        <v>-605.27883553455797</v>
      </c>
      <c r="BQ154" s="292">
        <v>52.791896330531998</v>
      </c>
      <c r="BR154" s="292">
        <v>6.7595799314174503</v>
      </c>
      <c r="BS154" s="289">
        <f t="shared" si="21"/>
        <v>0.62759751639477379</v>
      </c>
      <c r="BT154" s="289">
        <f t="shared" si="22"/>
        <v>-3.0070226989234357</v>
      </c>
      <c r="BU154" s="296"/>
      <c r="BV154" s="290">
        <v>113.767156223409</v>
      </c>
      <c r="BW154" s="290">
        <v>74.982026908627404</v>
      </c>
      <c r="BX154" s="289">
        <f t="shared" si="23"/>
        <v>109.04903175038527</v>
      </c>
      <c r="BY154" s="289">
        <f t="shared" si="24"/>
        <v>71.758832609552101</v>
      </c>
      <c r="BZ154" s="296"/>
      <c r="CA154" s="296"/>
      <c r="CB154" s="296"/>
      <c r="CC154" s="296"/>
      <c r="CD154" s="296"/>
      <c r="CE154" s="296"/>
      <c r="CF154" s="296"/>
      <c r="CG154" s="296"/>
      <c r="CH154" s="296"/>
      <c r="CI154" s="296"/>
      <c r="CJ154" s="296"/>
      <c r="CK154" s="296"/>
      <c r="CL154" s="296"/>
      <c r="CM154" s="296"/>
      <c r="CN154" s="296"/>
      <c r="CO154" s="296"/>
      <c r="CP154" s="296"/>
      <c r="CQ154" s="296"/>
      <c r="CR154" s="296"/>
    </row>
    <row r="155" spans="1:96" ht="12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/>
      <c r="S155" s="296"/>
      <c r="T155" s="296"/>
      <c r="U155" s="296"/>
      <c r="V155" s="296"/>
      <c r="W155" s="296"/>
      <c r="X155" s="300"/>
      <c r="Y155" s="300"/>
      <c r="Z155" s="300"/>
      <c r="AA155" s="300"/>
      <c r="AB155" s="300"/>
      <c r="AC155" s="300"/>
      <c r="AD155" s="300"/>
      <c r="AE155" s="300"/>
      <c r="AF155" s="300"/>
      <c r="AG155" s="300"/>
      <c r="AH155" s="300"/>
      <c r="AI155" s="300"/>
      <c r="AJ155" s="300"/>
      <c r="AK155" s="300"/>
      <c r="AL155" s="300"/>
      <c r="AM155" s="296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320"/>
      <c r="AX155" s="213"/>
      <c r="AY155" s="213"/>
      <c r="AZ155" s="213"/>
      <c r="BA155" s="213"/>
      <c r="BB155" s="283"/>
      <c r="BC155" s="283"/>
      <c r="BD155" s="289">
        <f t="shared" si="18"/>
        <v>12.583333333333334</v>
      </c>
      <c r="BE155" s="293">
        <v>45300</v>
      </c>
      <c r="BF155" s="287">
        <v>494.90086016999999</v>
      </c>
      <c r="BG155" s="287">
        <v>619.76618900184803</v>
      </c>
      <c r="BH155" s="287">
        <v>-622.89129553086104</v>
      </c>
      <c r="BI155" s="292">
        <v>52.902210440739701</v>
      </c>
      <c r="BJ155" s="292">
        <v>6.8555617005879403</v>
      </c>
      <c r="BK155" s="289">
        <f t="shared" si="19"/>
        <v>0.7349354880507839</v>
      </c>
      <c r="BL155" s="289">
        <f t="shared" si="20"/>
        <v>-17.806162528923437</v>
      </c>
      <c r="BM155" s="293">
        <v>45300</v>
      </c>
      <c r="BN155" s="287">
        <v>494.90086016999999</v>
      </c>
      <c r="BO155" s="287">
        <v>599.002894466773</v>
      </c>
      <c r="BP155" s="287">
        <v>-600.41573661903601</v>
      </c>
      <c r="BQ155" s="292">
        <v>52.757625818859403</v>
      </c>
      <c r="BR155" s="292">
        <v>6.7221438148650901</v>
      </c>
      <c r="BS155" s="289">
        <f t="shared" si="21"/>
        <v>0.59016139984241356</v>
      </c>
      <c r="BT155" s="289">
        <f t="shared" si="22"/>
        <v>-17.806162528923437</v>
      </c>
      <c r="BU155" s="296"/>
      <c r="BV155" s="290">
        <v>108.331941666093</v>
      </c>
      <c r="BW155" s="290">
        <v>70.843185784808497</v>
      </c>
      <c r="BX155" s="289">
        <f t="shared" si="23"/>
        <v>103.61381719306927</v>
      </c>
      <c r="BY155" s="289">
        <f t="shared" si="24"/>
        <v>67.619991485733195</v>
      </c>
      <c r="BZ155" s="296"/>
      <c r="CA155" s="296"/>
      <c r="CB155" s="296"/>
      <c r="CC155" s="296"/>
      <c r="CD155" s="296"/>
      <c r="CE155" s="296"/>
      <c r="CF155" s="296"/>
      <c r="CG155" s="296"/>
      <c r="CH155" s="296"/>
      <c r="CI155" s="296"/>
      <c r="CJ155" s="296"/>
      <c r="CK155" s="296"/>
      <c r="CL155" s="296"/>
      <c r="CM155" s="296"/>
      <c r="CN155" s="296"/>
      <c r="CO155" s="296"/>
      <c r="CP155" s="296"/>
      <c r="CQ155" s="296"/>
      <c r="CR155" s="296"/>
    </row>
    <row r="156" spans="1:96" ht="12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/>
      <c r="S156" s="296"/>
      <c r="T156" s="296"/>
      <c r="U156" s="296"/>
      <c r="V156" s="296"/>
      <c r="W156" s="296"/>
      <c r="X156" s="300"/>
      <c r="Y156" s="300"/>
      <c r="Z156" s="300"/>
      <c r="AA156" s="300"/>
      <c r="AB156" s="300"/>
      <c r="AC156" s="300"/>
      <c r="AD156" s="300"/>
      <c r="AE156" s="300"/>
      <c r="AF156" s="300"/>
      <c r="AG156" s="300"/>
      <c r="AH156" s="300"/>
      <c r="AI156" s="300"/>
      <c r="AJ156" s="300"/>
      <c r="AK156" s="300"/>
      <c r="AL156" s="300"/>
      <c r="AM156" s="296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320"/>
      <c r="AX156" s="213"/>
      <c r="AY156" s="213"/>
      <c r="AZ156" s="213"/>
      <c r="BA156" s="213"/>
      <c r="BB156" s="283"/>
      <c r="BC156" s="283"/>
      <c r="BD156" s="289">
        <f t="shared" si="18"/>
        <v>12.666666666666666</v>
      </c>
      <c r="BE156" s="293">
        <v>45600</v>
      </c>
      <c r="BF156" s="287">
        <v>480.26386280999998</v>
      </c>
      <c r="BG156" s="287">
        <v>611.133676593426</v>
      </c>
      <c r="BH156" s="287">
        <v>-614.69793437630199</v>
      </c>
      <c r="BI156" s="292">
        <v>52.846186788512</v>
      </c>
      <c r="BJ156" s="292">
        <v>6.7965204695762402</v>
      </c>
      <c r="BK156" s="289">
        <f t="shared" si="19"/>
        <v>0.67589425703908379</v>
      </c>
      <c r="BL156" s="289">
        <f t="shared" si="20"/>
        <v>-32.443159888923446</v>
      </c>
      <c r="BM156" s="293">
        <v>45600</v>
      </c>
      <c r="BN156" s="287">
        <v>480.26386280999998</v>
      </c>
      <c r="BO156" s="287">
        <v>592.82043197739995</v>
      </c>
      <c r="BP156" s="287">
        <v>-594.67970913682302</v>
      </c>
      <c r="BQ156" s="292">
        <v>52.717405310348603</v>
      </c>
      <c r="BR156" s="292">
        <v>6.67886863485547</v>
      </c>
      <c r="BS156" s="289">
        <f t="shared" si="21"/>
        <v>0.54688621983279351</v>
      </c>
      <c r="BT156" s="289">
        <f t="shared" si="22"/>
        <v>-32.443159888923446</v>
      </c>
      <c r="BU156" s="296"/>
      <c r="BV156" s="290">
        <v>101.710267048839</v>
      </c>
      <c r="BW156" s="290">
        <v>65.928464443577994</v>
      </c>
      <c r="BX156" s="289">
        <f t="shared" si="23"/>
        <v>96.992142575815265</v>
      </c>
      <c r="BY156" s="289">
        <f t="shared" si="24"/>
        <v>62.705270144502698</v>
      </c>
      <c r="BZ156" s="296"/>
      <c r="CA156" s="296"/>
      <c r="CB156" s="296"/>
      <c r="CC156" s="296"/>
      <c r="CD156" s="296"/>
      <c r="CE156" s="296"/>
      <c r="CF156" s="296"/>
      <c r="CG156" s="296"/>
      <c r="CH156" s="296"/>
      <c r="CI156" s="296"/>
      <c r="CJ156" s="296"/>
      <c r="CK156" s="296"/>
      <c r="CL156" s="296"/>
      <c r="CM156" s="296"/>
      <c r="CN156" s="296"/>
      <c r="CO156" s="296"/>
      <c r="CP156" s="296"/>
      <c r="CQ156" s="296"/>
      <c r="CR156" s="296"/>
    </row>
    <row r="157" spans="1:96" ht="12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/>
      <c r="S157" s="296"/>
      <c r="T157" s="296"/>
      <c r="U157" s="296"/>
      <c r="V157" s="296"/>
      <c r="W157" s="296"/>
      <c r="X157" s="300"/>
      <c r="Y157" s="300"/>
      <c r="Z157" s="300"/>
      <c r="AA157" s="300"/>
      <c r="AB157" s="300"/>
      <c r="AC157" s="300"/>
      <c r="AD157" s="300"/>
      <c r="AE157" s="300"/>
      <c r="AF157" s="300"/>
      <c r="AG157" s="300"/>
      <c r="AH157" s="300"/>
      <c r="AI157" s="300"/>
      <c r="AJ157" s="300"/>
      <c r="AK157" s="300"/>
      <c r="AL157" s="300"/>
      <c r="AM157" s="296"/>
      <c r="AN157" s="213"/>
      <c r="AO157" s="213"/>
      <c r="AP157" s="213"/>
      <c r="AQ157" s="213"/>
      <c r="AR157" s="213"/>
      <c r="AS157" s="213"/>
      <c r="AT157" s="213"/>
      <c r="AU157" s="213"/>
      <c r="AV157" s="213"/>
      <c r="AW157" s="320"/>
      <c r="AX157" s="213"/>
      <c r="AY157" s="213"/>
      <c r="AZ157" s="213"/>
      <c r="BA157" s="213"/>
      <c r="BB157" s="283"/>
      <c r="BC157" s="283"/>
      <c r="BD157" s="289">
        <f t="shared" si="18"/>
        <v>12.75</v>
      </c>
      <c r="BE157" s="293">
        <v>45900</v>
      </c>
      <c r="BF157" s="287">
        <v>465.94937393999999</v>
      </c>
      <c r="BG157" s="287">
        <v>601.58367207969695</v>
      </c>
      <c r="BH157" s="287">
        <v>-605.55029800213401</v>
      </c>
      <c r="BI157" s="292">
        <v>52.783568848346299</v>
      </c>
      <c r="BJ157" s="292">
        <v>6.73108268370936</v>
      </c>
      <c r="BK157" s="289">
        <f t="shared" si="19"/>
        <v>0.61045647117220359</v>
      </c>
      <c r="BL157" s="289">
        <f t="shared" si="20"/>
        <v>-46.757648758923438</v>
      </c>
      <c r="BM157" s="293">
        <v>45900</v>
      </c>
      <c r="BN157" s="287">
        <v>465.94937393999999</v>
      </c>
      <c r="BO157" s="287">
        <v>585.86654968194296</v>
      </c>
      <c r="BP157" s="287">
        <v>-588.14912608797204</v>
      </c>
      <c r="BQ157" s="292">
        <v>52.6717049245472</v>
      </c>
      <c r="BR157" s="292">
        <v>6.6302405867314196</v>
      </c>
      <c r="BS157" s="289">
        <f t="shared" si="21"/>
        <v>0.49825817170874309</v>
      </c>
      <c r="BT157" s="289">
        <f t="shared" si="22"/>
        <v>-46.757648758923438</v>
      </c>
      <c r="BU157" s="296"/>
      <c r="BV157" s="290">
        <v>93.974653479847206</v>
      </c>
      <c r="BW157" s="290">
        <v>60.291689304802503</v>
      </c>
      <c r="BX157" s="289">
        <f t="shared" si="23"/>
        <v>89.25652900682347</v>
      </c>
      <c r="BY157" s="289">
        <f t="shared" si="24"/>
        <v>57.068495005727208</v>
      </c>
      <c r="BZ157" s="296"/>
      <c r="CA157" s="296"/>
      <c r="CB157" s="296"/>
      <c r="CC157" s="296"/>
      <c r="CD157" s="296"/>
      <c r="CE157" s="296"/>
      <c r="CF157" s="296"/>
      <c r="CG157" s="296"/>
      <c r="CH157" s="296"/>
      <c r="CI157" s="296"/>
      <c r="CJ157" s="296"/>
      <c r="CK157" s="296"/>
      <c r="CL157" s="296"/>
      <c r="CM157" s="296"/>
      <c r="CN157" s="296"/>
      <c r="CO157" s="296"/>
      <c r="CP157" s="296"/>
      <c r="CQ157" s="296"/>
      <c r="CR157" s="296"/>
    </row>
    <row r="158" spans="1:96" ht="12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/>
      <c r="S158" s="296"/>
      <c r="T158" s="296"/>
      <c r="U158" s="296"/>
      <c r="V158" s="296"/>
      <c r="W158" s="296"/>
      <c r="X158" s="300"/>
      <c r="Y158" s="300"/>
      <c r="Z158" s="300"/>
      <c r="AA158" s="300"/>
      <c r="AB158" s="300"/>
      <c r="AC158" s="300"/>
      <c r="AD158" s="300"/>
      <c r="AE158" s="300"/>
      <c r="AF158" s="300"/>
      <c r="AG158" s="300"/>
      <c r="AH158" s="300"/>
      <c r="AI158" s="300"/>
      <c r="AJ158" s="300"/>
      <c r="AK158" s="300"/>
      <c r="AL158" s="300"/>
      <c r="AM158" s="296"/>
      <c r="AN158" s="213"/>
      <c r="AO158" s="213"/>
      <c r="AP158" s="213"/>
      <c r="AQ158" s="213"/>
      <c r="AR158" s="213"/>
      <c r="AS158" s="213"/>
      <c r="AT158" s="213"/>
      <c r="AU158" s="213"/>
      <c r="AV158" s="213"/>
      <c r="AW158" s="320"/>
      <c r="AX158" s="213"/>
      <c r="AY158" s="213"/>
      <c r="AZ158" s="213"/>
      <c r="BA158" s="213"/>
      <c r="BB158" s="283"/>
      <c r="BC158" s="283"/>
      <c r="BD158" s="289">
        <f t="shared" si="18"/>
        <v>12.833333333333334</v>
      </c>
      <c r="BE158" s="293">
        <v>46200</v>
      </c>
      <c r="BF158" s="287">
        <v>452.11422606999997</v>
      </c>
      <c r="BG158" s="287">
        <v>591.22646062337901</v>
      </c>
      <c r="BH158" s="287">
        <v>-595.55694386866605</v>
      </c>
      <c r="BI158" s="292">
        <v>52.7149727847669</v>
      </c>
      <c r="BJ158" s="292">
        <v>6.6598760122570004</v>
      </c>
      <c r="BK158" s="289">
        <f t="shared" si="19"/>
        <v>0.53924979971984399</v>
      </c>
      <c r="BL158" s="289">
        <f t="shared" si="20"/>
        <v>-60.592796628923452</v>
      </c>
      <c r="BM158" s="293">
        <v>46200</v>
      </c>
      <c r="BN158" s="287">
        <v>452.11422606999997</v>
      </c>
      <c r="BO158" s="287">
        <v>578.22653827961699</v>
      </c>
      <c r="BP158" s="287">
        <v>-580.90670121130802</v>
      </c>
      <c r="BQ158" s="292">
        <v>52.621022155199199</v>
      </c>
      <c r="BR158" s="292">
        <v>6.5767725379372797</v>
      </c>
      <c r="BS158" s="289">
        <f t="shared" si="21"/>
        <v>0.44479012291460318</v>
      </c>
      <c r="BT158" s="289">
        <f t="shared" si="22"/>
        <v>-60.592796628923452</v>
      </c>
      <c r="BU158" s="296"/>
      <c r="BV158" s="290">
        <v>85.209822015508095</v>
      </c>
      <c r="BW158" s="290">
        <v>53.994594779092303</v>
      </c>
      <c r="BX158" s="289">
        <f t="shared" si="23"/>
        <v>80.49169754248436</v>
      </c>
      <c r="BY158" s="289">
        <f t="shared" si="24"/>
        <v>50.771400480017007</v>
      </c>
      <c r="BZ158" s="296"/>
      <c r="CA158" s="296"/>
      <c r="CB158" s="296"/>
      <c r="CC158" s="296"/>
      <c r="CD158" s="296"/>
      <c r="CE158" s="296"/>
      <c r="CF158" s="296"/>
      <c r="CG158" s="296"/>
      <c r="CH158" s="296"/>
      <c r="CI158" s="296"/>
      <c r="CJ158" s="296"/>
      <c r="CK158" s="296"/>
      <c r="CL158" s="296"/>
      <c r="CM158" s="296"/>
      <c r="CN158" s="296"/>
      <c r="CO158" s="296"/>
      <c r="CP158" s="296"/>
      <c r="CQ158" s="296"/>
      <c r="CR158" s="296"/>
    </row>
    <row r="159" spans="1:96" ht="12" customHeight="1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/>
      <c r="S159" s="296"/>
      <c r="T159" s="296"/>
      <c r="U159" s="296"/>
      <c r="V159" s="296"/>
      <c r="W159" s="296"/>
      <c r="X159" s="300"/>
      <c r="Y159" s="300"/>
      <c r="Z159" s="300"/>
      <c r="AA159" s="300"/>
      <c r="AB159" s="300"/>
      <c r="AC159" s="300"/>
      <c r="AD159" s="300"/>
      <c r="AE159" s="300"/>
      <c r="AF159" s="300"/>
      <c r="AG159" s="300"/>
      <c r="AH159" s="300"/>
      <c r="AI159" s="300"/>
      <c r="AJ159" s="300"/>
      <c r="AK159" s="300"/>
      <c r="AL159" s="300"/>
      <c r="AM159" s="296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320"/>
      <c r="AX159" s="213"/>
      <c r="AY159" s="213"/>
      <c r="AZ159" s="213"/>
      <c r="BA159" s="213"/>
      <c r="BB159" s="283"/>
      <c r="BC159" s="283"/>
      <c r="BD159" s="289">
        <f t="shared" si="18"/>
        <v>12.916666666666666</v>
      </c>
      <c r="BE159" s="293">
        <v>46500</v>
      </c>
      <c r="BF159" s="287">
        <v>438.91</v>
      </c>
      <c r="BG159" s="287">
        <v>580.17495232385102</v>
      </c>
      <c r="BH159" s="287">
        <v>-584.82933252060104</v>
      </c>
      <c r="BI159" s="292">
        <v>52.641038238027001</v>
      </c>
      <c r="BJ159" s="292">
        <v>6.5835514893241198</v>
      </c>
      <c r="BK159" s="289">
        <f t="shared" si="19"/>
        <v>0.46292527678696338</v>
      </c>
      <c r="BL159" s="289">
        <f t="shared" si="20"/>
        <v>-73.797022698923399</v>
      </c>
      <c r="BM159" s="293">
        <v>46500</v>
      </c>
      <c r="BN159" s="287">
        <v>438.91</v>
      </c>
      <c r="BO159" s="287">
        <v>569.98856724404095</v>
      </c>
      <c r="BP159" s="287">
        <v>-573.03831197645798</v>
      </c>
      <c r="BQ159" s="292">
        <v>52.565877036584503</v>
      </c>
      <c r="BR159" s="292">
        <v>6.5189992918657396</v>
      </c>
      <c r="BS159" s="289">
        <f t="shared" si="21"/>
        <v>0.38701687684306307</v>
      </c>
      <c r="BT159" s="289">
        <f t="shared" si="22"/>
        <v>-73.797022698923399</v>
      </c>
      <c r="BU159" s="296"/>
      <c r="BV159" s="290">
        <v>75.511765788637504</v>
      </c>
      <c r="BW159" s="290">
        <v>47.106147147615303</v>
      </c>
      <c r="BX159" s="289">
        <f t="shared" si="23"/>
        <v>70.793641315613769</v>
      </c>
      <c r="BY159" s="289">
        <f t="shared" si="24"/>
        <v>43.882952848540008</v>
      </c>
      <c r="BZ159" s="296"/>
      <c r="CA159" s="296"/>
      <c r="CB159" s="296"/>
      <c r="CC159" s="296"/>
      <c r="CD159" s="296"/>
      <c r="CE159" s="296"/>
      <c r="CF159" s="296"/>
      <c r="CG159" s="296"/>
      <c r="CH159" s="296"/>
      <c r="CI159" s="296"/>
      <c r="CJ159" s="296"/>
      <c r="CK159" s="296"/>
      <c r="CL159" s="296"/>
      <c r="CM159" s="296"/>
      <c r="CN159" s="296"/>
      <c r="CO159" s="296"/>
      <c r="CP159" s="296"/>
      <c r="CQ159" s="296"/>
      <c r="CR159" s="296"/>
    </row>
    <row r="160" spans="1:96" ht="12" customHeight="1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/>
      <c r="S160" s="296"/>
      <c r="T160" s="296"/>
      <c r="U160" s="296"/>
      <c r="V160" s="296"/>
      <c r="W160" s="296"/>
      <c r="X160" s="300"/>
      <c r="Y160" s="300"/>
      <c r="Z160" s="300"/>
      <c r="AA160" s="300"/>
      <c r="AB160" s="300"/>
      <c r="AC160" s="300"/>
      <c r="AD160" s="300"/>
      <c r="AE160" s="300"/>
      <c r="AF160" s="300"/>
      <c r="AG160" s="300"/>
      <c r="AH160" s="300"/>
      <c r="AI160" s="300"/>
      <c r="AJ160" s="300"/>
      <c r="AK160" s="300"/>
      <c r="AL160" s="300"/>
      <c r="AM160" s="296"/>
      <c r="AN160" s="213"/>
      <c r="AO160" s="213"/>
      <c r="AP160" s="213"/>
      <c r="AQ160" s="213"/>
      <c r="AR160" s="213"/>
      <c r="AS160" s="213"/>
      <c r="AT160" s="213"/>
      <c r="AU160" s="213"/>
      <c r="AV160" s="213"/>
      <c r="AW160" s="320"/>
      <c r="AX160" s="213"/>
      <c r="AY160" s="213"/>
      <c r="AZ160" s="213"/>
      <c r="BA160" s="213"/>
      <c r="BB160" s="283"/>
      <c r="BC160" s="283"/>
      <c r="BD160" s="289">
        <f t="shared" si="18"/>
        <v>13</v>
      </c>
      <c r="BE160" s="293">
        <v>46800</v>
      </c>
      <c r="BF160" s="287">
        <v>426.48136398000003</v>
      </c>
      <c r="BG160" s="287">
        <v>568.54343157129904</v>
      </c>
      <c r="BH160" s="287">
        <v>-573.48055765912295</v>
      </c>
      <c r="BI160" s="292">
        <v>52.5624240973181</v>
      </c>
      <c r="BJ160" s="292">
        <v>6.5027793790336004</v>
      </c>
      <c r="BK160" s="289">
        <f t="shared" si="19"/>
        <v>0.38215316649644393</v>
      </c>
      <c r="BL160" s="289">
        <f t="shared" si="20"/>
        <v>-86.225658718923398</v>
      </c>
      <c r="BM160" s="293">
        <v>46800</v>
      </c>
      <c r="BN160" s="287">
        <v>426.48136398000003</v>
      </c>
      <c r="BO160" s="287">
        <v>561.242592274618</v>
      </c>
      <c r="BP160" s="287">
        <v>-564.63189521539698</v>
      </c>
      <c r="BQ160" s="292">
        <v>52.506807615681197</v>
      </c>
      <c r="BR160" s="292">
        <v>6.4574731463848796</v>
      </c>
      <c r="BS160" s="289">
        <f t="shared" si="21"/>
        <v>0.32549073136220308</v>
      </c>
      <c r="BT160" s="289">
        <f t="shared" si="22"/>
        <v>-86.225658718923398</v>
      </c>
      <c r="BU160" s="296"/>
      <c r="BV160" s="290">
        <v>64.986698684035105</v>
      </c>
      <c r="BW160" s="290">
        <v>39.701789237889002</v>
      </c>
      <c r="BX160" s="289">
        <f t="shared" si="23"/>
        <v>60.268574211011369</v>
      </c>
      <c r="BY160" s="289">
        <f t="shared" si="24"/>
        <v>36.478594938813707</v>
      </c>
      <c r="BZ160" s="296"/>
      <c r="CA160" s="296"/>
      <c r="CB160" s="296"/>
      <c r="CC160" s="296"/>
      <c r="CD160" s="296"/>
      <c r="CE160" s="296"/>
      <c r="CF160" s="296"/>
      <c r="CG160" s="296"/>
      <c r="CH160" s="296"/>
      <c r="CI160" s="296"/>
      <c r="CJ160" s="296"/>
      <c r="CK160" s="296"/>
      <c r="CL160" s="296"/>
      <c r="CM160" s="296"/>
      <c r="CN160" s="296"/>
      <c r="CO160" s="296"/>
      <c r="CP160" s="296"/>
      <c r="CQ160" s="296"/>
      <c r="CR160" s="296"/>
    </row>
    <row r="161" spans="1:96" ht="12" customHeight="1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/>
      <c r="S161" s="296"/>
      <c r="T161" s="296"/>
      <c r="U161" s="296"/>
      <c r="V161" s="296"/>
      <c r="W161" s="296"/>
      <c r="X161" s="300"/>
      <c r="Y161" s="300"/>
      <c r="Z161" s="300"/>
      <c r="AA161" s="300"/>
      <c r="AB161" s="300"/>
      <c r="AC161" s="300"/>
      <c r="AD161" s="300"/>
      <c r="AE161" s="300"/>
      <c r="AF161" s="300"/>
      <c r="AG161" s="300"/>
      <c r="AH161" s="300"/>
      <c r="AI161" s="300"/>
      <c r="AJ161" s="300"/>
      <c r="AK161" s="300"/>
      <c r="AL161" s="300"/>
      <c r="AM161" s="296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320"/>
      <c r="AX161" s="213"/>
      <c r="AY161" s="213"/>
      <c r="AZ161" s="213"/>
      <c r="BA161" s="213"/>
      <c r="BB161" s="283"/>
      <c r="BC161" s="283"/>
      <c r="BD161" s="289">
        <f t="shared" si="18"/>
        <v>13.083333333333334</v>
      </c>
      <c r="BE161" s="293">
        <v>47100</v>
      </c>
      <c r="BF161" s="287">
        <v>414.96448874999999</v>
      </c>
      <c r="BG161" s="287">
        <v>556.446413510723</v>
      </c>
      <c r="BH161" s="287">
        <v>-561.62418126511295</v>
      </c>
      <c r="BI161" s="292">
        <v>52.4798046211775</v>
      </c>
      <c r="BJ161" s="292">
        <v>6.4182453834815298</v>
      </c>
      <c r="BK161" s="289">
        <f t="shared" si="19"/>
        <v>0.2976191709443734</v>
      </c>
      <c r="BL161" s="289">
        <f t="shared" si="20"/>
        <v>-97.742533948923437</v>
      </c>
      <c r="BM161" s="293">
        <v>47100</v>
      </c>
      <c r="BN161" s="287">
        <v>414.96448874999999</v>
      </c>
      <c r="BO161" s="287">
        <v>552.07935162850697</v>
      </c>
      <c r="BP161" s="287">
        <v>-555.77642910484894</v>
      </c>
      <c r="BQ161" s="292">
        <v>52.444365757592998</v>
      </c>
      <c r="BR161" s="292">
        <v>6.3927597793030797</v>
      </c>
      <c r="BS161" s="289">
        <f t="shared" si="21"/>
        <v>0.26077736428040321</v>
      </c>
      <c r="BT161" s="289">
        <f t="shared" si="22"/>
        <v>-97.742533948923437</v>
      </c>
      <c r="BU161" s="296"/>
      <c r="BV161" s="290">
        <v>53.749892075551301</v>
      </c>
      <c r="BW161" s="290">
        <v>31.8626141679193</v>
      </c>
      <c r="BX161" s="289">
        <f t="shared" si="23"/>
        <v>49.031767602527566</v>
      </c>
      <c r="BY161" s="289">
        <f t="shared" si="24"/>
        <v>28.639419868844001</v>
      </c>
      <c r="BZ161" s="296"/>
      <c r="CA161" s="296"/>
      <c r="CB161" s="296"/>
      <c r="CC161" s="296"/>
      <c r="CD161" s="296"/>
      <c r="CE161" s="296"/>
      <c r="CF161" s="296"/>
      <c r="CG161" s="296"/>
      <c r="CH161" s="296"/>
      <c r="CI161" s="296"/>
      <c r="CJ161" s="296"/>
      <c r="CK161" s="296"/>
      <c r="CL161" s="296"/>
      <c r="CM161" s="296"/>
      <c r="CN161" s="296"/>
      <c r="CO161" s="296"/>
      <c r="CP161" s="296"/>
      <c r="CQ161" s="296"/>
      <c r="CR161" s="296"/>
    </row>
    <row r="162" spans="1:96" ht="12" customHeight="1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/>
      <c r="S162" s="296"/>
      <c r="T162" s="296"/>
      <c r="U162" s="296"/>
      <c r="V162" s="296"/>
      <c r="W162" s="296"/>
      <c r="X162" s="300"/>
      <c r="Y162" s="300"/>
      <c r="Z162" s="300"/>
      <c r="AA162" s="300"/>
      <c r="AB162" s="300"/>
      <c r="AC162" s="300"/>
      <c r="AD162" s="300"/>
      <c r="AE162" s="300"/>
      <c r="AF162" s="300"/>
      <c r="AG162" s="300"/>
      <c r="AH162" s="300"/>
      <c r="AI162" s="300"/>
      <c r="AJ162" s="300"/>
      <c r="AK162" s="300"/>
      <c r="AL162" s="300"/>
      <c r="AM162" s="296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320"/>
      <c r="AX162" s="213"/>
      <c r="AY162" s="213"/>
      <c r="AZ162" s="213"/>
      <c r="BA162" s="213"/>
      <c r="BB162" s="283"/>
      <c r="BC162" s="283"/>
      <c r="BD162" s="289">
        <f t="shared" si="18"/>
        <v>13.166666666666666</v>
      </c>
      <c r="BE162" s="293">
        <v>47400</v>
      </c>
      <c r="BF162" s="287">
        <v>404.48555561000001</v>
      </c>
      <c r="BG162" s="287">
        <v>543.99762286064595</v>
      </c>
      <c r="BH162" s="287">
        <v>-549.37318835929398</v>
      </c>
      <c r="BI162" s="292">
        <v>52.393865946006599</v>
      </c>
      <c r="BJ162" s="292">
        <v>6.3306472400734402</v>
      </c>
      <c r="BK162" s="289">
        <f t="shared" si="19"/>
        <v>0.21002102753628371</v>
      </c>
      <c r="BL162" s="289">
        <f t="shared" si="20"/>
        <v>-108.22146708892342</v>
      </c>
      <c r="BM162" s="293">
        <v>47400</v>
      </c>
      <c r="BN162" s="287">
        <v>404.48555561000001</v>
      </c>
      <c r="BO162" s="287">
        <v>542.58946412468799</v>
      </c>
      <c r="BP162" s="287">
        <v>-546.56101390752804</v>
      </c>
      <c r="BQ162" s="292">
        <v>52.379113317416</v>
      </c>
      <c r="BR162" s="292">
        <v>6.3254344985093001</v>
      </c>
      <c r="BS162" s="289">
        <f t="shared" si="21"/>
        <v>0.19345208348662357</v>
      </c>
      <c r="BT162" s="289">
        <f t="shared" si="22"/>
        <v>-108.22146708892342</v>
      </c>
      <c r="BU162" s="296"/>
      <c r="BV162" s="290">
        <v>41.924412364814302</v>
      </c>
      <c r="BW162" s="290">
        <v>23.674477207909799</v>
      </c>
      <c r="BX162" s="289">
        <f t="shared" si="23"/>
        <v>37.206287891790566</v>
      </c>
      <c r="BY162" s="289">
        <f t="shared" si="24"/>
        <v>20.4512829088345</v>
      </c>
      <c r="BZ162" s="296"/>
      <c r="CA162" s="296"/>
      <c r="CB162" s="296"/>
      <c r="CC162" s="296"/>
      <c r="CD162" s="296"/>
      <c r="CE162" s="296"/>
      <c r="CF162" s="296"/>
      <c r="CG162" s="296"/>
      <c r="CH162" s="296"/>
      <c r="CI162" s="296"/>
      <c r="CJ162" s="296"/>
      <c r="CK162" s="296"/>
      <c r="CL162" s="296"/>
      <c r="CM162" s="296"/>
      <c r="CN162" s="296"/>
      <c r="CO162" s="296"/>
      <c r="CP162" s="296"/>
      <c r="CQ162" s="296"/>
      <c r="CR162" s="296"/>
    </row>
    <row r="163" spans="1:96" ht="12" customHeight="1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/>
      <c r="S163" s="296"/>
      <c r="T163" s="296"/>
      <c r="U163" s="296"/>
      <c r="V163" s="296"/>
      <c r="W163" s="296"/>
      <c r="X163" s="300"/>
      <c r="Y163" s="300"/>
      <c r="Z163" s="300"/>
      <c r="AA163" s="300"/>
      <c r="AB163" s="300"/>
      <c r="AC163" s="300"/>
      <c r="AD163" s="300"/>
      <c r="AE163" s="300"/>
      <c r="AF163" s="300"/>
      <c r="AG163" s="300"/>
      <c r="AH163" s="300"/>
      <c r="AI163" s="300"/>
      <c r="AJ163" s="300"/>
      <c r="AK163" s="300"/>
      <c r="AL163" s="300"/>
      <c r="AM163" s="296"/>
      <c r="AN163" s="213"/>
      <c r="AO163" s="213"/>
      <c r="AP163" s="213"/>
      <c r="AQ163" s="213"/>
      <c r="AR163" s="213"/>
      <c r="AS163" s="213"/>
      <c r="AT163" s="213"/>
      <c r="AU163" s="213"/>
      <c r="AV163" s="213"/>
      <c r="AW163" s="320"/>
      <c r="AX163" s="213"/>
      <c r="AY163" s="213"/>
      <c r="AZ163" s="213"/>
      <c r="BA163" s="213"/>
      <c r="BB163" s="283"/>
      <c r="BC163" s="283"/>
      <c r="BD163" s="289">
        <f t="shared" si="18"/>
        <v>13.25</v>
      </c>
      <c r="BE163" s="293">
        <v>47700</v>
      </c>
      <c r="BF163" s="287">
        <v>395.15937394000002</v>
      </c>
      <c r="BG163" s="287">
        <v>531.30910918667598</v>
      </c>
      <c r="BH163" s="287">
        <v>-536.83907493846698</v>
      </c>
      <c r="BI163" s="292">
        <v>52.3053030329813</v>
      </c>
      <c r="BJ163" s="292">
        <v>6.2406917635723298</v>
      </c>
      <c r="BK163" s="289">
        <f t="shared" si="19"/>
        <v>0.12006555103517336</v>
      </c>
      <c r="BL163" s="289">
        <f t="shared" si="20"/>
        <v>-117.5476487589234</v>
      </c>
      <c r="BM163" s="293">
        <v>47700</v>
      </c>
      <c r="BN163" s="287">
        <v>395.15937394000002</v>
      </c>
      <c r="BO163" s="287">
        <v>532.86264004954</v>
      </c>
      <c r="BP163" s="287">
        <v>-537.07406238970702</v>
      </c>
      <c r="BQ163" s="292">
        <v>52.311618716219598</v>
      </c>
      <c r="BR163" s="292">
        <v>6.2560788986473197</v>
      </c>
      <c r="BS163" s="289">
        <f t="shared" si="21"/>
        <v>0.12409648362464321</v>
      </c>
      <c r="BT163" s="289">
        <f t="shared" si="22"/>
        <v>-117.5476487589234</v>
      </c>
      <c r="BU163" s="296"/>
      <c r="BV163" s="290">
        <v>29.639773148190098</v>
      </c>
      <c r="BW163" s="290">
        <v>15.2270554864986</v>
      </c>
      <c r="BX163" s="289">
        <f t="shared" si="23"/>
        <v>24.921648675166367</v>
      </c>
      <c r="BY163" s="289">
        <f t="shared" si="24"/>
        <v>12.003861187423302</v>
      </c>
      <c r="BZ163" s="296"/>
      <c r="CA163" s="296"/>
      <c r="CB163" s="296"/>
      <c r="CC163" s="296"/>
      <c r="CD163" s="296"/>
      <c r="CE163" s="296"/>
      <c r="CF163" s="296"/>
      <c r="CG163" s="296"/>
      <c r="CH163" s="296"/>
      <c r="CI163" s="296"/>
      <c r="CJ163" s="296"/>
      <c r="CK163" s="296"/>
      <c r="CL163" s="296"/>
      <c r="CM163" s="296"/>
      <c r="CN163" s="296"/>
      <c r="CO163" s="296"/>
      <c r="CP163" s="296"/>
      <c r="CQ163" s="296"/>
      <c r="CR163" s="296"/>
    </row>
    <row r="164" spans="1:96" ht="12" customHeight="1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/>
      <c r="S164" s="296"/>
      <c r="T164" s="296"/>
      <c r="U164" s="296"/>
      <c r="V164" s="296"/>
      <c r="W164" s="296"/>
      <c r="X164" s="300"/>
      <c r="Y164" s="300"/>
      <c r="Z164" s="300"/>
      <c r="AA164" s="300"/>
      <c r="AB164" s="300"/>
      <c r="AC164" s="300"/>
      <c r="AD164" s="300"/>
      <c r="AE164" s="300"/>
      <c r="AF164" s="300"/>
      <c r="AG164" s="300"/>
      <c r="AH164" s="300"/>
      <c r="AI164" s="300"/>
      <c r="AJ164" s="300"/>
      <c r="AK164" s="300"/>
      <c r="AL164" s="300"/>
      <c r="AM164" s="296"/>
      <c r="AN164" s="213"/>
      <c r="AO164" s="213"/>
      <c r="AP164" s="213"/>
      <c r="AQ164" s="213"/>
      <c r="AR164" s="213"/>
      <c r="AS164" s="213"/>
      <c r="AT164" s="213"/>
      <c r="AU164" s="213"/>
      <c r="AV164" s="213"/>
      <c r="AW164" s="320"/>
      <c r="AX164" s="213"/>
      <c r="AY164" s="213"/>
      <c r="AZ164" s="213"/>
      <c r="BA164" s="213"/>
      <c r="BB164" s="283"/>
      <c r="BC164" s="283"/>
      <c r="BD164" s="289">
        <f t="shared" si="18"/>
        <v>13.333333333333334</v>
      </c>
      <c r="BE164" s="293">
        <v>48000</v>
      </c>
      <c r="BF164" s="287">
        <v>387.08812332999997</v>
      </c>
      <c r="BG164" s="287">
        <v>518.49051131742794</v>
      </c>
      <c r="BH164" s="287">
        <v>-524.13108132930097</v>
      </c>
      <c r="BI164" s="292">
        <v>52.214817111225599</v>
      </c>
      <c r="BJ164" s="292">
        <v>6.1490923949308902</v>
      </c>
      <c r="BK164" s="289">
        <f t="shared" si="19"/>
        <v>2.8466182393733774E-2</v>
      </c>
      <c r="BL164" s="289">
        <f t="shared" si="20"/>
        <v>-125.61889936892345</v>
      </c>
      <c r="BM164" s="293">
        <v>48000</v>
      </c>
      <c r="BN164" s="287">
        <v>387.08812332999997</v>
      </c>
      <c r="BO164" s="287">
        <v>522.98701443800701</v>
      </c>
      <c r="BP164" s="287">
        <v>-527.40260917236196</v>
      </c>
      <c r="BQ164" s="292">
        <v>52.242453961807897</v>
      </c>
      <c r="BR164" s="292">
        <v>6.1852779685749697</v>
      </c>
      <c r="BS164" s="289">
        <f t="shared" si="21"/>
        <v>5.3295553552293207E-2</v>
      </c>
      <c r="BT164" s="289">
        <f t="shared" si="22"/>
        <v>-125.61889936892345</v>
      </c>
      <c r="BU164" s="296"/>
      <c r="BV164" s="290">
        <v>17.0305167735496</v>
      </c>
      <c r="BW164" s="290">
        <v>6.6128658396962097</v>
      </c>
      <c r="BX164" s="289">
        <f t="shared" si="23"/>
        <v>12.312392300525868</v>
      </c>
      <c r="BY164" s="289">
        <f t="shared" si="24"/>
        <v>3.3896715406209124</v>
      </c>
      <c r="BZ164" s="296"/>
      <c r="CA164" s="296"/>
      <c r="CB164" s="296"/>
      <c r="CC164" s="296"/>
      <c r="CD164" s="296"/>
      <c r="CE164" s="296"/>
      <c r="CF164" s="296"/>
      <c r="CG164" s="296"/>
      <c r="CH164" s="296"/>
      <c r="CI164" s="296"/>
      <c r="CJ164" s="296"/>
      <c r="CK164" s="296"/>
      <c r="CL164" s="296"/>
      <c r="CM164" s="296"/>
      <c r="CN164" s="296"/>
      <c r="CO164" s="296"/>
      <c r="CP164" s="296"/>
      <c r="CQ164" s="296"/>
      <c r="CR164" s="296"/>
    </row>
    <row r="165" spans="1:96" ht="12" customHeight="1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/>
      <c r="S165" s="296"/>
      <c r="T165" s="296"/>
      <c r="U165" s="296"/>
      <c r="V165" s="296"/>
      <c r="W165" s="296"/>
      <c r="X165" s="300"/>
      <c r="Y165" s="300"/>
      <c r="Z165" s="300"/>
      <c r="AA165" s="300"/>
      <c r="AB165" s="300"/>
      <c r="AC165" s="300"/>
      <c r="AD165" s="300"/>
      <c r="AE165" s="300"/>
      <c r="AF165" s="300"/>
      <c r="AG165" s="300"/>
      <c r="AH165" s="300"/>
      <c r="AI165" s="300"/>
      <c r="AJ165" s="300"/>
      <c r="AK165" s="300"/>
      <c r="AL165" s="300"/>
      <c r="AM165" s="296"/>
      <c r="AN165" s="213"/>
      <c r="AO165" s="213"/>
      <c r="AP165" s="213"/>
      <c r="AQ165" s="213"/>
      <c r="AR165" s="213"/>
      <c r="AS165" s="213"/>
      <c r="AT165" s="213"/>
      <c r="AU165" s="213"/>
      <c r="AV165" s="213"/>
      <c r="AW165" s="320"/>
      <c r="AX165" s="213"/>
      <c r="AY165" s="213"/>
      <c r="AZ165" s="213"/>
      <c r="BA165" s="213"/>
      <c r="BB165" s="283"/>
      <c r="BC165" s="283"/>
      <c r="BD165" s="289">
        <f t="shared" si="18"/>
        <v>13.416666666666666</v>
      </c>
      <c r="BE165" s="293">
        <v>48300</v>
      </c>
      <c r="BF165" s="287">
        <v>380.36023411000002</v>
      </c>
      <c r="BG165" s="287">
        <v>505.648481934534</v>
      </c>
      <c r="BH165" s="287">
        <v>-511.35558168830897</v>
      </c>
      <c r="BI165" s="292">
        <v>52.123113680550603</v>
      </c>
      <c r="BJ165" s="292">
        <v>6.0565673231863801</v>
      </c>
      <c r="BK165" s="289">
        <f t="shared" si="19"/>
        <v>-6.4058889350776305E-2</v>
      </c>
      <c r="BL165" s="289">
        <f t="shared" si="20"/>
        <v>-132.3467885889234</v>
      </c>
      <c r="BM165" s="293">
        <v>48300</v>
      </c>
      <c r="BN165" s="287">
        <v>380.36023411000002</v>
      </c>
      <c r="BO165" s="287">
        <v>513.04861027141703</v>
      </c>
      <c r="BP165" s="287">
        <v>-517.63174646339303</v>
      </c>
      <c r="BQ165" s="292">
        <v>52.172192156048403</v>
      </c>
      <c r="BR165" s="292">
        <v>6.1136176940659297</v>
      </c>
      <c r="BS165" s="289">
        <f t="shared" si="21"/>
        <v>-1.8364720956746794E-2</v>
      </c>
      <c r="BT165" s="289">
        <f t="shared" si="22"/>
        <v>-132.3467885889234</v>
      </c>
      <c r="BU165" s="296"/>
      <c r="BV165" s="290">
        <v>4.2347408217540803</v>
      </c>
      <c r="BW165" s="290">
        <v>-2.0737484408741098</v>
      </c>
      <c r="BX165" s="289">
        <f t="shared" si="23"/>
        <v>-0.48338365126965233</v>
      </c>
      <c r="BY165" s="289">
        <f t="shared" si="24"/>
        <v>-5.2969427399494071</v>
      </c>
      <c r="BZ165" s="296"/>
      <c r="CA165" s="296"/>
      <c r="CB165" s="296"/>
      <c r="CC165" s="296"/>
      <c r="CD165" s="296"/>
      <c r="CE165" s="296"/>
      <c r="CF165" s="296"/>
      <c r="CG165" s="296"/>
      <c r="CH165" s="296"/>
      <c r="CI165" s="296"/>
      <c r="CJ165" s="296"/>
      <c r="CK165" s="296"/>
      <c r="CL165" s="296"/>
      <c r="CM165" s="296"/>
      <c r="CN165" s="296"/>
      <c r="CO165" s="296"/>
      <c r="CP165" s="296"/>
      <c r="CQ165" s="296"/>
      <c r="CR165" s="296"/>
    </row>
    <row r="166" spans="1:96" ht="12" customHeight="1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/>
      <c r="S166" s="296"/>
      <c r="T166" s="296"/>
      <c r="U166" s="296"/>
      <c r="V166" s="296"/>
      <c r="W166" s="296"/>
      <c r="X166" s="300"/>
      <c r="Y166" s="300"/>
      <c r="Z166" s="300"/>
      <c r="AA166" s="300"/>
      <c r="AB166" s="300"/>
      <c r="AC166" s="300"/>
      <c r="AD166" s="300"/>
      <c r="AE166" s="300"/>
      <c r="AF166" s="300"/>
      <c r="AG166" s="300"/>
      <c r="AH166" s="300"/>
      <c r="AI166" s="300"/>
      <c r="AJ166" s="300"/>
      <c r="AK166" s="300"/>
      <c r="AL166" s="300"/>
      <c r="AM166" s="296"/>
      <c r="AN166" s="213"/>
      <c r="AO166" s="213"/>
      <c r="AP166" s="213"/>
      <c r="AQ166" s="213"/>
      <c r="AR166" s="213"/>
      <c r="AS166" s="213"/>
      <c r="AT166" s="213"/>
      <c r="AU166" s="213"/>
      <c r="AV166" s="213"/>
      <c r="AW166" s="320"/>
      <c r="AX166" s="213"/>
      <c r="AY166" s="213"/>
      <c r="AZ166" s="213"/>
      <c r="BA166" s="213"/>
      <c r="BB166" s="283"/>
      <c r="BC166" s="283"/>
      <c r="BD166" s="289">
        <f t="shared" si="18"/>
        <v>13.5</v>
      </c>
      <c r="BE166" s="293">
        <v>48600</v>
      </c>
      <c r="BF166" s="287">
        <v>375.04941841999999</v>
      </c>
      <c r="BG166" s="287">
        <v>492.88628148170801</v>
      </c>
      <c r="BH166" s="287">
        <v>-498.61563867723999</v>
      </c>
      <c r="BI166" s="292">
        <v>52.030901139756402</v>
      </c>
      <c r="BJ166" s="292">
        <v>5.9638382475150902</v>
      </c>
      <c r="BK166" s="289">
        <f t="shared" si="19"/>
        <v>-0.15678796502206627</v>
      </c>
      <c r="BL166" s="289">
        <f t="shared" si="20"/>
        <v>-137.65760427892343</v>
      </c>
      <c r="BM166" s="293">
        <v>48600</v>
      </c>
      <c r="BN166" s="287">
        <v>375.04941841999999</v>
      </c>
      <c r="BO166" s="287">
        <v>503.130937029324</v>
      </c>
      <c r="BP166" s="287">
        <v>-507.84419167468798</v>
      </c>
      <c r="BQ166" s="292">
        <v>52.101405529333803</v>
      </c>
      <c r="BR166" s="292">
        <v>6.0416831976344296</v>
      </c>
      <c r="BS166" s="289">
        <f t="shared" si="21"/>
        <v>-9.0299217388246866E-2</v>
      </c>
      <c r="BT166" s="289">
        <f t="shared" si="22"/>
        <v>-137.65760427892343</v>
      </c>
      <c r="BU166" s="296"/>
      <c r="BV166" s="290">
        <v>-8.6074143490591801</v>
      </c>
      <c r="BW166" s="290">
        <v>-10.737650863227399</v>
      </c>
      <c r="BX166" s="289">
        <f t="shared" si="23"/>
        <v>-13.325538822082912</v>
      </c>
      <c r="BY166" s="289">
        <f t="shared" si="24"/>
        <v>-13.960845162302697</v>
      </c>
      <c r="BZ166" s="296"/>
      <c r="CA166" s="296"/>
      <c r="CB166" s="296"/>
      <c r="CC166" s="296"/>
      <c r="CD166" s="296"/>
      <c r="CE166" s="296"/>
      <c r="CF166" s="296"/>
      <c r="CG166" s="296"/>
      <c r="CH166" s="296"/>
      <c r="CI166" s="296"/>
      <c r="CJ166" s="296"/>
      <c r="CK166" s="296"/>
      <c r="CL166" s="296"/>
      <c r="CM166" s="296"/>
      <c r="CN166" s="296"/>
      <c r="CO166" s="296"/>
      <c r="CP166" s="296"/>
      <c r="CQ166" s="296"/>
      <c r="CR166" s="296"/>
    </row>
    <row r="167" spans="1:96" ht="12" customHeight="1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/>
      <c r="S167" s="296"/>
      <c r="T167" s="296"/>
      <c r="U167" s="296"/>
      <c r="V167" s="296"/>
      <c r="W167" s="296"/>
      <c r="X167" s="300"/>
      <c r="Y167" s="300"/>
      <c r="Z167" s="300"/>
      <c r="AA167" s="300"/>
      <c r="AB167" s="300"/>
      <c r="AC167" s="300"/>
      <c r="AD167" s="300"/>
      <c r="AE167" s="300"/>
      <c r="AF167" s="300"/>
      <c r="AG167" s="300"/>
      <c r="AH167" s="300"/>
      <c r="AI167" s="300"/>
      <c r="AJ167" s="300"/>
      <c r="AK167" s="300"/>
      <c r="AL167" s="300"/>
      <c r="AM167" s="296"/>
      <c r="AN167" s="213"/>
      <c r="AO167" s="213"/>
      <c r="AP167" s="213"/>
      <c r="AQ167" s="213"/>
      <c r="AR167" s="213"/>
      <c r="AS167" s="213"/>
      <c r="AT167" s="213"/>
      <c r="AU167" s="213"/>
      <c r="AV167" s="213"/>
      <c r="AW167" s="320"/>
      <c r="AX167" s="213"/>
      <c r="AY167" s="213"/>
      <c r="AZ167" s="213"/>
      <c r="BA167" s="213"/>
      <c r="BB167" s="283"/>
      <c r="BC167" s="283"/>
      <c r="BD167" s="289">
        <f t="shared" si="18"/>
        <v>13.583333333333334</v>
      </c>
      <c r="BE167" s="293">
        <v>48900</v>
      </c>
      <c r="BF167" s="287">
        <v>371.21386268999998</v>
      </c>
      <c r="BG167" s="287">
        <v>480.30354840417601</v>
      </c>
      <c r="BH167" s="287">
        <v>-486.01073046522401</v>
      </c>
      <c r="BI167" s="292">
        <v>51.938890105469298</v>
      </c>
      <c r="BJ167" s="292">
        <v>5.8716298426848201</v>
      </c>
      <c r="BK167" s="289">
        <f t="shared" si="19"/>
        <v>-0.24899636985233631</v>
      </c>
      <c r="BL167" s="289">
        <f t="shared" si="20"/>
        <v>-141.49316000892344</v>
      </c>
      <c r="BM167" s="293">
        <v>48900</v>
      </c>
      <c r="BN167" s="287">
        <v>371.21386268999998</v>
      </c>
      <c r="BO167" s="287">
        <v>493.31472774595602</v>
      </c>
      <c r="BP167" s="287">
        <v>-498.11999035057102</v>
      </c>
      <c r="BQ167" s="292">
        <v>52.030664038560602</v>
      </c>
      <c r="BR167" s="292">
        <v>5.9700574511803399</v>
      </c>
      <c r="BS167" s="289">
        <f t="shared" si="21"/>
        <v>-0.16192496384233657</v>
      </c>
      <c r="BT167" s="289">
        <f t="shared" si="22"/>
        <v>-141.49316000892344</v>
      </c>
      <c r="BU167" s="296"/>
      <c r="BV167" s="290">
        <v>-21.355300431850999</v>
      </c>
      <c r="BW167" s="290">
        <v>-19.283953677461199</v>
      </c>
      <c r="BX167" s="289">
        <f t="shared" si="23"/>
        <v>-26.073424904874731</v>
      </c>
      <c r="BY167" s="289">
        <f t="shared" si="24"/>
        <v>-22.507147976536494</v>
      </c>
      <c r="BZ167" s="296"/>
      <c r="CA167" s="296"/>
      <c r="CB167" s="296"/>
      <c r="CC167" s="296"/>
      <c r="CD167" s="296"/>
      <c r="CE167" s="296"/>
      <c r="CF167" s="296"/>
      <c r="CG167" s="296"/>
      <c r="CH167" s="296"/>
      <c r="CI167" s="296"/>
      <c r="CJ167" s="296"/>
      <c r="CK167" s="296"/>
      <c r="CL167" s="296"/>
      <c r="CM167" s="296"/>
      <c r="CN167" s="296"/>
      <c r="CO167" s="296"/>
      <c r="CP167" s="296"/>
      <c r="CQ167" s="296"/>
      <c r="CR167" s="296"/>
    </row>
    <row r="168" spans="1:96" ht="12" customHeight="1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/>
      <c r="S168" s="296"/>
      <c r="T168" s="296"/>
      <c r="U168" s="296"/>
      <c r="V168" s="296"/>
      <c r="W168" s="296"/>
      <c r="X168" s="300"/>
      <c r="Y168" s="300"/>
      <c r="Z168" s="300"/>
      <c r="AA168" s="300"/>
      <c r="AB168" s="300"/>
      <c r="AC168" s="300"/>
      <c r="AD168" s="300"/>
      <c r="AE168" s="300"/>
      <c r="AF168" s="300"/>
      <c r="AG168" s="300"/>
      <c r="AH168" s="300"/>
      <c r="AI168" s="300"/>
      <c r="AJ168" s="300"/>
      <c r="AK168" s="300"/>
      <c r="AL168" s="300"/>
      <c r="AM168" s="296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320"/>
      <c r="AX168" s="213"/>
      <c r="AY168" s="213"/>
      <c r="AZ168" s="213"/>
      <c r="BA168" s="213"/>
      <c r="BB168" s="283"/>
      <c r="BC168" s="283"/>
      <c r="BD168" s="289">
        <f t="shared" si="18"/>
        <v>13.666666666666666</v>
      </c>
      <c r="BE168" s="293">
        <v>49200</v>
      </c>
      <c r="BF168" s="287">
        <v>368.89559005000001</v>
      </c>
      <c r="BG168" s="287">
        <v>467.99625028138598</v>
      </c>
      <c r="BH168" s="287">
        <v>-473.63665512095798</v>
      </c>
      <c r="BI168" s="292">
        <v>51.847793480298002</v>
      </c>
      <c r="BJ168" s="292">
        <v>5.7806699806766497</v>
      </c>
      <c r="BK168" s="289">
        <f t="shared" si="19"/>
        <v>-0.33995623186050672</v>
      </c>
      <c r="BL168" s="289">
        <f t="shared" si="20"/>
        <v>-143.81143264892341</v>
      </c>
      <c r="BM168" s="293">
        <v>49200</v>
      </c>
      <c r="BN168" s="287">
        <v>368.89559005000001</v>
      </c>
      <c r="BO168" s="287">
        <v>483.67781520571401</v>
      </c>
      <c r="BP168" s="287">
        <v>-488.536355596833</v>
      </c>
      <c r="BQ168" s="292">
        <v>51.960534556945603</v>
      </c>
      <c r="BR168" s="292">
        <v>5.8993205862249001</v>
      </c>
      <c r="BS168" s="289">
        <f t="shared" si="21"/>
        <v>-0.23266182879777642</v>
      </c>
      <c r="BT168" s="289">
        <f t="shared" si="22"/>
        <v>-143.81143264892341</v>
      </c>
      <c r="BU168" s="296"/>
      <c r="BV168" s="290">
        <v>-33.869301562146703</v>
      </c>
      <c r="BW168" s="290">
        <v>-27.619057093953899</v>
      </c>
      <c r="BX168" s="289">
        <f t="shared" si="23"/>
        <v>-38.587426035170438</v>
      </c>
      <c r="BY168" s="289">
        <f t="shared" si="24"/>
        <v>-30.842251393029194</v>
      </c>
      <c r="BZ168" s="296"/>
      <c r="CA168" s="296"/>
      <c r="CB168" s="296"/>
      <c r="CC168" s="296"/>
      <c r="CD168" s="296"/>
      <c r="CE168" s="296"/>
      <c r="CF168" s="296"/>
      <c r="CG168" s="296"/>
      <c r="CH168" s="296"/>
      <c r="CI168" s="296"/>
      <c r="CJ168" s="296"/>
      <c r="CK168" s="296"/>
      <c r="CL168" s="296"/>
      <c r="CM168" s="296"/>
      <c r="CN168" s="296"/>
      <c r="CO168" s="296"/>
      <c r="CP168" s="296"/>
      <c r="CQ168" s="296"/>
      <c r="CR168" s="296"/>
    </row>
    <row r="169" spans="1:96" ht="12" customHeight="1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/>
      <c r="S169" s="296"/>
      <c r="T169" s="296"/>
      <c r="U169" s="296"/>
      <c r="V169" s="296"/>
      <c r="W169" s="296"/>
      <c r="X169" s="300"/>
      <c r="Y169" s="300"/>
      <c r="Z169" s="300"/>
      <c r="AA169" s="300"/>
      <c r="AB169" s="300"/>
      <c r="AC169" s="300"/>
      <c r="AD169" s="300"/>
      <c r="AE169" s="300"/>
      <c r="AF169" s="300"/>
      <c r="AG169" s="300"/>
      <c r="AH169" s="300"/>
      <c r="AI169" s="300"/>
      <c r="AJ169" s="300"/>
      <c r="AK169" s="300"/>
      <c r="AL169" s="300"/>
      <c r="AM169" s="296"/>
      <c r="AN169" s="213"/>
      <c r="AO169" s="213"/>
      <c r="AP169" s="213"/>
      <c r="AQ169" s="213"/>
      <c r="AR169" s="213"/>
      <c r="AS169" s="213"/>
      <c r="AT169" s="213"/>
      <c r="AU169" s="213"/>
      <c r="AV169" s="213"/>
      <c r="AW169" s="320"/>
      <c r="AX169" s="213"/>
      <c r="AY169" s="213"/>
      <c r="AZ169" s="213"/>
      <c r="BA169" s="213"/>
      <c r="BB169" s="283"/>
      <c r="BC169" s="283"/>
      <c r="BD169" s="289">
        <f t="shared" si="18"/>
        <v>13.75</v>
      </c>
      <c r="BE169" s="293">
        <v>49500</v>
      </c>
      <c r="BF169" s="287">
        <v>368.12</v>
      </c>
      <c r="BG169" s="287">
        <v>456.056817500036</v>
      </c>
      <c r="BH169" s="287">
        <v>-461.58561505956698</v>
      </c>
      <c r="BI169" s="292">
        <v>51.7583273154587</v>
      </c>
      <c r="BJ169" s="292">
        <v>5.6916907413162097</v>
      </c>
      <c r="BK169" s="289">
        <f t="shared" si="19"/>
        <v>-0.42893547122094677</v>
      </c>
      <c r="BL169" s="289">
        <f t="shared" si="20"/>
        <v>-144.58702269892342</v>
      </c>
      <c r="BM169" s="293">
        <v>49500</v>
      </c>
      <c r="BN169" s="287">
        <v>368.12</v>
      </c>
      <c r="BO169" s="287">
        <v>474.29514506905701</v>
      </c>
      <c r="BP169" s="287">
        <v>-479.16764273180303</v>
      </c>
      <c r="BQ169" s="292">
        <v>51.891580670783</v>
      </c>
      <c r="BR169" s="292">
        <v>5.8300498092541</v>
      </c>
      <c r="BS169" s="289">
        <f t="shared" si="21"/>
        <v>-0.3019326057685765</v>
      </c>
      <c r="BT169" s="289">
        <f t="shared" si="22"/>
        <v>-144.58702269892342</v>
      </c>
      <c r="BU169" s="296"/>
      <c r="BV169" s="290">
        <v>-46.0123634021136</v>
      </c>
      <c r="BW169" s="290">
        <v>-35.6516743957214</v>
      </c>
      <c r="BX169" s="289">
        <f t="shared" si="23"/>
        <v>-50.730487875137335</v>
      </c>
      <c r="BY169" s="289">
        <f t="shared" si="24"/>
        <v>-38.874868694796696</v>
      </c>
      <c r="BZ169" s="296"/>
      <c r="CA169" s="296"/>
      <c r="CB169" s="296"/>
      <c r="CC169" s="296"/>
      <c r="CD169" s="296"/>
      <c r="CE169" s="296"/>
      <c r="CF169" s="296"/>
      <c r="CG169" s="296"/>
      <c r="CH169" s="296"/>
      <c r="CI169" s="296"/>
      <c r="CJ169" s="296"/>
      <c r="CK169" s="296"/>
      <c r="CL169" s="296"/>
      <c r="CM169" s="296"/>
      <c r="CN169" s="296"/>
      <c r="CO169" s="296"/>
      <c r="CP169" s="296"/>
      <c r="CQ169" s="296"/>
      <c r="CR169" s="296"/>
    </row>
    <row r="170" spans="1:96" ht="12" customHeight="1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/>
      <c r="S170" s="296"/>
      <c r="T170" s="296"/>
      <c r="U170" s="296"/>
      <c r="V170" s="296"/>
      <c r="W170" s="296"/>
      <c r="X170" s="300"/>
      <c r="Y170" s="300"/>
      <c r="Z170" s="300"/>
      <c r="AA170" s="300"/>
      <c r="AB170" s="300"/>
      <c r="AC170" s="300"/>
      <c r="AD170" s="300"/>
      <c r="AE170" s="300"/>
      <c r="AF170" s="300"/>
      <c r="AG170" s="300"/>
      <c r="AH170" s="300"/>
      <c r="AI170" s="300"/>
      <c r="AJ170" s="300"/>
      <c r="AK170" s="300"/>
      <c r="AL170" s="300"/>
      <c r="AM170" s="296"/>
      <c r="AN170" s="213"/>
      <c r="AO170" s="213"/>
      <c r="AP170" s="213"/>
      <c r="AQ170" s="213"/>
      <c r="AR170" s="213"/>
      <c r="AS170" s="213"/>
      <c r="AT170" s="213"/>
      <c r="AU170" s="213"/>
      <c r="AV170" s="213"/>
      <c r="AW170" s="320"/>
      <c r="AX170" s="213"/>
      <c r="AY170" s="213"/>
      <c r="AZ170" s="213"/>
      <c r="BA170" s="213"/>
      <c r="BB170" s="283"/>
      <c r="BC170" s="283"/>
      <c r="BD170" s="289">
        <f t="shared" si="18"/>
        <v>13.833333333333334</v>
      </c>
      <c r="BE170" s="293">
        <v>49800</v>
      </c>
      <c r="BF170" s="287">
        <v>368.89559005000001</v>
      </c>
      <c r="BG170" s="287">
        <v>444.57445744762202</v>
      </c>
      <c r="BH170" s="287">
        <v>-449.94648129082299</v>
      </c>
      <c r="BI170" s="292">
        <v>51.671212488591699</v>
      </c>
      <c r="BJ170" s="292">
        <v>5.60543021121621</v>
      </c>
      <c r="BK170" s="289">
        <f t="shared" si="19"/>
        <v>-0.51519600132094645</v>
      </c>
      <c r="BL170" s="289">
        <f t="shared" si="20"/>
        <v>-143.81143264892341</v>
      </c>
      <c r="BM170" s="293">
        <v>49800</v>
      </c>
      <c r="BN170" s="287">
        <v>368.89559005000001</v>
      </c>
      <c r="BO170" s="287">
        <v>465.23892038043198</v>
      </c>
      <c r="BP170" s="287">
        <v>-470.08545504999103</v>
      </c>
      <c r="BQ170" s="292">
        <v>51.824363078072501</v>
      </c>
      <c r="BR170" s="292">
        <v>5.7628199039530701</v>
      </c>
      <c r="BS170" s="289">
        <f t="shared" si="21"/>
        <v>-0.3691625110696064</v>
      </c>
      <c r="BT170" s="289">
        <f t="shared" si="22"/>
        <v>-143.81143264892341</v>
      </c>
      <c r="BU170" s="296"/>
      <c r="BV170" s="290">
        <v>-57.651494170594297</v>
      </c>
      <c r="BW170" s="290">
        <v>-43.293831717820098</v>
      </c>
      <c r="BX170" s="289">
        <f t="shared" si="23"/>
        <v>-62.369618643618033</v>
      </c>
      <c r="BY170" s="289">
        <f t="shared" si="24"/>
        <v>-46.517026016895393</v>
      </c>
      <c r="BZ170" s="296"/>
      <c r="CA170" s="296"/>
      <c r="CB170" s="296"/>
      <c r="CC170" s="296"/>
      <c r="CD170" s="296"/>
      <c r="CE170" s="296"/>
      <c r="CF170" s="296"/>
      <c r="CG170" s="296"/>
      <c r="CH170" s="296"/>
      <c r="CI170" s="296"/>
      <c r="CJ170" s="296"/>
      <c r="CK170" s="296"/>
      <c r="CL170" s="296"/>
      <c r="CM170" s="296"/>
      <c r="CN170" s="296"/>
      <c r="CO170" s="296"/>
      <c r="CP170" s="296"/>
      <c r="CQ170" s="296"/>
      <c r="CR170" s="296"/>
    </row>
    <row r="171" spans="1:96" ht="12" customHeight="1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/>
      <c r="S171" s="296"/>
      <c r="T171" s="296"/>
      <c r="U171" s="296"/>
      <c r="V171" s="296"/>
      <c r="W171" s="296"/>
      <c r="X171" s="300"/>
      <c r="Y171" s="300"/>
      <c r="Z171" s="300"/>
      <c r="AA171" s="300"/>
      <c r="AB171" s="300"/>
      <c r="AC171" s="300"/>
      <c r="AD171" s="300"/>
      <c r="AE171" s="300"/>
      <c r="AF171" s="300"/>
      <c r="AG171" s="300"/>
      <c r="AH171" s="300"/>
      <c r="AI171" s="300"/>
      <c r="AJ171" s="300"/>
      <c r="AK171" s="300"/>
      <c r="AL171" s="300"/>
      <c r="AM171" s="296"/>
      <c r="AN171" s="213"/>
      <c r="AO171" s="213"/>
      <c r="AP171" s="213"/>
      <c r="AQ171" s="213"/>
      <c r="AR171" s="213"/>
      <c r="AS171" s="213"/>
      <c r="AT171" s="213"/>
      <c r="AU171" s="213"/>
      <c r="AV171" s="213"/>
      <c r="AW171" s="320"/>
      <c r="AX171" s="213"/>
      <c r="AY171" s="213"/>
      <c r="AZ171" s="213"/>
      <c r="BA171" s="213"/>
      <c r="BB171" s="283"/>
      <c r="BC171" s="283"/>
      <c r="BD171" s="289">
        <f t="shared" si="18"/>
        <v>13.916666666666666</v>
      </c>
      <c r="BE171" s="293">
        <v>50100</v>
      </c>
      <c r="BF171" s="287">
        <v>371.21386268999998</v>
      </c>
      <c r="BG171" s="287">
        <v>433.63564231585599</v>
      </c>
      <c r="BH171" s="287">
        <v>-438.80523340679201</v>
      </c>
      <c r="BI171" s="292">
        <v>51.587177177341999</v>
      </c>
      <c r="BJ171" s="292">
        <v>5.52263501733478</v>
      </c>
      <c r="BK171" s="289">
        <f t="shared" si="19"/>
        <v>-0.59799119520237642</v>
      </c>
      <c r="BL171" s="289">
        <f t="shared" si="20"/>
        <v>-141.49316000892344</v>
      </c>
      <c r="BM171" s="293">
        <v>50100</v>
      </c>
      <c r="BN171" s="287">
        <v>371.21386268999998</v>
      </c>
      <c r="BO171" s="287">
        <v>456.57886780982602</v>
      </c>
      <c r="BP171" s="287">
        <v>-461.35887317715498</v>
      </c>
      <c r="BQ171" s="292">
        <v>51.759440554353802</v>
      </c>
      <c r="BR171" s="292">
        <v>5.6982042650566003</v>
      </c>
      <c r="BS171" s="289">
        <f t="shared" si="21"/>
        <v>-0.43377814996607622</v>
      </c>
      <c r="BT171" s="289">
        <f t="shared" si="22"/>
        <v>-141.49316000892344</v>
      </c>
      <c r="BU171" s="296"/>
      <c r="BV171" s="290">
        <v>-68.659221179692196</v>
      </c>
      <c r="BW171" s="290">
        <v>-50.4618315441245</v>
      </c>
      <c r="BX171" s="289">
        <f t="shared" si="23"/>
        <v>-73.377345652715931</v>
      </c>
      <c r="BY171" s="289">
        <f t="shared" si="24"/>
        <v>-53.685025843199796</v>
      </c>
      <c r="BZ171" s="296"/>
      <c r="CA171" s="296"/>
      <c r="CB171" s="296"/>
      <c r="CC171" s="296"/>
      <c r="CD171" s="296"/>
      <c r="CE171" s="296"/>
      <c r="CF171" s="296"/>
      <c r="CG171" s="296"/>
      <c r="CH171" s="296"/>
      <c r="CI171" s="296"/>
      <c r="CJ171" s="296"/>
      <c r="CK171" s="296"/>
      <c r="CL171" s="296"/>
      <c r="CM171" s="296"/>
      <c r="CN171" s="296"/>
      <c r="CO171" s="296"/>
      <c r="CP171" s="296"/>
      <c r="CQ171" s="296"/>
      <c r="CR171" s="296"/>
    </row>
    <row r="172" spans="1:96" ht="12" customHeight="1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/>
      <c r="S172" s="296"/>
      <c r="T172" s="296"/>
      <c r="U172" s="296"/>
      <c r="V172" s="296"/>
      <c r="W172" s="296"/>
      <c r="X172" s="300"/>
      <c r="Y172" s="300"/>
      <c r="Z172" s="300"/>
      <c r="AA172" s="300"/>
      <c r="AB172" s="300"/>
      <c r="AC172" s="300"/>
      <c r="AD172" s="300"/>
      <c r="AE172" s="300"/>
      <c r="AF172" s="300"/>
      <c r="AG172" s="300"/>
      <c r="AH172" s="300"/>
      <c r="AI172" s="300"/>
      <c r="AJ172" s="300"/>
      <c r="AK172" s="300"/>
      <c r="AL172" s="300"/>
      <c r="AM172" s="296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320"/>
      <c r="AX172" s="213"/>
      <c r="AY172" s="213"/>
      <c r="AZ172" s="213"/>
      <c r="BA172" s="213"/>
      <c r="BB172" s="283"/>
      <c r="BC172" s="283"/>
      <c r="BD172" s="289">
        <f t="shared" si="18"/>
        <v>14</v>
      </c>
      <c r="BE172" s="293">
        <v>50400</v>
      </c>
      <c r="BF172" s="287">
        <v>375.04941841999999</v>
      </c>
      <c r="BG172" s="287">
        <v>423.32475675709298</v>
      </c>
      <c r="BH172" s="287">
        <v>-428.24556594580599</v>
      </c>
      <c r="BI172" s="292">
        <v>51.506960046462403</v>
      </c>
      <c r="BJ172" s="292">
        <v>5.4440634610557002</v>
      </c>
      <c r="BK172" s="289">
        <f t="shared" si="19"/>
        <v>-0.67656275148145628</v>
      </c>
      <c r="BL172" s="289">
        <f t="shared" si="20"/>
        <v>-137.65760427892343</v>
      </c>
      <c r="BM172" s="293">
        <v>50400</v>
      </c>
      <c r="BN172" s="287">
        <v>375.04941841999999</v>
      </c>
      <c r="BO172" s="287">
        <v>448.38261074292001</v>
      </c>
      <c r="BP172" s="287">
        <v>-453.05479617896202</v>
      </c>
      <c r="BQ172" s="292">
        <v>51.697371408860903</v>
      </c>
      <c r="BR172" s="292">
        <v>5.6367763565934998</v>
      </c>
      <c r="BS172" s="289">
        <f t="shared" si="21"/>
        <v>-0.49520605842917664</v>
      </c>
      <c r="BT172" s="289">
        <f t="shared" si="22"/>
        <v>-137.65760427892343</v>
      </c>
      <c r="BU172" s="296"/>
      <c r="BV172" s="290">
        <v>-78.914986925810396</v>
      </c>
      <c r="BW172" s="290">
        <v>-57.077169369197101</v>
      </c>
      <c r="BX172" s="289">
        <f t="shared" si="23"/>
        <v>-83.633111398834131</v>
      </c>
      <c r="BY172" s="289">
        <f t="shared" si="24"/>
        <v>-60.300363668272396</v>
      </c>
      <c r="BZ172" s="296"/>
      <c r="CA172" s="296"/>
      <c r="CB172" s="296"/>
      <c r="CC172" s="296"/>
      <c r="CD172" s="296"/>
      <c r="CE172" s="296"/>
      <c r="CF172" s="296"/>
      <c r="CG172" s="296"/>
      <c r="CH172" s="296"/>
      <c r="CI172" s="296"/>
      <c r="CJ172" s="296"/>
      <c r="CK172" s="296"/>
      <c r="CL172" s="296"/>
      <c r="CM172" s="296"/>
      <c r="CN172" s="296"/>
      <c r="CO172" s="296"/>
      <c r="CP172" s="296"/>
      <c r="CQ172" s="296"/>
      <c r="CR172" s="296"/>
    </row>
    <row r="173" spans="1:96" ht="12" customHeight="1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/>
      <c r="S173" s="296"/>
      <c r="T173" s="296"/>
      <c r="U173" s="296"/>
      <c r="V173" s="296"/>
      <c r="W173" s="296"/>
      <c r="X173" s="300"/>
      <c r="Y173" s="300"/>
      <c r="Z173" s="300"/>
      <c r="AA173" s="300"/>
      <c r="AB173" s="300"/>
      <c r="AC173" s="300"/>
      <c r="AD173" s="300"/>
      <c r="AE173" s="300"/>
      <c r="AF173" s="300"/>
      <c r="AG173" s="300"/>
      <c r="AH173" s="300"/>
      <c r="AI173" s="300"/>
      <c r="AJ173" s="300"/>
      <c r="AK173" s="300"/>
      <c r="AL173" s="300"/>
      <c r="AM173" s="296"/>
      <c r="AN173" s="213"/>
      <c r="AO173" s="213"/>
      <c r="AP173" s="213"/>
      <c r="AQ173" s="213"/>
      <c r="AR173" s="213"/>
      <c r="AS173" s="213"/>
      <c r="AT173" s="213"/>
      <c r="AU173" s="213"/>
      <c r="AV173" s="213"/>
      <c r="AW173" s="320"/>
      <c r="AX173" s="213"/>
      <c r="AY173" s="213"/>
      <c r="AZ173" s="213"/>
      <c r="BA173" s="213"/>
      <c r="BB173" s="283"/>
      <c r="BC173" s="283"/>
      <c r="BD173" s="289">
        <f t="shared" si="18"/>
        <v>14.083333333333334</v>
      </c>
      <c r="BE173" s="293">
        <v>50700</v>
      </c>
      <c r="BF173" s="287">
        <v>380.36023411000002</v>
      </c>
      <c r="BG173" s="287">
        <v>413.724881777321</v>
      </c>
      <c r="BH173" s="287">
        <v>-418.34964406574699</v>
      </c>
      <c r="BI173" s="292">
        <v>51.431313971359501</v>
      </c>
      <c r="BJ173" s="292">
        <v>5.3704890007370301</v>
      </c>
      <c r="BK173" s="289">
        <f t="shared" si="19"/>
        <v>-0.75013721180012638</v>
      </c>
      <c r="BL173" s="289">
        <f t="shared" si="20"/>
        <v>-132.3467885889234</v>
      </c>
      <c r="BM173" s="293">
        <v>50700</v>
      </c>
      <c r="BN173" s="287">
        <v>380.36023411000002</v>
      </c>
      <c r="BO173" s="287">
        <v>440.71612746627198</v>
      </c>
      <c r="BP173" s="287">
        <v>-445.23837691707502</v>
      </c>
      <c r="BQ173" s="292">
        <v>51.638715295280697</v>
      </c>
      <c r="BR173" s="292">
        <v>5.5791114163450404</v>
      </c>
      <c r="BS173" s="289">
        <f t="shared" si="21"/>
        <v>-0.55287099867763612</v>
      </c>
      <c r="BT173" s="289">
        <f t="shared" si="22"/>
        <v>-132.3467885889234</v>
      </c>
      <c r="BU173" s="296"/>
      <c r="BV173" s="290">
        <v>-88.306469445042197</v>
      </c>
      <c r="BW173" s="290">
        <v>-63.067393485889703</v>
      </c>
      <c r="BX173" s="289">
        <f t="shared" si="23"/>
        <v>-93.024593918065932</v>
      </c>
      <c r="BY173" s="289">
        <f t="shared" si="24"/>
        <v>-66.290587784964998</v>
      </c>
      <c r="BZ173" s="296"/>
      <c r="CA173" s="296"/>
      <c r="CB173" s="296"/>
      <c r="CC173" s="296"/>
      <c r="CD173" s="296"/>
      <c r="CE173" s="296"/>
      <c r="CF173" s="296"/>
      <c r="CG173" s="296"/>
      <c r="CH173" s="296"/>
      <c r="CI173" s="296"/>
      <c r="CJ173" s="296"/>
      <c r="CK173" s="296"/>
      <c r="CL173" s="296"/>
      <c r="CM173" s="296"/>
      <c r="CN173" s="296"/>
      <c r="CO173" s="296"/>
      <c r="CP173" s="296"/>
      <c r="CQ173" s="296"/>
      <c r="CR173" s="296"/>
    </row>
    <row r="174" spans="1:96" ht="12" customHeight="1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/>
      <c r="S174" s="296"/>
      <c r="T174" s="296"/>
      <c r="U174" s="296"/>
      <c r="V174" s="296"/>
      <c r="W174" s="296"/>
      <c r="X174" s="300"/>
      <c r="Y174" s="300"/>
      <c r="Z174" s="300"/>
      <c r="AA174" s="300"/>
      <c r="AB174" s="300"/>
      <c r="AC174" s="300"/>
      <c r="AD174" s="300"/>
      <c r="AE174" s="300"/>
      <c r="AF174" s="300"/>
      <c r="AG174" s="300"/>
      <c r="AH174" s="300"/>
      <c r="AI174" s="300"/>
      <c r="AJ174" s="300"/>
      <c r="AK174" s="300"/>
      <c r="AL174" s="300"/>
      <c r="AM174" s="296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320"/>
      <c r="AX174" s="213"/>
      <c r="AY174" s="213"/>
      <c r="AZ174" s="213"/>
      <c r="BA174" s="213"/>
      <c r="BB174" s="283"/>
      <c r="BC174" s="283"/>
      <c r="BD174" s="289">
        <f t="shared" si="18"/>
        <v>14.166666666666666</v>
      </c>
      <c r="BE174" s="293">
        <v>51000</v>
      </c>
      <c r="BF174" s="287">
        <v>387.08812332999997</v>
      </c>
      <c r="BG174" s="287">
        <v>404.91867695397798</v>
      </c>
      <c r="BH174" s="287">
        <v>-409.19898006484499</v>
      </c>
      <c r="BI174" s="292">
        <v>51.3610099823604</v>
      </c>
      <c r="BJ174" s="292">
        <v>5.3027036633310596</v>
      </c>
      <c r="BK174" s="289">
        <f t="shared" si="19"/>
        <v>-0.81792254920609686</v>
      </c>
      <c r="BL174" s="289">
        <f t="shared" si="20"/>
        <v>-125.61889936892345</v>
      </c>
      <c r="BM174" s="293">
        <v>51000</v>
      </c>
      <c r="BN174" s="287">
        <v>387.08812332999997</v>
      </c>
      <c r="BO174" s="287">
        <v>433.64426360252202</v>
      </c>
      <c r="BP174" s="287">
        <v>-437.97352655984503</v>
      </c>
      <c r="BQ174" s="292">
        <v>51.584035161555001</v>
      </c>
      <c r="BR174" s="292">
        <v>5.52578813425127</v>
      </c>
      <c r="BS174" s="289">
        <f t="shared" si="21"/>
        <v>-0.60619428077140647</v>
      </c>
      <c r="BT174" s="289">
        <f t="shared" si="22"/>
        <v>-125.61889936892345</v>
      </c>
      <c r="BU174" s="296"/>
      <c r="BV174" s="290">
        <v>-96.730812472269804</v>
      </c>
      <c r="BW174" s="290">
        <v>-68.366898482213301</v>
      </c>
      <c r="BX174" s="289">
        <f t="shared" si="23"/>
        <v>-101.44893694529354</v>
      </c>
      <c r="BY174" s="289">
        <f t="shared" si="24"/>
        <v>-71.590092781288604</v>
      </c>
      <c r="BZ174" s="296"/>
      <c r="CA174" s="296"/>
      <c r="CB174" s="296"/>
      <c r="CC174" s="296"/>
      <c r="CD174" s="296"/>
      <c r="CE174" s="296"/>
      <c r="CF174" s="296"/>
      <c r="CG174" s="296"/>
      <c r="CH174" s="296"/>
      <c r="CI174" s="296"/>
      <c r="CJ174" s="296"/>
      <c r="CK174" s="296"/>
      <c r="CL174" s="296"/>
      <c r="CM174" s="296"/>
      <c r="CN174" s="296"/>
      <c r="CO174" s="296"/>
      <c r="CP174" s="296"/>
      <c r="CQ174" s="296"/>
      <c r="CR174" s="296"/>
    </row>
    <row r="175" spans="1:96" ht="12" customHeight="1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/>
      <c r="S175" s="296"/>
      <c r="T175" s="296"/>
      <c r="U175" s="296"/>
      <c r="V175" s="296"/>
      <c r="W175" s="296"/>
      <c r="X175" s="300"/>
      <c r="Y175" s="300"/>
      <c r="Z175" s="300"/>
      <c r="AA175" s="300"/>
      <c r="AB175" s="300"/>
      <c r="AC175" s="300"/>
      <c r="AD175" s="300"/>
      <c r="AE175" s="300"/>
      <c r="AF175" s="300"/>
      <c r="AG175" s="300"/>
      <c r="AH175" s="300"/>
      <c r="AI175" s="300"/>
      <c r="AJ175" s="300"/>
      <c r="AK175" s="300"/>
      <c r="AL175" s="300"/>
      <c r="AM175" s="296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320"/>
      <c r="AX175" s="213"/>
      <c r="AY175" s="213"/>
      <c r="AZ175" s="213"/>
      <c r="BA175" s="213"/>
      <c r="BB175" s="283"/>
      <c r="BC175" s="283"/>
      <c r="BD175" s="289">
        <f t="shared" si="18"/>
        <v>14.25</v>
      </c>
      <c r="BE175" s="293">
        <v>51300</v>
      </c>
      <c r="BF175" s="287">
        <v>395.15937394000002</v>
      </c>
      <c r="BG175" s="287">
        <v>396.98930259930302</v>
      </c>
      <c r="BH175" s="287">
        <v>-400.87538551357699</v>
      </c>
      <c r="BI175" s="292">
        <v>51.296840918268501</v>
      </c>
      <c r="BJ175" s="292">
        <v>5.2415207374700303</v>
      </c>
      <c r="BK175" s="289">
        <f t="shared" si="19"/>
        <v>-0.87910547506712611</v>
      </c>
      <c r="BL175" s="289">
        <f t="shared" si="20"/>
        <v>-117.5476487589234</v>
      </c>
      <c r="BM175" s="293">
        <v>51300</v>
      </c>
      <c r="BN175" s="287">
        <v>395.15937394000002</v>
      </c>
      <c r="BO175" s="287">
        <v>427.231256027413</v>
      </c>
      <c r="BP175" s="287">
        <v>-431.323453004111</v>
      </c>
      <c r="BQ175" s="292">
        <v>51.533899018184698</v>
      </c>
      <c r="BR175" s="292">
        <v>5.4773899123891701</v>
      </c>
      <c r="BS175" s="289">
        <f t="shared" si="21"/>
        <v>-0.65459250263350643</v>
      </c>
      <c r="BT175" s="289">
        <f t="shared" si="22"/>
        <v>-117.5476487589234</v>
      </c>
      <c r="BU175" s="296"/>
      <c r="BV175" s="290">
        <v>-104.09575193118</v>
      </c>
      <c r="BW175" s="290">
        <v>-72.917643757040594</v>
      </c>
      <c r="BX175" s="289">
        <f t="shared" si="23"/>
        <v>-108.81387640420374</v>
      </c>
      <c r="BY175" s="289">
        <f t="shared" si="24"/>
        <v>-76.140838056115896</v>
      </c>
      <c r="BZ175" s="296"/>
      <c r="CA175" s="296"/>
      <c r="CB175" s="296"/>
      <c r="CC175" s="296"/>
      <c r="CD175" s="296"/>
      <c r="CE175" s="296"/>
      <c r="CF175" s="296"/>
      <c r="CG175" s="296"/>
      <c r="CH175" s="296"/>
      <c r="CI175" s="296"/>
      <c r="CJ175" s="296"/>
      <c r="CK175" s="296"/>
      <c r="CL175" s="296"/>
      <c r="CM175" s="296"/>
      <c r="CN175" s="296"/>
      <c r="CO175" s="296"/>
      <c r="CP175" s="296"/>
      <c r="CQ175" s="296"/>
      <c r="CR175" s="296"/>
    </row>
    <row r="176" spans="1:96" ht="12" customHeight="1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/>
      <c r="S176" s="296"/>
      <c r="T176" s="296"/>
      <c r="U176" s="296"/>
      <c r="V176" s="296"/>
      <c r="W176" s="296"/>
      <c r="X176" s="300"/>
      <c r="Y176" s="300"/>
      <c r="Z176" s="300"/>
      <c r="AA176" s="300"/>
      <c r="AB176" s="300"/>
      <c r="AC176" s="300"/>
      <c r="AD176" s="300"/>
      <c r="AE176" s="300"/>
      <c r="AF176" s="300"/>
      <c r="AG176" s="300"/>
      <c r="AH176" s="300"/>
      <c r="AI176" s="300"/>
      <c r="AJ176" s="300"/>
      <c r="AK176" s="300"/>
      <c r="AL176" s="300"/>
      <c r="AM176" s="296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320"/>
      <c r="AX176" s="213"/>
      <c r="AY176" s="213"/>
      <c r="AZ176" s="213"/>
      <c r="BA176" s="213"/>
      <c r="BB176" s="283"/>
      <c r="BC176" s="283"/>
      <c r="BD176" s="289">
        <f t="shared" si="18"/>
        <v>14.333333333333334</v>
      </c>
      <c r="BE176" s="293">
        <v>51600</v>
      </c>
      <c r="BF176" s="287">
        <v>404.48555561000001</v>
      </c>
      <c r="BG176" s="287">
        <v>390.02129504413602</v>
      </c>
      <c r="BH176" s="287">
        <v>-393.461929621536</v>
      </c>
      <c r="BI176" s="292">
        <v>51.239624013179998</v>
      </c>
      <c r="BJ176" s="292">
        <v>5.1877758048086102</v>
      </c>
      <c r="BK176" s="289">
        <f t="shared" si="19"/>
        <v>-0.93285040772854622</v>
      </c>
      <c r="BL176" s="289">
        <f t="shared" si="20"/>
        <v>-108.22146708892342</v>
      </c>
      <c r="BM176" s="293">
        <v>51600</v>
      </c>
      <c r="BN176" s="287">
        <v>404.48555561000001</v>
      </c>
      <c r="BO176" s="287">
        <v>421.54121029185598</v>
      </c>
      <c r="BP176" s="287">
        <v>-425.35118463802098</v>
      </c>
      <c r="BQ176" s="292">
        <v>51.488881072226597</v>
      </c>
      <c r="BR176" s="292">
        <v>5.4345051685908503</v>
      </c>
      <c r="BS176" s="289">
        <f t="shared" si="21"/>
        <v>-0.69747724643182618</v>
      </c>
      <c r="BT176" s="289">
        <f t="shared" si="22"/>
        <v>-108.22146708892342</v>
      </c>
      <c r="BU176" s="296"/>
      <c r="BV176" s="290">
        <v>-110.320626417781</v>
      </c>
      <c r="BW176" s="290">
        <v>-76.669789185395402</v>
      </c>
      <c r="BX176" s="289">
        <f t="shared" si="23"/>
        <v>-115.03875089080474</v>
      </c>
      <c r="BY176" s="289">
        <f t="shared" si="24"/>
        <v>-79.892983484470705</v>
      </c>
      <c r="BZ176" s="296"/>
      <c r="CA176" s="296"/>
      <c r="CB176" s="296"/>
      <c r="CC176" s="296"/>
      <c r="CD176" s="296"/>
      <c r="CE176" s="296"/>
      <c r="CF176" s="296"/>
      <c r="CG176" s="296"/>
      <c r="CH176" s="296"/>
      <c r="CI176" s="296"/>
      <c r="CJ176" s="296"/>
      <c r="CK176" s="296"/>
      <c r="CL176" s="296"/>
      <c r="CM176" s="296"/>
      <c r="CN176" s="296"/>
      <c r="CO176" s="296"/>
      <c r="CP176" s="296"/>
      <c r="CQ176" s="296"/>
      <c r="CR176" s="296"/>
    </row>
    <row r="177" spans="1:96" ht="12" customHeight="1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/>
      <c r="S177" s="296"/>
      <c r="T177" s="296"/>
      <c r="U177" s="296"/>
      <c r="V177" s="296"/>
      <c r="W177" s="296"/>
      <c r="X177" s="300"/>
      <c r="Y177" s="300"/>
      <c r="Z177" s="300"/>
      <c r="AA177" s="300"/>
      <c r="AB177" s="300"/>
      <c r="AC177" s="300"/>
      <c r="AD177" s="300"/>
      <c r="AE177" s="300"/>
      <c r="AF177" s="300"/>
      <c r="AG177" s="300"/>
      <c r="AH177" s="300"/>
      <c r="AI177" s="300"/>
      <c r="AJ177" s="300"/>
      <c r="AK177" s="300"/>
      <c r="AL177" s="300"/>
      <c r="AM177" s="296"/>
      <c r="AN177" s="213"/>
      <c r="AO177" s="213"/>
      <c r="AP177" s="213"/>
      <c r="AQ177" s="213"/>
      <c r="AR177" s="213"/>
      <c r="AS177" s="213"/>
      <c r="AT177" s="213"/>
      <c r="AU177" s="213"/>
      <c r="AV177" s="213"/>
      <c r="AW177" s="320"/>
      <c r="AX177" s="213"/>
      <c r="AY177" s="213"/>
      <c r="AZ177" s="213"/>
      <c r="BA177" s="213"/>
      <c r="BB177" s="283"/>
      <c r="BC177" s="283"/>
      <c r="BD177" s="289">
        <f t="shared" si="18"/>
        <v>14.416666666666666</v>
      </c>
      <c r="BE177" s="293">
        <v>51900</v>
      </c>
      <c r="BF177" s="287">
        <v>414.96448874999999</v>
      </c>
      <c r="BG177" s="287">
        <v>384.10127052126398</v>
      </c>
      <c r="BH177" s="287">
        <v>-387.04380104602899</v>
      </c>
      <c r="BI177" s="292">
        <v>51.190201302889101</v>
      </c>
      <c r="BJ177" s="292">
        <v>5.1423248105222203</v>
      </c>
      <c r="BK177" s="289">
        <f t="shared" si="19"/>
        <v>-0.97830140201493609</v>
      </c>
      <c r="BL177" s="289">
        <f t="shared" si="20"/>
        <v>-97.742533948923437</v>
      </c>
      <c r="BM177" s="293">
        <v>51900</v>
      </c>
      <c r="BN177" s="287">
        <v>414.96448874999999</v>
      </c>
      <c r="BO177" s="287">
        <v>416.63845509296902</v>
      </c>
      <c r="BP177" s="287">
        <v>-420.12001402256402</v>
      </c>
      <c r="BQ177" s="292">
        <v>51.449561617177203</v>
      </c>
      <c r="BR177" s="292">
        <v>5.3977259823903703</v>
      </c>
      <c r="BS177" s="289">
        <f t="shared" si="21"/>
        <v>-0.73425643263230622</v>
      </c>
      <c r="BT177" s="289">
        <f t="shared" si="22"/>
        <v>-97.742533948923437</v>
      </c>
      <c r="BU177" s="296"/>
      <c r="BV177" s="290">
        <v>-115.337260610531</v>
      </c>
      <c r="BW177" s="290">
        <v>-79.582240971474505</v>
      </c>
      <c r="BX177" s="289">
        <f t="shared" si="23"/>
        <v>-120.05538508355474</v>
      </c>
      <c r="BY177" s="289">
        <f t="shared" si="24"/>
        <v>-82.805435270549808</v>
      </c>
      <c r="BZ177" s="296"/>
      <c r="CA177" s="296"/>
      <c r="CB177" s="296"/>
      <c r="CC177" s="296"/>
      <c r="CD177" s="296"/>
      <c r="CE177" s="296"/>
      <c r="CF177" s="296"/>
      <c r="CG177" s="296"/>
      <c r="CH177" s="296"/>
      <c r="CI177" s="296"/>
      <c r="CJ177" s="296"/>
      <c r="CK177" s="296"/>
      <c r="CL177" s="296"/>
      <c r="CM177" s="296"/>
      <c r="CN177" s="296"/>
      <c r="CO177" s="296"/>
      <c r="CP177" s="296"/>
      <c r="CQ177" s="296"/>
      <c r="CR177" s="296"/>
    </row>
    <row r="178" spans="1:96" ht="12" customHeight="1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/>
      <c r="S178" s="296"/>
      <c r="T178" s="296"/>
      <c r="U178" s="296"/>
      <c r="V178" s="296"/>
      <c r="W178" s="296"/>
      <c r="X178" s="300"/>
      <c r="Y178" s="300"/>
      <c r="Z178" s="300"/>
      <c r="AA178" s="300"/>
      <c r="AB178" s="300"/>
      <c r="AC178" s="300"/>
      <c r="AD178" s="300"/>
      <c r="AE178" s="300"/>
      <c r="AF178" s="300"/>
      <c r="AG178" s="300"/>
      <c r="AH178" s="300"/>
      <c r="AI178" s="300"/>
      <c r="AJ178" s="300"/>
      <c r="AK178" s="300"/>
      <c r="AL178" s="300"/>
      <c r="AM178" s="296"/>
      <c r="AN178" s="213"/>
      <c r="AO178" s="213"/>
      <c r="AP178" s="213"/>
      <c r="AQ178" s="213"/>
      <c r="AR178" s="213"/>
      <c r="AS178" s="213"/>
      <c r="AT178" s="213"/>
      <c r="AU178" s="213"/>
      <c r="AV178" s="213"/>
      <c r="AW178" s="320"/>
      <c r="AX178" s="213"/>
      <c r="AY178" s="213"/>
      <c r="AZ178" s="213"/>
      <c r="BA178" s="213"/>
      <c r="BB178" s="283"/>
      <c r="BC178" s="283"/>
      <c r="BD178" s="289">
        <f t="shared" si="18"/>
        <v>14.5</v>
      </c>
      <c r="BE178" s="293">
        <v>52200</v>
      </c>
      <c r="BF178" s="287">
        <v>426.48136398000003</v>
      </c>
      <c r="BG178" s="287">
        <v>379.318286616264</v>
      </c>
      <c r="BH178" s="287">
        <v>-381.70892665757702</v>
      </c>
      <c r="BI178" s="292">
        <v>51.149436341433102</v>
      </c>
      <c r="BJ178" s="292">
        <v>5.1060374923851599</v>
      </c>
      <c r="BK178" s="289">
        <f t="shared" si="19"/>
        <v>-1.0145887201519965</v>
      </c>
      <c r="BL178" s="289">
        <f t="shared" si="20"/>
        <v>-86.225658718923398</v>
      </c>
      <c r="BM178" s="293">
        <v>52200</v>
      </c>
      <c r="BN178" s="287">
        <v>426.48136398000003</v>
      </c>
      <c r="BO178" s="287">
        <v>412.587676563657</v>
      </c>
      <c r="BP178" s="287">
        <v>-415.69377599797798</v>
      </c>
      <c r="BQ178" s="292">
        <v>51.416524898816697</v>
      </c>
      <c r="BR178" s="292">
        <v>5.3676442204020596</v>
      </c>
      <c r="BS178" s="289">
        <f t="shared" si="21"/>
        <v>-0.76433819462061692</v>
      </c>
      <c r="BT178" s="289">
        <f t="shared" si="22"/>
        <v>-86.225658718923398</v>
      </c>
      <c r="BU178" s="296"/>
      <c r="BV178" s="290">
        <v>-119.09071193189</v>
      </c>
      <c r="BW178" s="290">
        <v>-81.623101711173703</v>
      </c>
      <c r="BX178" s="289">
        <f t="shared" si="23"/>
        <v>-123.80883640491373</v>
      </c>
      <c r="BY178" s="289">
        <f t="shared" si="24"/>
        <v>-84.846296010249006</v>
      </c>
      <c r="BZ178" s="296"/>
      <c r="CA178" s="296"/>
      <c r="CB178" s="296"/>
      <c r="CC178" s="296"/>
      <c r="CD178" s="296"/>
      <c r="CE178" s="296"/>
      <c r="CF178" s="296"/>
      <c r="CG178" s="296"/>
      <c r="CH178" s="296"/>
      <c r="CI178" s="296"/>
      <c r="CJ178" s="296"/>
      <c r="CK178" s="296"/>
      <c r="CL178" s="296"/>
      <c r="CM178" s="296"/>
      <c r="CN178" s="296"/>
      <c r="CO178" s="296"/>
      <c r="CP178" s="296"/>
      <c r="CQ178" s="296"/>
      <c r="CR178" s="296"/>
    </row>
    <row r="179" spans="1:96" ht="12" customHeight="1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/>
      <c r="S179" s="296"/>
      <c r="T179" s="296"/>
      <c r="U179" s="296"/>
      <c r="V179" s="296"/>
      <c r="W179" s="296"/>
      <c r="X179" s="300"/>
      <c r="Y179" s="300"/>
      <c r="Z179" s="300"/>
      <c r="AA179" s="300"/>
      <c r="AB179" s="300"/>
      <c r="AC179" s="300"/>
      <c r="AD179" s="300"/>
      <c r="AE179" s="300"/>
      <c r="AF179" s="300"/>
      <c r="AG179" s="300"/>
      <c r="AH179" s="300"/>
      <c r="AI179" s="300"/>
      <c r="AJ179" s="300"/>
      <c r="AK179" s="300"/>
      <c r="AL179" s="300"/>
      <c r="AM179" s="296"/>
      <c r="AN179" s="213"/>
      <c r="AO179" s="213"/>
      <c r="AP179" s="213"/>
      <c r="AQ179" s="213"/>
      <c r="AR179" s="213"/>
      <c r="AS179" s="213"/>
      <c r="AT179" s="213"/>
      <c r="AU179" s="213"/>
      <c r="AV179" s="213"/>
      <c r="AW179" s="320"/>
      <c r="AX179" s="213"/>
      <c r="AY179" s="213"/>
      <c r="AZ179" s="213"/>
      <c r="BA179" s="213"/>
      <c r="BB179" s="283"/>
      <c r="BC179" s="283"/>
      <c r="BD179" s="289">
        <f t="shared" si="18"/>
        <v>14.583333333333334</v>
      </c>
      <c r="BE179" s="293">
        <v>52500</v>
      </c>
      <c r="BF179" s="287">
        <v>438.91</v>
      </c>
      <c r="BG179" s="287">
        <v>375.76363897856697</v>
      </c>
      <c r="BH179" s="287">
        <v>-377.548148282456</v>
      </c>
      <c r="BI179" s="292">
        <v>51.118205315733903</v>
      </c>
      <c r="BJ179" s="292">
        <v>5.0797841617547803</v>
      </c>
      <c r="BK179" s="289">
        <f t="shared" si="19"/>
        <v>-1.0408420507823761</v>
      </c>
      <c r="BL179" s="289">
        <f t="shared" si="20"/>
        <v>-73.797022698923399</v>
      </c>
      <c r="BM179" s="293">
        <v>52500</v>
      </c>
      <c r="BN179" s="287">
        <v>438.91</v>
      </c>
      <c r="BO179" s="287">
        <v>409.45371468313101</v>
      </c>
      <c r="BP179" s="287">
        <v>-412.13685298205098</v>
      </c>
      <c r="BQ179" s="292">
        <v>51.3903540200442</v>
      </c>
      <c r="BR179" s="292">
        <v>5.34484415564848</v>
      </c>
      <c r="BS179" s="289">
        <f t="shared" si="21"/>
        <v>-0.78713825937419646</v>
      </c>
      <c r="BT179" s="289">
        <f t="shared" si="22"/>
        <v>-73.797022698923399</v>
      </c>
      <c r="BU179" s="296"/>
      <c r="BV179" s="290">
        <v>-121.539872283809</v>
      </c>
      <c r="BW179" s="290">
        <v>-82.7700197350011</v>
      </c>
      <c r="BX179" s="289">
        <f t="shared" si="23"/>
        <v>-126.25799675683274</v>
      </c>
      <c r="BY179" s="289">
        <f t="shared" si="24"/>
        <v>-85.993214034076402</v>
      </c>
      <c r="BZ179" s="296"/>
      <c r="CA179" s="296"/>
      <c r="CB179" s="296"/>
      <c r="CC179" s="296"/>
      <c r="CD179" s="296"/>
      <c r="CE179" s="296"/>
      <c r="CF179" s="296"/>
      <c r="CG179" s="296"/>
      <c r="CH179" s="296"/>
      <c r="CI179" s="296"/>
      <c r="CJ179" s="296"/>
      <c r="CK179" s="296"/>
      <c r="CL179" s="296"/>
      <c r="CM179" s="296"/>
      <c r="CN179" s="296"/>
      <c r="CO179" s="296"/>
      <c r="CP179" s="296"/>
      <c r="CQ179" s="296"/>
      <c r="CR179" s="296"/>
    </row>
    <row r="180" spans="1:96" ht="12" customHeight="1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/>
      <c r="S180" s="296"/>
      <c r="T180" s="296"/>
      <c r="U180" s="296"/>
      <c r="V180" s="296"/>
      <c r="W180" s="296"/>
      <c r="X180" s="300"/>
      <c r="Y180" s="300"/>
      <c r="Z180" s="300"/>
      <c r="AA180" s="300"/>
      <c r="AB180" s="300"/>
      <c r="AC180" s="300"/>
      <c r="AD180" s="300"/>
      <c r="AE180" s="300"/>
      <c r="AF180" s="300"/>
      <c r="AG180" s="300"/>
      <c r="AH180" s="300"/>
      <c r="AI180" s="300"/>
      <c r="AJ180" s="300"/>
      <c r="AK180" s="300"/>
      <c r="AL180" s="300"/>
      <c r="AM180" s="296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320"/>
      <c r="AX180" s="213"/>
      <c r="AY180" s="213"/>
      <c r="AZ180" s="213"/>
      <c r="BA180" s="213"/>
      <c r="BB180" s="283"/>
      <c r="BC180" s="283"/>
      <c r="BD180" s="289">
        <f t="shared" si="18"/>
        <v>14.666666666666666</v>
      </c>
      <c r="BE180" s="293">
        <v>52800</v>
      </c>
      <c r="BF180" s="287">
        <v>452.11422606999997</v>
      </c>
      <c r="BG180" s="287">
        <v>373.52982517322698</v>
      </c>
      <c r="BH180" s="287">
        <v>-374.65470348762199</v>
      </c>
      <c r="BI180" s="292">
        <v>51.097380346307602</v>
      </c>
      <c r="BJ180" s="292">
        <v>5.0644137045075501</v>
      </c>
      <c r="BK180" s="289">
        <f t="shared" si="19"/>
        <v>-1.0562125080296063</v>
      </c>
      <c r="BL180" s="289">
        <f t="shared" si="20"/>
        <v>-60.592796628923452</v>
      </c>
      <c r="BM180" s="293">
        <v>52800</v>
      </c>
      <c r="BN180" s="287">
        <v>452.11422606999997</v>
      </c>
      <c r="BO180" s="287">
        <v>407.30088890266398</v>
      </c>
      <c r="BP180" s="287">
        <v>-409.51378036313099</v>
      </c>
      <c r="BQ180" s="292">
        <v>51.3716218502855</v>
      </c>
      <c r="BR180" s="292">
        <v>5.3298905706919699</v>
      </c>
      <c r="BS180" s="289">
        <f t="shared" si="21"/>
        <v>-0.80209184433070657</v>
      </c>
      <c r="BT180" s="289">
        <f t="shared" si="22"/>
        <v>-60.592796628923452</v>
      </c>
      <c r="BU180" s="296"/>
      <c r="BV180" s="290">
        <v>-122.6579182669</v>
      </c>
      <c r="BW180" s="290">
        <v>-83.010433905342396</v>
      </c>
      <c r="BX180" s="289">
        <f t="shared" si="23"/>
        <v>-127.37604273992373</v>
      </c>
      <c r="BY180" s="289">
        <f t="shared" si="24"/>
        <v>-86.233628204417698</v>
      </c>
      <c r="BZ180" s="296"/>
      <c r="CA180" s="296"/>
      <c r="CB180" s="296"/>
      <c r="CC180" s="296"/>
      <c r="CD180" s="296"/>
      <c r="CE180" s="296"/>
      <c r="CF180" s="296"/>
      <c r="CG180" s="296"/>
      <c r="CH180" s="296"/>
      <c r="CI180" s="296"/>
      <c r="CJ180" s="296"/>
      <c r="CK180" s="296"/>
      <c r="CL180" s="296"/>
      <c r="CM180" s="296"/>
      <c r="CN180" s="296"/>
      <c r="CO180" s="296"/>
      <c r="CP180" s="296"/>
      <c r="CQ180" s="296"/>
      <c r="CR180" s="296"/>
    </row>
    <row r="181" spans="1:96" ht="12" customHeight="1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/>
      <c r="S181" s="296"/>
      <c r="T181" s="296"/>
      <c r="U181" s="296"/>
      <c r="V181" s="296"/>
      <c r="W181" s="296"/>
      <c r="X181" s="300"/>
      <c r="Y181" s="300"/>
      <c r="Z181" s="300"/>
      <c r="AA181" s="300"/>
      <c r="AB181" s="300"/>
      <c r="AC181" s="300"/>
      <c r="AD181" s="300"/>
      <c r="AE181" s="300"/>
      <c r="AF181" s="300"/>
      <c r="AG181" s="300"/>
      <c r="AH181" s="300"/>
      <c r="AI181" s="300"/>
      <c r="AJ181" s="300"/>
      <c r="AK181" s="300"/>
      <c r="AL181" s="300"/>
      <c r="AM181" s="296"/>
      <c r="AN181" s="213"/>
      <c r="AO181" s="213"/>
      <c r="AP181" s="213"/>
      <c r="AQ181" s="213"/>
      <c r="AR181" s="213"/>
      <c r="AS181" s="213"/>
      <c r="AT181" s="213"/>
      <c r="AU181" s="213"/>
      <c r="AV181" s="213"/>
      <c r="AW181" s="320"/>
      <c r="AX181" s="213"/>
      <c r="AY181" s="213"/>
      <c r="AZ181" s="213"/>
      <c r="BA181" s="213"/>
      <c r="BB181" s="283"/>
      <c r="BC181" s="283"/>
      <c r="BD181" s="289">
        <f t="shared" si="18"/>
        <v>14.75</v>
      </c>
      <c r="BE181" s="293">
        <v>53100</v>
      </c>
      <c r="BF181" s="287">
        <v>465.94937393999999</v>
      </c>
      <c r="BG181" s="287">
        <v>372.708386068599</v>
      </c>
      <c r="BH181" s="287">
        <v>-373.12271324536198</v>
      </c>
      <c r="BI181" s="292">
        <v>51.0878027497196</v>
      </c>
      <c r="BJ181" s="292">
        <v>5.0607209600102898</v>
      </c>
      <c r="BK181" s="289">
        <f t="shared" si="19"/>
        <v>-1.0599052525268666</v>
      </c>
      <c r="BL181" s="289">
        <f t="shared" si="20"/>
        <v>-46.757648758923438</v>
      </c>
      <c r="BM181" s="293">
        <v>53100</v>
      </c>
      <c r="BN181" s="287">
        <v>465.94937393999999</v>
      </c>
      <c r="BO181" s="287">
        <v>406.19171789792199</v>
      </c>
      <c r="BP181" s="287">
        <v>-407.88831314835801</v>
      </c>
      <c r="BQ181" s="292">
        <v>51.360876936847603</v>
      </c>
      <c r="BR181" s="292">
        <v>5.3233114868467704</v>
      </c>
      <c r="BS181" s="289">
        <f t="shared" si="21"/>
        <v>-0.80867092817590613</v>
      </c>
      <c r="BT181" s="289">
        <f t="shared" si="22"/>
        <v>-46.757648758923438</v>
      </c>
      <c r="BU181" s="296"/>
      <c r="BV181" s="290">
        <v>-122.43260495244</v>
      </c>
      <c r="BW181" s="290">
        <v>-82.341711187041298</v>
      </c>
      <c r="BX181" s="289">
        <f t="shared" si="23"/>
        <v>-127.15072942546374</v>
      </c>
      <c r="BY181" s="289">
        <f t="shared" si="24"/>
        <v>-85.564905486116601</v>
      </c>
      <c r="BZ181" s="296"/>
      <c r="CA181" s="296"/>
      <c r="CB181" s="296"/>
      <c r="CC181" s="296"/>
      <c r="CD181" s="296"/>
      <c r="CE181" s="296"/>
      <c r="CF181" s="296"/>
      <c r="CG181" s="296"/>
      <c r="CH181" s="296"/>
      <c r="CI181" s="296"/>
      <c r="CJ181" s="296"/>
      <c r="CK181" s="296"/>
      <c r="CL181" s="296"/>
      <c r="CM181" s="296"/>
      <c r="CN181" s="296"/>
      <c r="CO181" s="296"/>
      <c r="CP181" s="296"/>
      <c r="CQ181" s="296"/>
      <c r="CR181" s="296"/>
    </row>
    <row r="182" spans="1:96" ht="12" customHeight="1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/>
      <c r="S182" s="296"/>
      <c r="T182" s="296"/>
      <c r="U182" s="296"/>
      <c r="V182" s="296"/>
      <c r="W182" s="296"/>
      <c r="X182" s="300"/>
      <c r="Y182" s="300"/>
      <c r="Z182" s="300"/>
      <c r="AA182" s="300"/>
      <c r="AB182" s="300"/>
      <c r="AC182" s="300"/>
      <c r="AD182" s="300"/>
      <c r="AE182" s="300"/>
      <c r="AF182" s="300"/>
      <c r="AG182" s="300"/>
      <c r="AH182" s="300"/>
      <c r="AI182" s="300"/>
      <c r="AJ182" s="300"/>
      <c r="AK182" s="300"/>
      <c r="AL182" s="300"/>
      <c r="AM182" s="296"/>
      <c r="AN182" s="213"/>
      <c r="AO182" s="213"/>
      <c r="AP182" s="213"/>
      <c r="AQ182" s="213"/>
      <c r="AR182" s="213"/>
      <c r="AS182" s="213"/>
      <c r="AT182" s="213"/>
      <c r="AU182" s="213"/>
      <c r="AV182" s="213"/>
      <c r="AW182" s="320"/>
      <c r="AX182" s="213"/>
      <c r="AY182" s="213"/>
      <c r="AZ182" s="213"/>
      <c r="BA182" s="213"/>
      <c r="BB182" s="283"/>
      <c r="BC182" s="283"/>
      <c r="BD182" s="289">
        <f t="shared" si="18"/>
        <v>14.833333333333334</v>
      </c>
      <c r="BE182" s="293">
        <v>53400</v>
      </c>
      <c r="BF182" s="287">
        <v>480.26386280999998</v>
      </c>
      <c r="BG182" s="287">
        <v>373.38636599217301</v>
      </c>
      <c r="BH182" s="287">
        <v>-373.04437216730599</v>
      </c>
      <c r="BI182" s="292">
        <v>51.0902445695639</v>
      </c>
      <c r="BJ182" s="292">
        <v>5.0694025933330904</v>
      </c>
      <c r="BK182" s="289">
        <f t="shared" si="19"/>
        <v>-1.051223619204066</v>
      </c>
      <c r="BL182" s="289">
        <f t="shared" si="20"/>
        <v>-32.443159888923446</v>
      </c>
      <c r="BM182" s="293">
        <v>53400</v>
      </c>
      <c r="BN182" s="287">
        <v>480.26386280999998</v>
      </c>
      <c r="BO182" s="287">
        <v>406.18491942216502</v>
      </c>
      <c r="BP182" s="287">
        <v>-407.32182061075599</v>
      </c>
      <c r="BQ182" s="292">
        <v>51.358623664334701</v>
      </c>
      <c r="BR182" s="292">
        <v>5.3255750777542996</v>
      </c>
      <c r="BS182" s="289">
        <f t="shared" si="21"/>
        <v>-0.80640733726837688</v>
      </c>
      <c r="BT182" s="289">
        <f t="shared" si="22"/>
        <v>-32.443159888923446</v>
      </c>
      <c r="BU182" s="296"/>
      <c r="BV182" s="290">
        <v>-120.86639998980699</v>
      </c>
      <c r="BW182" s="290">
        <v>-80.771175484610595</v>
      </c>
      <c r="BX182" s="289">
        <f t="shared" si="23"/>
        <v>-125.58452446283073</v>
      </c>
      <c r="BY182" s="289">
        <f t="shared" si="24"/>
        <v>-83.994369783685897</v>
      </c>
      <c r="BZ182" s="296"/>
      <c r="CA182" s="296"/>
      <c r="CB182" s="296"/>
      <c r="CC182" s="296"/>
      <c r="CD182" s="296"/>
      <c r="CE182" s="296"/>
      <c r="CF182" s="296"/>
      <c r="CG182" s="296"/>
      <c r="CH182" s="296"/>
      <c r="CI182" s="296"/>
      <c r="CJ182" s="296"/>
      <c r="CK182" s="296"/>
      <c r="CL182" s="296"/>
      <c r="CM182" s="296"/>
      <c r="CN182" s="296"/>
      <c r="CO182" s="296"/>
      <c r="CP182" s="296"/>
      <c r="CQ182" s="296"/>
      <c r="CR182" s="296"/>
    </row>
    <row r="183" spans="1:96" ht="12" customHeight="1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/>
      <c r="S183" s="296"/>
      <c r="T183" s="296"/>
      <c r="U183" s="296"/>
      <c r="V183" s="296"/>
      <c r="W183" s="296"/>
      <c r="X183" s="300"/>
      <c r="Y183" s="300"/>
      <c r="Z183" s="300"/>
      <c r="AA183" s="300"/>
      <c r="AB183" s="300"/>
      <c r="AC183" s="300"/>
      <c r="AD183" s="300"/>
      <c r="AE183" s="300"/>
      <c r="AF183" s="300"/>
      <c r="AG183" s="300"/>
      <c r="AH183" s="300"/>
      <c r="AI183" s="300"/>
      <c r="AJ183" s="300"/>
      <c r="AK183" s="300"/>
      <c r="AL183" s="300"/>
      <c r="AM183" s="296"/>
      <c r="AN183" s="213"/>
      <c r="AO183" s="213"/>
      <c r="AP183" s="213"/>
      <c r="AQ183" s="213"/>
      <c r="AR183" s="213"/>
      <c r="AS183" s="213"/>
      <c r="AT183" s="213"/>
      <c r="AU183" s="213"/>
      <c r="AV183" s="213"/>
      <c r="AW183" s="320"/>
      <c r="AX183" s="213"/>
      <c r="AY183" s="213"/>
      <c r="AZ183" s="213"/>
      <c r="BA183" s="213"/>
      <c r="BB183" s="283"/>
      <c r="BC183" s="283"/>
      <c r="BD183" s="289">
        <f t="shared" si="18"/>
        <v>14.916666666666666</v>
      </c>
      <c r="BE183" s="293">
        <v>53700</v>
      </c>
      <c r="BF183" s="287">
        <v>494.90086016999999</v>
      </c>
      <c r="BG183" s="287">
        <v>375.64124860779998</v>
      </c>
      <c r="BH183" s="287">
        <v>-374.50559949661402</v>
      </c>
      <c r="BI183" s="292">
        <v>51.105358027539999</v>
      </c>
      <c r="BJ183" s="292">
        <v>5.0910023955845602</v>
      </c>
      <c r="BK183" s="289">
        <f t="shared" si="19"/>
        <v>-1.0296238169525962</v>
      </c>
      <c r="BL183" s="289">
        <f t="shared" si="20"/>
        <v>-17.806162528923437</v>
      </c>
      <c r="BM183" s="293">
        <v>53700</v>
      </c>
      <c r="BN183" s="287">
        <v>494.90086016999999</v>
      </c>
      <c r="BO183" s="287">
        <v>407.33263128199002</v>
      </c>
      <c r="BP183" s="287">
        <v>-407.87090984176399</v>
      </c>
      <c r="BQ183" s="292">
        <v>51.365296460112901</v>
      </c>
      <c r="BR183" s="292">
        <v>5.3370610692298497</v>
      </c>
      <c r="BS183" s="289">
        <f t="shared" si="21"/>
        <v>-0.79492134579282681</v>
      </c>
      <c r="BT183" s="289">
        <f t="shared" si="22"/>
        <v>-17.806162528923437</v>
      </c>
      <c r="BU183" s="296"/>
      <c r="BV183" s="290">
        <v>-117.97645658059</v>
      </c>
      <c r="BW183" s="290">
        <v>-78.316027430245796</v>
      </c>
      <c r="BX183" s="289">
        <f t="shared" si="23"/>
        <v>-122.69458105361373</v>
      </c>
      <c r="BY183" s="289">
        <f t="shared" si="24"/>
        <v>-81.539221729321099</v>
      </c>
      <c r="BZ183" s="296"/>
      <c r="CA183" s="296"/>
      <c r="CB183" s="296"/>
      <c r="CC183" s="296"/>
      <c r="CD183" s="296"/>
      <c r="CE183" s="296"/>
      <c r="CF183" s="296"/>
      <c r="CG183" s="296"/>
      <c r="CH183" s="296"/>
      <c r="CI183" s="296"/>
      <c r="CJ183" s="296"/>
      <c r="CK183" s="296"/>
      <c r="CL183" s="296"/>
      <c r="CM183" s="296"/>
      <c r="CN183" s="296"/>
      <c r="CO183" s="296"/>
      <c r="CP183" s="296"/>
      <c r="CQ183" s="296"/>
      <c r="CR183" s="296"/>
    </row>
    <row r="184" spans="1:96" ht="12" customHeight="1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/>
      <c r="S184" s="296"/>
      <c r="T184" s="296"/>
      <c r="U184" s="296"/>
      <c r="V184" s="296"/>
      <c r="W184" s="296"/>
      <c r="X184" s="300"/>
      <c r="Y184" s="300"/>
      <c r="Z184" s="300"/>
      <c r="AA184" s="300"/>
      <c r="AB184" s="300"/>
      <c r="AC184" s="300"/>
      <c r="AD184" s="300"/>
      <c r="AE184" s="300"/>
      <c r="AF184" s="300"/>
      <c r="AG184" s="300"/>
      <c r="AH184" s="300"/>
      <c r="AI184" s="300"/>
      <c r="AJ184" s="300"/>
      <c r="AK184" s="300"/>
      <c r="AL184" s="300"/>
      <c r="AM184" s="296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320"/>
      <c r="AX184" s="213"/>
      <c r="AY184" s="213"/>
      <c r="AZ184" s="213"/>
      <c r="BA184" s="213"/>
      <c r="BB184" s="283"/>
      <c r="BC184" s="283"/>
      <c r="BD184" s="289">
        <f t="shared" si="18"/>
        <v>15</v>
      </c>
      <c r="BE184" s="293">
        <v>54000</v>
      </c>
      <c r="BF184" s="287">
        <v>509.7</v>
      </c>
      <c r="BG184" s="287">
        <v>379.53445042975397</v>
      </c>
      <c r="BH184" s="287">
        <v>-377.580075944996</v>
      </c>
      <c r="BI184" s="292">
        <v>51.133614857448201</v>
      </c>
      <c r="BJ184" s="292">
        <v>5.1258496073561801</v>
      </c>
      <c r="BK184" s="289">
        <f t="shared" si="19"/>
        <v>-0.99477660518097633</v>
      </c>
      <c r="BL184" s="289">
        <f t="shared" si="20"/>
        <v>-3.0070226989234357</v>
      </c>
      <c r="BM184" s="293">
        <v>54000</v>
      </c>
      <c r="BN184" s="287">
        <v>509.7</v>
      </c>
      <c r="BO184" s="287">
        <v>409.67689065510399</v>
      </c>
      <c r="BP184" s="287">
        <v>-409.58425230592297</v>
      </c>
      <c r="BQ184" s="292">
        <v>51.381228745152001</v>
      </c>
      <c r="BR184" s="292">
        <v>5.3580279935617003</v>
      </c>
      <c r="BS184" s="289">
        <f t="shared" si="21"/>
        <v>-0.77395442146097615</v>
      </c>
      <c r="BT184" s="289">
        <f t="shared" si="22"/>
        <v>-3.0070226989234357</v>
      </c>
      <c r="BU184" s="296"/>
      <c r="BV184" s="290">
        <v>-113.794425615355</v>
      </c>
      <c r="BW184" s="290">
        <v>-75.003156001130804</v>
      </c>
      <c r="BX184" s="289">
        <f t="shared" si="23"/>
        <v>-118.51255008837873</v>
      </c>
      <c r="BY184" s="289">
        <f t="shared" si="24"/>
        <v>-78.226350300206107</v>
      </c>
      <c r="BZ184" s="296"/>
      <c r="CA184" s="296"/>
      <c r="CB184" s="296"/>
      <c r="CC184" s="296"/>
      <c r="CD184" s="296"/>
      <c r="CE184" s="296"/>
      <c r="CF184" s="296"/>
      <c r="CG184" s="296"/>
      <c r="CH184" s="296"/>
      <c r="CI184" s="296"/>
      <c r="CJ184" s="296"/>
      <c r="CK184" s="296"/>
      <c r="CL184" s="296"/>
      <c r="CM184" s="296"/>
      <c r="CN184" s="296"/>
      <c r="CO184" s="296"/>
      <c r="CP184" s="296"/>
      <c r="CQ184" s="296"/>
      <c r="CR184" s="296"/>
    </row>
    <row r="185" spans="1:96" ht="12" customHeight="1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296"/>
      <c r="W185" s="296"/>
      <c r="X185" s="300"/>
      <c r="Y185" s="300"/>
      <c r="Z185" s="300"/>
      <c r="AA185" s="300"/>
      <c r="AB185" s="300"/>
      <c r="AC185" s="300"/>
      <c r="AD185" s="300"/>
      <c r="AE185" s="300"/>
      <c r="AF185" s="300"/>
      <c r="AG185" s="300"/>
      <c r="AH185" s="300"/>
      <c r="AI185" s="300"/>
      <c r="AJ185" s="300"/>
      <c r="AK185" s="300"/>
      <c r="AL185" s="300"/>
      <c r="AM185" s="296"/>
      <c r="AN185" s="213"/>
      <c r="AO185" s="213"/>
      <c r="AP185" s="213"/>
      <c r="AQ185" s="213"/>
      <c r="AR185" s="213"/>
      <c r="AS185" s="213"/>
      <c r="AT185" s="213"/>
      <c r="AU185" s="213"/>
      <c r="AV185" s="213"/>
      <c r="AW185" s="320"/>
      <c r="AX185" s="213"/>
      <c r="AY185" s="213"/>
      <c r="AZ185" s="213"/>
      <c r="BA185" s="213"/>
      <c r="BB185" s="283"/>
      <c r="BC185" s="283"/>
      <c r="BD185" s="289">
        <f t="shared" si="18"/>
        <v>15.083333333333334</v>
      </c>
      <c r="BE185" s="293">
        <v>54300</v>
      </c>
      <c r="BF185" s="287">
        <v>524.49913982999999</v>
      </c>
      <c r="BG185" s="287">
        <v>385.10378328213602</v>
      </c>
      <c r="BH185" s="287">
        <v>-382.32188073507302</v>
      </c>
      <c r="BI185" s="292">
        <v>51.175240599853403</v>
      </c>
      <c r="BJ185" s="292">
        <v>5.1739969407528701</v>
      </c>
      <c r="BK185" s="289">
        <f t="shared" si="19"/>
        <v>-0.94662927178428635</v>
      </c>
      <c r="BL185" s="289">
        <f t="shared" si="20"/>
        <v>11.792117131076566</v>
      </c>
      <c r="BM185" s="293">
        <v>54300</v>
      </c>
      <c r="BN185" s="287">
        <v>524.49913982999999</v>
      </c>
      <c r="BO185" s="287">
        <v>413.24554396441403</v>
      </c>
      <c r="BP185" s="287">
        <v>-412.49870417193102</v>
      </c>
      <c r="BQ185" s="292">
        <v>51.406618533779302</v>
      </c>
      <c r="BR185" s="292">
        <v>5.3885789305364398</v>
      </c>
      <c r="BS185" s="289">
        <f t="shared" si="21"/>
        <v>-0.74340348448623672</v>
      </c>
      <c r="BT185" s="289">
        <f t="shared" si="22"/>
        <v>11.792117131076566</v>
      </c>
      <c r="BU185" s="296"/>
      <c r="BV185" s="290">
        <v>-108.36610903057</v>
      </c>
      <c r="BW185" s="290">
        <v>-70.868844029216504</v>
      </c>
      <c r="BX185" s="289">
        <f t="shared" si="23"/>
        <v>-113.08423350359374</v>
      </c>
      <c r="BY185" s="289">
        <f t="shared" si="24"/>
        <v>-74.092038328291807</v>
      </c>
      <c r="BZ185" s="296"/>
      <c r="CA185" s="296"/>
      <c r="CB185" s="296"/>
      <c r="CC185" s="296"/>
      <c r="CD185" s="296"/>
      <c r="CE185" s="296"/>
      <c r="CF185" s="296"/>
      <c r="CG185" s="296"/>
      <c r="CH185" s="296"/>
      <c r="CI185" s="296"/>
      <c r="CJ185" s="296"/>
      <c r="CK185" s="296"/>
      <c r="CL185" s="296"/>
      <c r="CM185" s="296"/>
      <c r="CN185" s="296"/>
      <c r="CO185" s="296"/>
      <c r="CP185" s="296"/>
      <c r="CQ185" s="296"/>
      <c r="CR185" s="296"/>
    </row>
    <row r="186" spans="1:96" ht="12" customHeight="1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/>
      <c r="S186" s="296"/>
      <c r="T186" s="296"/>
      <c r="U186" s="296"/>
      <c r="V186" s="296"/>
      <c r="W186" s="296"/>
      <c r="X186" s="300"/>
      <c r="Y186" s="300"/>
      <c r="Z186" s="300"/>
      <c r="AA186" s="300"/>
      <c r="AB186" s="300"/>
      <c r="AC186" s="300"/>
      <c r="AD186" s="300"/>
      <c r="AE186" s="300"/>
      <c r="AF186" s="300"/>
      <c r="AG186" s="300"/>
      <c r="AH186" s="300"/>
      <c r="AI186" s="300"/>
      <c r="AJ186" s="300"/>
      <c r="AK186" s="300"/>
      <c r="AL186" s="300"/>
      <c r="AM186" s="296"/>
      <c r="AN186" s="213"/>
      <c r="AO186" s="213"/>
      <c r="AP186" s="213"/>
      <c r="AQ186" s="213"/>
      <c r="AR186" s="213"/>
      <c r="AS186" s="213"/>
      <c r="AT186" s="213"/>
      <c r="AU186" s="213"/>
      <c r="AV186" s="213"/>
      <c r="AW186" s="320"/>
      <c r="AX186" s="213"/>
      <c r="AY186" s="213"/>
      <c r="AZ186" s="213"/>
      <c r="BA186" s="213"/>
      <c r="BB186" s="283"/>
      <c r="BC186" s="283"/>
      <c r="BD186" s="289">
        <f t="shared" si="18"/>
        <v>15.166666666666666</v>
      </c>
      <c r="BE186" s="293">
        <v>54600</v>
      </c>
      <c r="BF186" s="287">
        <v>539.13613719</v>
      </c>
      <c r="BG186" s="287">
        <v>392.35567532172399</v>
      </c>
      <c r="BH186" s="287">
        <v>-388.75733075657001</v>
      </c>
      <c r="BI186" s="292">
        <v>51.230152197093297</v>
      </c>
      <c r="BJ186" s="292">
        <v>5.23516758331498</v>
      </c>
      <c r="BK186" s="289">
        <f t="shared" si="19"/>
        <v>-0.88545862922217644</v>
      </c>
      <c r="BL186" s="289">
        <f t="shared" si="20"/>
        <v>26.429114491076575</v>
      </c>
      <c r="BM186" s="293">
        <v>54600</v>
      </c>
      <c r="BN186" s="287">
        <v>539.13613719</v>
      </c>
      <c r="BO186" s="287">
        <v>418.04791560872502</v>
      </c>
      <c r="BP186" s="287">
        <v>-416.634963231359</v>
      </c>
      <c r="BQ186" s="292">
        <v>51.441493905148299</v>
      </c>
      <c r="BR186" s="292">
        <v>5.4286295581439603</v>
      </c>
      <c r="BS186" s="289">
        <f t="shared" si="21"/>
        <v>-0.70335285687871618</v>
      </c>
      <c r="BT186" s="289">
        <f t="shared" si="22"/>
        <v>26.429114491076575</v>
      </c>
      <c r="BU186" s="296"/>
      <c r="BV186" s="290">
        <v>-101.750958182148</v>
      </c>
      <c r="BW186" s="290">
        <v>-65.958370828752393</v>
      </c>
      <c r="BX186" s="289">
        <f t="shared" si="23"/>
        <v>-106.46908265517173</v>
      </c>
      <c r="BY186" s="289">
        <f t="shared" si="24"/>
        <v>-69.181565127827696</v>
      </c>
      <c r="BZ186" s="296"/>
      <c r="CA186" s="296"/>
      <c r="CB186" s="296"/>
      <c r="CC186" s="296"/>
      <c r="CD186" s="296"/>
      <c r="CE186" s="296"/>
      <c r="CF186" s="296"/>
      <c r="CG186" s="296"/>
      <c r="CH186" s="296"/>
      <c r="CI186" s="296"/>
      <c r="CJ186" s="296"/>
      <c r="CK186" s="296"/>
      <c r="CL186" s="296"/>
      <c r="CM186" s="296"/>
      <c r="CN186" s="296"/>
      <c r="CO186" s="296"/>
      <c r="CP186" s="296"/>
      <c r="CQ186" s="296"/>
      <c r="CR186" s="296"/>
    </row>
    <row r="187" spans="1:96" ht="12" customHeight="1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/>
      <c r="S187" s="296"/>
      <c r="T187" s="296"/>
      <c r="U187" s="296"/>
      <c r="V187" s="296"/>
      <c r="W187" s="296"/>
      <c r="X187" s="300"/>
      <c r="Y187" s="300"/>
      <c r="Z187" s="300"/>
      <c r="AA187" s="300"/>
      <c r="AB187" s="300"/>
      <c r="AC187" s="300"/>
      <c r="AD187" s="300"/>
      <c r="AE187" s="300"/>
      <c r="AF187" s="300"/>
      <c r="AG187" s="300"/>
      <c r="AH187" s="300"/>
      <c r="AI187" s="300"/>
      <c r="AJ187" s="300"/>
      <c r="AK187" s="300"/>
      <c r="AL187" s="300"/>
      <c r="AM187" s="296"/>
      <c r="AN187" s="213"/>
      <c r="AO187" s="213"/>
      <c r="AP187" s="213"/>
      <c r="AQ187" s="213"/>
      <c r="AR187" s="213"/>
      <c r="AS187" s="213"/>
      <c r="AT187" s="213"/>
      <c r="AU187" s="213"/>
      <c r="AV187" s="213"/>
      <c r="AW187" s="320"/>
      <c r="AX187" s="213"/>
      <c r="AY187" s="213"/>
      <c r="AZ187" s="213"/>
      <c r="BA187" s="213"/>
      <c r="BB187" s="283"/>
      <c r="BC187" s="283"/>
      <c r="BD187" s="289">
        <f t="shared" si="18"/>
        <v>15.25</v>
      </c>
      <c r="BE187" s="293">
        <v>54900</v>
      </c>
      <c r="BF187" s="287">
        <v>553.45062605999999</v>
      </c>
      <c r="BG187" s="287">
        <v>401.25825578630298</v>
      </c>
      <c r="BH187" s="287">
        <v>-396.87702342503098</v>
      </c>
      <c r="BI187" s="292">
        <v>51.297909493397597</v>
      </c>
      <c r="BJ187" s="292">
        <v>5.3087214230096498</v>
      </c>
      <c r="BK187" s="289">
        <f t="shared" si="19"/>
        <v>-0.81190478952750667</v>
      </c>
      <c r="BL187" s="289">
        <f t="shared" si="20"/>
        <v>40.743603361076566</v>
      </c>
      <c r="BM187" s="293">
        <v>54900</v>
      </c>
      <c r="BN187" s="287">
        <v>553.45062605999999</v>
      </c>
      <c r="BO187" s="287">
        <v>424.07070605311202</v>
      </c>
      <c r="BP187" s="287">
        <v>-421.99316677119202</v>
      </c>
      <c r="BQ187" s="292">
        <v>51.485682666551199</v>
      </c>
      <c r="BR187" s="292">
        <v>5.4778830700799199</v>
      </c>
      <c r="BS187" s="289">
        <f t="shared" si="21"/>
        <v>-0.65409934494275657</v>
      </c>
      <c r="BT187" s="289">
        <f t="shared" si="22"/>
        <v>40.743603361076566</v>
      </c>
      <c r="BU187" s="296"/>
      <c r="BV187" s="290">
        <v>-94.021422729452695</v>
      </c>
      <c r="BW187" s="290">
        <v>-60.3255162936292</v>
      </c>
      <c r="BX187" s="289">
        <f t="shared" si="23"/>
        <v>-98.73954720247643</v>
      </c>
      <c r="BY187" s="289">
        <f t="shared" si="24"/>
        <v>-63.548710592704495</v>
      </c>
      <c r="BZ187" s="296"/>
      <c r="CA187" s="296"/>
      <c r="CB187" s="296"/>
      <c r="CC187" s="296"/>
      <c r="CD187" s="296"/>
      <c r="CE187" s="296"/>
      <c r="CF187" s="296"/>
      <c r="CG187" s="296"/>
      <c r="CH187" s="296"/>
      <c r="CI187" s="296"/>
      <c r="CJ187" s="296"/>
      <c r="CK187" s="296"/>
      <c r="CL187" s="296"/>
      <c r="CM187" s="296"/>
      <c r="CN187" s="296"/>
      <c r="CO187" s="296"/>
      <c r="CP187" s="296"/>
      <c r="CQ187" s="296"/>
      <c r="CR187" s="296"/>
    </row>
    <row r="188" spans="1:96" ht="12" customHeight="1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/>
      <c r="S188" s="296"/>
      <c r="T188" s="296"/>
      <c r="U188" s="296"/>
      <c r="V188" s="296"/>
      <c r="W188" s="296"/>
      <c r="X188" s="300"/>
      <c r="Y188" s="300"/>
      <c r="Z188" s="300"/>
      <c r="AA188" s="300"/>
      <c r="AB188" s="300"/>
      <c r="AC188" s="300"/>
      <c r="AD188" s="300"/>
      <c r="AE188" s="300"/>
      <c r="AF188" s="300"/>
      <c r="AG188" s="300"/>
      <c r="AH188" s="300"/>
      <c r="AI188" s="300"/>
      <c r="AJ188" s="300"/>
      <c r="AK188" s="300"/>
      <c r="AL188" s="300"/>
      <c r="AM188" s="296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320"/>
      <c r="AX188" s="213"/>
      <c r="AY188" s="213"/>
      <c r="AZ188" s="213"/>
      <c r="BA188" s="213"/>
      <c r="BB188" s="283"/>
      <c r="BC188" s="283"/>
      <c r="BD188" s="289">
        <f t="shared" si="18"/>
        <v>15.333333333333334</v>
      </c>
      <c r="BE188" s="293">
        <v>55200</v>
      </c>
      <c r="BF188" s="287">
        <v>567.28577393</v>
      </c>
      <c r="BG188" s="287">
        <v>411.73652198343098</v>
      </c>
      <c r="BH188" s="287">
        <v>-406.62935509124497</v>
      </c>
      <c r="BI188" s="292">
        <v>51.377691230434003</v>
      </c>
      <c r="BJ188" s="292">
        <v>5.3936490751552801</v>
      </c>
      <c r="BK188" s="289">
        <f t="shared" si="19"/>
        <v>-0.7269771373818763</v>
      </c>
      <c r="BL188" s="289">
        <f t="shared" si="20"/>
        <v>54.578751231076581</v>
      </c>
      <c r="BM188" s="293">
        <v>55200</v>
      </c>
      <c r="BN188" s="287">
        <v>567.28577393</v>
      </c>
      <c r="BO188" s="287">
        <v>431.274672008089</v>
      </c>
      <c r="BP188" s="287">
        <v>-428.54896313142598</v>
      </c>
      <c r="BQ188" s="292">
        <v>51.5387909867449</v>
      </c>
      <c r="BR188" s="292">
        <v>5.5358164163965196</v>
      </c>
      <c r="BS188" s="289">
        <f t="shared" si="21"/>
        <v>-0.59616599862615693</v>
      </c>
      <c r="BT188" s="289">
        <f t="shared" si="22"/>
        <v>54.578751231076581</v>
      </c>
      <c r="BU188" s="296"/>
      <c r="BV188" s="290">
        <v>-85.262157160860895</v>
      </c>
      <c r="BW188" s="290">
        <v>-54.031971895693601</v>
      </c>
      <c r="BX188" s="289">
        <f t="shared" si="23"/>
        <v>-89.98028163388463</v>
      </c>
      <c r="BY188" s="289">
        <f t="shared" si="24"/>
        <v>-57.255166194768897</v>
      </c>
      <c r="BZ188" s="296"/>
      <c r="CA188" s="296"/>
      <c r="CB188" s="296"/>
      <c r="CC188" s="296"/>
      <c r="CD188" s="296"/>
      <c r="CE188" s="296"/>
      <c r="CF188" s="296"/>
      <c r="CG188" s="296"/>
      <c r="CH188" s="296"/>
      <c r="CI188" s="296"/>
      <c r="CJ188" s="296"/>
      <c r="CK188" s="296"/>
      <c r="CL188" s="296"/>
      <c r="CM188" s="296"/>
      <c r="CN188" s="296"/>
      <c r="CO188" s="296"/>
      <c r="CP188" s="296"/>
      <c r="CQ188" s="296"/>
      <c r="CR188" s="296"/>
    </row>
    <row r="189" spans="1:96" ht="12" customHeight="1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/>
      <c r="S189" s="296"/>
      <c r="T189" s="296"/>
      <c r="U189" s="296"/>
      <c r="V189" s="296"/>
      <c r="W189" s="296"/>
      <c r="X189" s="300"/>
      <c r="Y189" s="300"/>
      <c r="Z189" s="300"/>
      <c r="AA189" s="300"/>
      <c r="AB189" s="300"/>
      <c r="AC189" s="300"/>
      <c r="AD189" s="300"/>
      <c r="AE189" s="300"/>
      <c r="AF189" s="300"/>
      <c r="AG189" s="300"/>
      <c r="AH189" s="300"/>
      <c r="AI189" s="300"/>
      <c r="AJ189" s="300"/>
      <c r="AK189" s="300"/>
      <c r="AL189" s="300"/>
      <c r="AM189" s="296"/>
      <c r="AN189" s="213"/>
      <c r="AO189" s="213"/>
      <c r="AP189" s="213"/>
      <c r="AQ189" s="213"/>
      <c r="AR189" s="213"/>
      <c r="AS189" s="213"/>
      <c r="AT189" s="213"/>
      <c r="AU189" s="213"/>
      <c r="AV189" s="213"/>
      <c r="AW189" s="320"/>
      <c r="AX189" s="213"/>
      <c r="AY189" s="213"/>
      <c r="AZ189" s="213"/>
      <c r="BA189" s="213"/>
      <c r="BB189" s="283"/>
      <c r="BC189" s="283"/>
      <c r="BD189" s="289">
        <f t="shared" si="18"/>
        <v>15.416666666666666</v>
      </c>
      <c r="BE189" s="293">
        <v>55500</v>
      </c>
      <c r="BF189" s="287">
        <v>580.49</v>
      </c>
      <c r="BG189" s="287">
        <v>423.67061457377702</v>
      </c>
      <c r="BH189" s="287">
        <v>-417.916779696508</v>
      </c>
      <c r="BI189" s="292">
        <v>51.468303071590697</v>
      </c>
      <c r="BJ189" s="292">
        <v>5.4885979010231498</v>
      </c>
      <c r="BK189" s="289">
        <f t="shared" si="19"/>
        <v>-0.63202831151400662</v>
      </c>
      <c r="BL189" s="289">
        <f t="shared" si="20"/>
        <v>67.782977301076585</v>
      </c>
      <c r="BM189" s="293">
        <v>55500</v>
      </c>
      <c r="BN189" s="287">
        <v>580.49</v>
      </c>
      <c r="BO189" s="287">
        <v>439.59262193671998</v>
      </c>
      <c r="BP189" s="287">
        <v>-436.25063581812799</v>
      </c>
      <c r="BQ189" s="292">
        <v>51.600195250854398</v>
      </c>
      <c r="BR189" s="292">
        <v>5.6016811870193397</v>
      </c>
      <c r="BS189" s="289">
        <f t="shared" si="21"/>
        <v>-0.53030122800333679</v>
      </c>
      <c r="BT189" s="289">
        <f t="shared" si="22"/>
        <v>67.782977301076585</v>
      </c>
      <c r="BU189" s="296"/>
      <c r="BV189" s="290">
        <v>-75.569093651054004</v>
      </c>
      <c r="BW189" s="290">
        <v>-47.146665034830797</v>
      </c>
      <c r="BX189" s="289">
        <f t="shared" si="23"/>
        <v>-80.287218124077739</v>
      </c>
      <c r="BY189" s="289">
        <f t="shared" si="24"/>
        <v>-50.369859333906092</v>
      </c>
      <c r="BZ189" s="296"/>
      <c r="CA189" s="296"/>
      <c r="CB189" s="296"/>
      <c r="CC189" s="296"/>
      <c r="CD189" s="296"/>
      <c r="CE189" s="296"/>
      <c r="CF189" s="296"/>
      <c r="CG189" s="296"/>
      <c r="CH189" s="296"/>
      <c r="CI189" s="296"/>
      <c r="CJ189" s="296"/>
      <c r="CK189" s="296"/>
      <c r="CL189" s="296"/>
      <c r="CM189" s="296"/>
      <c r="CN189" s="296"/>
      <c r="CO189" s="296"/>
      <c r="CP189" s="296"/>
      <c r="CQ189" s="296"/>
      <c r="CR189" s="296"/>
    </row>
    <row r="190" spans="1:96" ht="12" customHeight="1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/>
      <c r="S190" s="296"/>
      <c r="T190" s="296"/>
      <c r="U190" s="296"/>
      <c r="V190" s="296"/>
      <c r="W190" s="296"/>
      <c r="X190" s="300"/>
      <c r="Y190" s="300"/>
      <c r="Z190" s="300"/>
      <c r="AA190" s="300"/>
      <c r="AB190" s="300"/>
      <c r="AC190" s="300"/>
      <c r="AD190" s="300"/>
      <c r="AE190" s="300"/>
      <c r="AF190" s="300"/>
      <c r="AG190" s="300"/>
      <c r="AH190" s="300"/>
      <c r="AI190" s="300"/>
      <c r="AJ190" s="300"/>
      <c r="AK190" s="300"/>
      <c r="AL190" s="300"/>
      <c r="AM190" s="296"/>
      <c r="AN190" s="213"/>
      <c r="AO190" s="213"/>
      <c r="AP190" s="213"/>
      <c r="AQ190" s="213"/>
      <c r="AR190" s="213"/>
      <c r="AS190" s="213"/>
      <c r="AT190" s="213"/>
      <c r="AU190" s="213"/>
      <c r="AV190" s="213"/>
      <c r="AW190" s="320"/>
      <c r="AX190" s="213"/>
      <c r="AY190" s="213"/>
      <c r="AZ190" s="213"/>
      <c r="BA190" s="213"/>
      <c r="BB190" s="283"/>
      <c r="BC190" s="283"/>
      <c r="BD190" s="289">
        <f t="shared" si="18"/>
        <v>15.5</v>
      </c>
      <c r="BE190" s="293">
        <v>55800</v>
      </c>
      <c r="BF190" s="287">
        <v>592.91863602000001</v>
      </c>
      <c r="BG190" s="287">
        <v>436.89773025094797</v>
      </c>
      <c r="BH190" s="287">
        <v>-430.59571321329099</v>
      </c>
      <c r="BI190" s="292">
        <v>51.568219475830404</v>
      </c>
      <c r="BJ190" s="292">
        <v>5.5919281407046197</v>
      </c>
      <c r="BK190" s="289">
        <f t="shared" si="19"/>
        <v>-0.5286980718325367</v>
      </c>
      <c r="BL190" s="289">
        <f t="shared" si="20"/>
        <v>80.211613321076584</v>
      </c>
      <c r="BM190" s="293">
        <v>55800</v>
      </c>
      <c r="BN190" s="287">
        <v>592.91863602000001</v>
      </c>
      <c r="BO190" s="287">
        <v>448.92912151428499</v>
      </c>
      <c r="BP190" s="287">
        <v>-445.01778691161201</v>
      </c>
      <c r="BQ190" s="292">
        <v>51.669049788346904</v>
      </c>
      <c r="BR190" s="292">
        <v>5.6745204090602597</v>
      </c>
      <c r="BS190" s="289">
        <f t="shared" si="21"/>
        <v>-0.45746200596241682</v>
      </c>
      <c r="BT190" s="289">
        <f t="shared" si="22"/>
        <v>80.211613321076584</v>
      </c>
      <c r="BU190" s="296"/>
      <c r="BV190" s="290">
        <v>-65.048391404196295</v>
      </c>
      <c r="BW190" s="290">
        <v>-39.7450041405882</v>
      </c>
      <c r="BX190" s="289">
        <f t="shared" si="23"/>
        <v>-69.76651587722003</v>
      </c>
      <c r="BY190" s="289">
        <f t="shared" si="24"/>
        <v>-42.968198439663496</v>
      </c>
      <c r="BZ190" s="296"/>
      <c r="CA190" s="296"/>
      <c r="CB190" s="296"/>
      <c r="CC190" s="296"/>
      <c r="CD190" s="296"/>
      <c r="CE190" s="296"/>
      <c r="CF190" s="296"/>
      <c r="CG190" s="296"/>
      <c r="CH190" s="296"/>
      <c r="CI190" s="296"/>
      <c r="CJ190" s="296"/>
      <c r="CK190" s="296"/>
      <c r="CL190" s="296"/>
      <c r="CM190" s="296"/>
      <c r="CN190" s="296"/>
      <c r="CO190" s="296"/>
      <c r="CP190" s="296"/>
      <c r="CQ190" s="296"/>
      <c r="CR190" s="296"/>
    </row>
    <row r="191" spans="1:96" ht="12" customHeight="1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/>
      <c r="S191" s="296"/>
      <c r="T191" s="296"/>
      <c r="U191" s="296"/>
      <c r="V191" s="296"/>
      <c r="W191" s="296"/>
      <c r="X191" s="300"/>
      <c r="Y191" s="300"/>
      <c r="Z191" s="300"/>
      <c r="AA191" s="300"/>
      <c r="AB191" s="300"/>
      <c r="AC191" s="300"/>
      <c r="AD191" s="300"/>
      <c r="AE191" s="300"/>
      <c r="AF191" s="300"/>
      <c r="AG191" s="300"/>
      <c r="AH191" s="300"/>
      <c r="AI191" s="300"/>
      <c r="AJ191" s="300"/>
      <c r="AK191" s="300"/>
      <c r="AL191" s="300"/>
      <c r="AM191" s="296"/>
      <c r="AN191" s="213"/>
      <c r="AO191" s="213"/>
      <c r="AP191" s="213"/>
      <c r="AQ191" s="213"/>
      <c r="AR191" s="213"/>
      <c r="AS191" s="213"/>
      <c r="AT191" s="213"/>
      <c r="AU191" s="213"/>
      <c r="AV191" s="213"/>
      <c r="AW191" s="320"/>
      <c r="AX191" s="213"/>
      <c r="AY191" s="213"/>
      <c r="AZ191" s="213"/>
      <c r="BA191" s="213"/>
      <c r="BB191" s="283"/>
      <c r="BC191" s="283"/>
      <c r="BD191" s="289">
        <f t="shared" si="18"/>
        <v>15.583333333333334</v>
      </c>
      <c r="BE191" s="293">
        <v>56100</v>
      </c>
      <c r="BF191" s="287">
        <v>604.43551124999999</v>
      </c>
      <c r="BG191" s="287">
        <v>451.21753111186598</v>
      </c>
      <c r="BH191" s="287">
        <v>-444.480341419269</v>
      </c>
      <c r="BI191" s="292">
        <v>51.675654516843899</v>
      </c>
      <c r="BJ191" s="292">
        <v>5.7017914586942098</v>
      </c>
      <c r="BK191" s="289">
        <f t="shared" si="19"/>
        <v>-0.41883475384294666</v>
      </c>
      <c r="BL191" s="289">
        <f t="shared" si="20"/>
        <v>91.728488551076566</v>
      </c>
      <c r="BM191" s="293">
        <v>56100</v>
      </c>
      <c r="BN191" s="287">
        <v>604.43551124999999</v>
      </c>
      <c r="BO191" s="287">
        <v>459.16206685410498</v>
      </c>
      <c r="BP191" s="287">
        <v>-454.74189326100799</v>
      </c>
      <c r="BQ191" s="292">
        <v>51.744310734000599</v>
      </c>
      <c r="BR191" s="292">
        <v>5.7532000373246497</v>
      </c>
      <c r="BS191" s="289">
        <f t="shared" si="21"/>
        <v>-0.37878237769802681</v>
      </c>
      <c r="BT191" s="289">
        <f t="shared" si="22"/>
        <v>91.728488551076566</v>
      </c>
      <c r="BU191" s="296"/>
      <c r="BV191" s="290">
        <v>-53.815273989869397</v>
      </c>
      <c r="BW191" s="290">
        <v>-31.908052793043701</v>
      </c>
      <c r="BX191" s="289">
        <f t="shared" si="23"/>
        <v>-58.533398462893132</v>
      </c>
      <c r="BY191" s="289">
        <f t="shared" si="24"/>
        <v>-35.131247092118997</v>
      </c>
      <c r="BZ191" s="296"/>
      <c r="CA191" s="296"/>
      <c r="CB191" s="296"/>
      <c r="CC191" s="296"/>
      <c r="CD191" s="296"/>
      <c r="CE191" s="296"/>
      <c r="CF191" s="296"/>
      <c r="CG191" s="296"/>
      <c r="CH191" s="296"/>
      <c r="CI191" s="296"/>
      <c r="CJ191" s="296"/>
      <c r="CK191" s="296"/>
      <c r="CL191" s="296"/>
      <c r="CM191" s="296"/>
      <c r="CN191" s="296"/>
      <c r="CO191" s="296"/>
      <c r="CP191" s="296"/>
      <c r="CQ191" s="296"/>
      <c r="CR191" s="296"/>
    </row>
    <row r="192" spans="1:96" ht="12" customHeight="1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/>
      <c r="S192" s="296"/>
      <c r="T192" s="296"/>
      <c r="U192" s="296"/>
      <c r="V192" s="296"/>
      <c r="W192" s="296"/>
      <c r="X192" s="300"/>
      <c r="Y192" s="300"/>
      <c r="Z192" s="300"/>
      <c r="AA192" s="300"/>
      <c r="AB192" s="300"/>
      <c r="AC192" s="300"/>
      <c r="AD192" s="300"/>
      <c r="AE192" s="300"/>
      <c r="AF192" s="300"/>
      <c r="AG192" s="300"/>
      <c r="AH192" s="300"/>
      <c r="AI192" s="300"/>
      <c r="AJ192" s="300"/>
      <c r="AK192" s="300"/>
      <c r="AL192" s="300"/>
      <c r="AM192" s="296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320"/>
      <c r="AX192" s="213"/>
      <c r="AY192" s="213"/>
      <c r="AZ192" s="213"/>
      <c r="BA192" s="213"/>
      <c r="BB192" s="283"/>
      <c r="BC192" s="283"/>
      <c r="BD192" s="289">
        <f t="shared" si="18"/>
        <v>15.666666666666666</v>
      </c>
      <c r="BE192" s="293">
        <v>56400</v>
      </c>
      <c r="BF192" s="287">
        <v>614.91444438999997</v>
      </c>
      <c r="BG192" s="287">
        <v>466.400280499546</v>
      </c>
      <c r="BH192" s="287">
        <v>-459.34984768036099</v>
      </c>
      <c r="BI192" s="292">
        <v>51.788651246433801</v>
      </c>
      <c r="BJ192" s="292">
        <v>5.8162205202679704</v>
      </c>
      <c r="BK192" s="289">
        <f t="shared" si="19"/>
        <v>-0.30440569226918601</v>
      </c>
      <c r="BL192" s="289">
        <f t="shared" si="20"/>
        <v>102.20742169107655</v>
      </c>
      <c r="BM192" s="293">
        <v>56400</v>
      </c>
      <c r="BN192" s="287">
        <v>614.91444438999997</v>
      </c>
      <c r="BO192" s="287">
        <v>470.14600533906702</v>
      </c>
      <c r="BP192" s="287">
        <v>-465.28877386659798</v>
      </c>
      <c r="BQ192" s="292">
        <v>51.8247737017087</v>
      </c>
      <c r="BR192" s="292">
        <v>5.8364516475392296</v>
      </c>
      <c r="BS192" s="289">
        <f t="shared" si="21"/>
        <v>-0.29553076748344687</v>
      </c>
      <c r="BT192" s="289">
        <f t="shared" si="22"/>
        <v>102.20742169107655</v>
      </c>
      <c r="BU192" s="296"/>
      <c r="BV192" s="290">
        <v>-41.992767405351998</v>
      </c>
      <c r="BW192" s="290">
        <v>-23.721641908015101</v>
      </c>
      <c r="BX192" s="289">
        <f t="shared" si="23"/>
        <v>-46.710891878375733</v>
      </c>
      <c r="BY192" s="289">
        <f t="shared" si="24"/>
        <v>-26.944836207090397</v>
      </c>
      <c r="BZ192" s="296"/>
      <c r="CA192" s="296"/>
      <c r="CB192" s="296"/>
      <c r="CC192" s="296"/>
      <c r="CD192" s="296"/>
      <c r="CE192" s="296"/>
      <c r="CF192" s="296"/>
      <c r="CG192" s="296"/>
      <c r="CH192" s="296"/>
      <c r="CI192" s="296"/>
      <c r="CJ192" s="296"/>
      <c r="CK192" s="296"/>
      <c r="CL192" s="296"/>
      <c r="CM192" s="296"/>
      <c r="CN192" s="296"/>
      <c r="CO192" s="296"/>
      <c r="CP192" s="296"/>
      <c r="CQ192" s="296"/>
      <c r="CR192" s="296"/>
    </row>
    <row r="193" spans="1:96" ht="12" customHeight="1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/>
      <c r="S193" s="296"/>
      <c r="T193" s="296"/>
      <c r="U193" s="296"/>
      <c r="V193" s="296"/>
      <c r="W193" s="296"/>
      <c r="X193" s="300"/>
      <c r="Y193" s="300"/>
      <c r="Z193" s="300"/>
      <c r="AA193" s="300"/>
      <c r="AB193" s="300"/>
      <c r="AC193" s="300"/>
      <c r="AD193" s="300"/>
      <c r="AE193" s="300"/>
      <c r="AF193" s="300"/>
      <c r="AG193" s="300"/>
      <c r="AH193" s="300"/>
      <c r="AI193" s="300"/>
      <c r="AJ193" s="300"/>
      <c r="AK193" s="300"/>
      <c r="AL193" s="300"/>
      <c r="AM193" s="296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320"/>
      <c r="AX193" s="213"/>
      <c r="AY193" s="213"/>
      <c r="AZ193" s="213"/>
      <c r="BA193" s="213"/>
      <c r="BB193" s="283"/>
      <c r="BC193" s="283"/>
      <c r="BD193" s="289">
        <f t="shared" si="18"/>
        <v>15.75</v>
      </c>
      <c r="BE193" s="293">
        <v>56700</v>
      </c>
      <c r="BF193" s="287">
        <v>624.24062605999995</v>
      </c>
      <c r="BG193" s="287">
        <v>482.19654002113901</v>
      </c>
      <c r="BH193" s="287">
        <v>-474.95798588337499</v>
      </c>
      <c r="BI193" s="292">
        <v>51.905176681829801</v>
      </c>
      <c r="BJ193" s="292">
        <v>5.9332176528190104</v>
      </c>
      <c r="BK193" s="289">
        <f t="shared" si="19"/>
        <v>-0.18740855971814607</v>
      </c>
      <c r="BL193" s="289">
        <f t="shared" si="20"/>
        <v>111.53360336107653</v>
      </c>
      <c r="BM193" s="293">
        <v>56700</v>
      </c>
      <c r="BN193" s="287">
        <v>624.24062605999995</v>
      </c>
      <c r="BO193" s="287">
        <v>481.71683754891302</v>
      </c>
      <c r="BP193" s="287">
        <v>-476.502720621055</v>
      </c>
      <c r="BQ193" s="292">
        <v>51.909120885915797</v>
      </c>
      <c r="BR193" s="292">
        <v>5.9229213911535803</v>
      </c>
      <c r="BS193" s="289">
        <f t="shared" si="21"/>
        <v>-0.2090610238690962</v>
      </c>
      <c r="BT193" s="289">
        <f t="shared" si="22"/>
        <v>111.53360336107653</v>
      </c>
      <c r="BU193" s="296"/>
      <c r="BV193" s="290">
        <v>-29.710352685094399</v>
      </c>
      <c r="BW193" s="290">
        <v>-15.275429710029499</v>
      </c>
      <c r="BX193" s="289">
        <f t="shared" si="23"/>
        <v>-34.428477158118135</v>
      </c>
      <c r="BY193" s="289">
        <f t="shared" si="24"/>
        <v>-18.498624009104795</v>
      </c>
      <c r="BZ193" s="296"/>
      <c r="CA193" s="296"/>
      <c r="CB193" s="296"/>
      <c r="CC193" s="296"/>
      <c r="CD193" s="296"/>
      <c r="CE193" s="296"/>
      <c r="CF193" s="296"/>
      <c r="CG193" s="296"/>
      <c r="CH193" s="296"/>
      <c r="CI193" s="296"/>
      <c r="CJ193" s="296"/>
      <c r="CK193" s="296"/>
      <c r="CL193" s="296"/>
      <c r="CM193" s="296"/>
      <c r="CN193" s="296"/>
      <c r="CO193" s="296"/>
      <c r="CP193" s="296"/>
      <c r="CQ193" s="296"/>
      <c r="CR193" s="296"/>
    </row>
    <row r="194" spans="1:96" ht="12" customHeight="1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/>
      <c r="S194" s="296"/>
      <c r="T194" s="296"/>
      <c r="U194" s="296"/>
      <c r="V194" s="296"/>
      <c r="W194" s="296"/>
      <c r="X194" s="300"/>
      <c r="Y194" s="300"/>
      <c r="Z194" s="300"/>
      <c r="AA194" s="300"/>
      <c r="AB194" s="300"/>
      <c r="AC194" s="300"/>
      <c r="AD194" s="300"/>
      <c r="AE194" s="300"/>
      <c r="AF194" s="300"/>
      <c r="AG194" s="300"/>
      <c r="AH194" s="300"/>
      <c r="AI194" s="300"/>
      <c r="AJ194" s="300"/>
      <c r="AK194" s="300"/>
      <c r="AL194" s="300"/>
      <c r="AM194" s="296"/>
      <c r="AN194" s="213"/>
      <c r="AO194" s="213"/>
      <c r="AP194" s="213"/>
      <c r="AQ194" s="213"/>
      <c r="AR194" s="213"/>
      <c r="AS194" s="213"/>
      <c r="AT194" s="213"/>
      <c r="AU194" s="213"/>
      <c r="AV194" s="213"/>
      <c r="AW194" s="320"/>
      <c r="AX194" s="213"/>
      <c r="AY194" s="213"/>
      <c r="AZ194" s="213"/>
      <c r="BA194" s="213"/>
      <c r="BB194" s="283"/>
      <c r="BC194" s="283"/>
      <c r="BD194" s="289">
        <f t="shared" si="18"/>
        <v>15.833333333333334</v>
      </c>
      <c r="BE194" s="293">
        <v>57000</v>
      </c>
      <c r="BF194" s="287">
        <v>632.31187666999904</v>
      </c>
      <c r="BG194" s="287">
        <v>498.34718872048302</v>
      </c>
      <c r="BH194" s="287">
        <v>-491.04365273640298</v>
      </c>
      <c r="BI194" s="292">
        <v>52.023210400646597</v>
      </c>
      <c r="BJ194" s="292">
        <v>6.0508328900905104</v>
      </c>
      <c r="BK194" s="289">
        <f t="shared" si="19"/>
        <v>-6.9793322446646044E-2</v>
      </c>
      <c r="BL194" s="289">
        <f t="shared" si="20"/>
        <v>119.60485397107561</v>
      </c>
      <c r="BM194" s="293">
        <v>57000</v>
      </c>
      <c r="BN194" s="287">
        <v>632.31187666999904</v>
      </c>
      <c r="BO194" s="287">
        <v>493.697378864077</v>
      </c>
      <c r="BP194" s="287">
        <v>-488.21182212273499</v>
      </c>
      <c r="BQ194" s="292">
        <v>51.995972175284301</v>
      </c>
      <c r="BR194" s="292">
        <v>6.0112199365222603</v>
      </c>
      <c r="BS194" s="289">
        <f t="shared" si="21"/>
        <v>-0.12076247850041621</v>
      </c>
      <c r="BT194" s="289">
        <f t="shared" si="22"/>
        <v>119.60485397107561</v>
      </c>
      <c r="BU194" s="296"/>
      <c r="BV194" s="290">
        <v>-17.102547814107201</v>
      </c>
      <c r="BW194" s="290">
        <v>-6.6619197883011898</v>
      </c>
      <c r="BX194" s="289">
        <f t="shared" si="23"/>
        <v>-21.820672287130932</v>
      </c>
      <c r="BY194" s="289">
        <f t="shared" si="24"/>
        <v>-9.8851140873764862</v>
      </c>
      <c r="BZ194" s="296"/>
      <c r="CA194" s="296"/>
      <c r="CB194" s="296"/>
      <c r="CC194" s="296"/>
      <c r="CD194" s="296"/>
      <c r="CE194" s="296"/>
      <c r="CF194" s="296"/>
      <c r="CG194" s="296"/>
      <c r="CH194" s="296"/>
      <c r="CI194" s="296"/>
      <c r="CJ194" s="296"/>
      <c r="CK194" s="296"/>
      <c r="CL194" s="296"/>
      <c r="CM194" s="296"/>
      <c r="CN194" s="296"/>
      <c r="CO194" s="296"/>
      <c r="CP194" s="296"/>
      <c r="CQ194" s="296"/>
      <c r="CR194" s="296"/>
    </row>
    <row r="195" spans="1:96" ht="12" customHeight="1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/>
      <c r="S195" s="296"/>
      <c r="T195" s="296"/>
      <c r="U195" s="296"/>
      <c r="V195" s="296"/>
      <c r="W195" s="296"/>
      <c r="X195" s="300"/>
      <c r="Y195" s="300"/>
      <c r="Z195" s="300"/>
      <c r="AA195" s="300"/>
      <c r="AB195" s="300"/>
      <c r="AC195" s="300"/>
      <c r="AD195" s="300"/>
      <c r="AE195" s="300"/>
      <c r="AF195" s="300"/>
      <c r="AG195" s="300"/>
      <c r="AH195" s="300"/>
      <c r="AI195" s="300"/>
      <c r="AJ195" s="300"/>
      <c r="AK195" s="300"/>
      <c r="AL195" s="300"/>
      <c r="AM195" s="296"/>
      <c r="AN195" s="213"/>
      <c r="AO195" s="213"/>
      <c r="AP195" s="213"/>
      <c r="AQ195" s="213"/>
      <c r="AR195" s="213"/>
      <c r="AS195" s="213"/>
      <c r="AT195" s="213"/>
      <c r="AU195" s="213"/>
      <c r="AV195" s="213"/>
      <c r="AW195" s="320"/>
      <c r="AX195" s="213"/>
      <c r="AY195" s="213"/>
      <c r="AZ195" s="213"/>
      <c r="BA195" s="213"/>
      <c r="BB195" s="283"/>
      <c r="BC195" s="283"/>
      <c r="BD195" s="289">
        <f t="shared" si="18"/>
        <v>15.916666666666666</v>
      </c>
      <c r="BE195" s="293">
        <v>57300</v>
      </c>
      <c r="BF195" s="287">
        <v>639.03976589000001</v>
      </c>
      <c r="BG195" s="287">
        <v>514.59273066234698</v>
      </c>
      <c r="BH195" s="287">
        <v>-507.341192323347</v>
      </c>
      <c r="BI195" s="292">
        <v>52.140818166550197</v>
      </c>
      <c r="BJ195" s="292">
        <v>6.1672255167433496</v>
      </c>
      <c r="BK195" s="289">
        <f t="shared" si="19"/>
        <v>4.6599304206193182E-2</v>
      </c>
      <c r="BL195" s="289">
        <f t="shared" si="20"/>
        <v>126.33274319107659</v>
      </c>
      <c r="BM195" s="293">
        <v>57300</v>
      </c>
      <c r="BN195" s="287">
        <v>639.03976589000001</v>
      </c>
      <c r="BO195" s="287">
        <v>505.90322111829499</v>
      </c>
      <c r="BP195" s="287">
        <v>-500.23390123594902</v>
      </c>
      <c r="BQ195" s="292">
        <v>52.083935011736799</v>
      </c>
      <c r="BR195" s="292">
        <v>6.0999688202741504</v>
      </c>
      <c r="BS195" s="289">
        <f t="shared" si="21"/>
        <v>-3.2013594748526053E-2</v>
      </c>
      <c r="BT195" s="289">
        <f t="shared" si="22"/>
        <v>126.33274319107659</v>
      </c>
      <c r="BU195" s="296"/>
      <c r="BV195" s="290">
        <v>-4.30743447626792</v>
      </c>
      <c r="BW195" s="290">
        <v>2.02455200994978</v>
      </c>
      <c r="BX195" s="289">
        <f t="shared" si="23"/>
        <v>-9.0255589492916535</v>
      </c>
      <c r="BY195" s="289">
        <f t="shared" si="24"/>
        <v>-1.1986422891255173</v>
      </c>
      <c r="BZ195" s="296"/>
      <c r="CA195" s="296"/>
      <c r="CB195" s="296"/>
      <c r="CC195" s="296"/>
      <c r="CD195" s="296"/>
      <c r="CE195" s="296"/>
      <c r="CF195" s="296"/>
      <c r="CG195" s="296"/>
      <c r="CH195" s="296"/>
      <c r="CI195" s="296"/>
      <c r="CJ195" s="296"/>
      <c r="CK195" s="296"/>
      <c r="CL195" s="296"/>
      <c r="CM195" s="296"/>
      <c r="CN195" s="296"/>
      <c r="CO195" s="296"/>
      <c r="CP195" s="296"/>
      <c r="CQ195" s="296"/>
      <c r="CR195" s="296"/>
    </row>
    <row r="196" spans="1:96" ht="12" customHeight="1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/>
      <c r="S196" s="296"/>
      <c r="T196" s="296"/>
      <c r="U196" s="296"/>
      <c r="V196" s="296"/>
      <c r="W196" s="296"/>
      <c r="X196" s="300"/>
      <c r="Y196" s="300"/>
      <c r="Z196" s="300"/>
      <c r="AA196" s="300"/>
      <c r="AB196" s="300"/>
      <c r="AC196" s="300"/>
      <c r="AD196" s="300"/>
      <c r="AE196" s="300"/>
      <c r="AF196" s="300"/>
      <c r="AG196" s="300"/>
      <c r="AH196" s="300"/>
      <c r="AI196" s="300"/>
      <c r="AJ196" s="300"/>
      <c r="AK196" s="300"/>
      <c r="AL196" s="300"/>
      <c r="AM196" s="296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320"/>
      <c r="AX196" s="213"/>
      <c r="AY196" s="213"/>
      <c r="AZ196" s="213"/>
      <c r="BA196" s="213"/>
      <c r="BB196" s="283"/>
      <c r="BC196" s="283"/>
      <c r="BD196" s="289">
        <f t="shared" si="18"/>
        <v>16</v>
      </c>
      <c r="BE196" s="293">
        <v>57600</v>
      </c>
      <c r="BF196" s="287">
        <v>644.35058158000004</v>
      </c>
      <c r="BG196" s="287">
        <v>530.68121602588599</v>
      </c>
      <c r="BH196" s="287">
        <v>-523.589493999914</v>
      </c>
      <c r="BI196" s="292">
        <v>52.256206417803099</v>
      </c>
      <c r="BJ196" s="292">
        <v>6.2807071966063601</v>
      </c>
      <c r="BK196" s="289">
        <f t="shared" si="19"/>
        <v>0.16008098406920368</v>
      </c>
      <c r="BL196" s="289">
        <f t="shared" si="20"/>
        <v>131.64355888107661</v>
      </c>
      <c r="BM196" s="293">
        <v>57600</v>
      </c>
      <c r="BN196" s="287">
        <v>644.35058158000004</v>
      </c>
      <c r="BO196" s="287">
        <v>518.14839994956606</v>
      </c>
      <c r="BP196" s="287">
        <v>-512.38249994995101</v>
      </c>
      <c r="BQ196" s="292">
        <v>52.171648818985098</v>
      </c>
      <c r="BR196" s="292">
        <v>6.1878399953141301</v>
      </c>
      <c r="BS196" s="289">
        <f t="shared" si="21"/>
        <v>5.5857580291453601E-2</v>
      </c>
      <c r="BT196" s="289">
        <f t="shared" si="22"/>
        <v>131.64355888107661</v>
      </c>
      <c r="BU196" s="296"/>
      <c r="BV196" s="290">
        <v>8.5348542272885695</v>
      </c>
      <c r="BW196" s="290">
        <v>10.6888507532171</v>
      </c>
      <c r="BX196" s="289">
        <f t="shared" si="23"/>
        <v>3.8167297542648368</v>
      </c>
      <c r="BY196" s="289">
        <f t="shared" si="24"/>
        <v>7.4656564541418025</v>
      </c>
      <c r="BZ196" s="296"/>
      <c r="CA196" s="296"/>
      <c r="CB196" s="296"/>
      <c r="CC196" s="296"/>
      <c r="CD196" s="296"/>
      <c r="CE196" s="296"/>
      <c r="CF196" s="296"/>
      <c r="CG196" s="296"/>
      <c r="CH196" s="296"/>
      <c r="CI196" s="296"/>
      <c r="CJ196" s="296"/>
      <c r="CK196" s="296"/>
      <c r="CL196" s="296"/>
      <c r="CM196" s="296"/>
      <c r="CN196" s="296"/>
      <c r="CO196" s="296"/>
      <c r="CP196" s="296"/>
      <c r="CQ196" s="296"/>
      <c r="CR196" s="296"/>
    </row>
    <row r="197" spans="1:96" ht="12" customHeight="1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/>
      <c r="S197" s="296"/>
      <c r="T197" s="296"/>
      <c r="U197" s="296"/>
      <c r="V197" s="296"/>
      <c r="W197" s="296"/>
      <c r="X197" s="300"/>
      <c r="Y197" s="300"/>
      <c r="Z197" s="300"/>
      <c r="AA197" s="300"/>
      <c r="AB197" s="300"/>
      <c r="AC197" s="300"/>
      <c r="AD197" s="300"/>
      <c r="AE197" s="300"/>
      <c r="AF197" s="300"/>
      <c r="AG197" s="300"/>
      <c r="AH197" s="300"/>
      <c r="AI197" s="300"/>
      <c r="AJ197" s="300"/>
      <c r="AK197" s="300"/>
      <c r="AL197" s="300"/>
      <c r="AM197" s="296"/>
      <c r="AN197" s="213"/>
      <c r="AO197" s="213"/>
      <c r="AP197" s="213"/>
      <c r="AQ197" s="213"/>
      <c r="AR197" s="213"/>
      <c r="AS197" s="213"/>
      <c r="AT197" s="213"/>
      <c r="AU197" s="213"/>
      <c r="AV197" s="213"/>
      <c r="AW197" s="320"/>
      <c r="AX197" s="213"/>
      <c r="AY197" s="213"/>
      <c r="AZ197" s="213"/>
      <c r="BA197" s="213"/>
      <c r="BB197" s="283"/>
      <c r="BC197" s="283"/>
      <c r="BD197" s="289">
        <f t="shared" si="18"/>
        <v>16.083333333333332</v>
      </c>
      <c r="BE197" s="293">
        <v>57900</v>
      </c>
      <c r="BF197" s="287">
        <v>648.18613731000005</v>
      </c>
      <c r="BG197" s="287">
        <v>546.37447706670105</v>
      </c>
      <c r="BH197" s="287">
        <v>-539.53936669300595</v>
      </c>
      <c r="BI197" s="292">
        <v>52.367757399118297</v>
      </c>
      <c r="BJ197" s="292">
        <v>6.3897678570203702</v>
      </c>
      <c r="BK197" s="289">
        <f t="shared" si="19"/>
        <v>0.26914164448321376</v>
      </c>
      <c r="BL197" s="289">
        <f t="shared" si="20"/>
        <v>135.47911461107662</v>
      </c>
      <c r="BM197" s="293">
        <v>57900</v>
      </c>
      <c r="BN197" s="287">
        <v>648.18613731000005</v>
      </c>
      <c r="BO197" s="287">
        <v>530.25050334426305</v>
      </c>
      <c r="BP197" s="287">
        <v>-524.47245144373096</v>
      </c>
      <c r="BQ197" s="292">
        <v>52.257821399850997</v>
      </c>
      <c r="BR197" s="292">
        <v>6.2735869247712701</v>
      </c>
      <c r="BS197" s="289">
        <f t="shared" si="21"/>
        <v>0.14160450974859362</v>
      </c>
      <c r="BT197" s="289">
        <f t="shared" si="22"/>
        <v>135.47911461107662</v>
      </c>
      <c r="BU197" s="296"/>
      <c r="BV197" s="290">
        <v>21.2836685270602</v>
      </c>
      <c r="BW197" s="290">
        <v>19.236084351059301</v>
      </c>
      <c r="BX197" s="289">
        <f t="shared" si="23"/>
        <v>16.565544054036469</v>
      </c>
      <c r="BY197" s="289">
        <f t="shared" si="24"/>
        <v>16.012890051984002</v>
      </c>
      <c r="BZ197" s="296"/>
      <c r="CA197" s="296"/>
      <c r="CB197" s="296"/>
      <c r="CC197" s="296"/>
      <c r="CD197" s="296"/>
      <c r="CE197" s="296"/>
      <c r="CF197" s="296"/>
      <c r="CG197" s="296"/>
      <c r="CH197" s="296"/>
      <c r="CI197" s="296"/>
      <c r="CJ197" s="296"/>
      <c r="CK197" s="296"/>
      <c r="CL197" s="296"/>
      <c r="CM197" s="296"/>
      <c r="CN197" s="296"/>
      <c r="CO197" s="296"/>
      <c r="CP197" s="296"/>
      <c r="CQ197" s="296"/>
      <c r="CR197" s="296"/>
    </row>
    <row r="198" spans="1:96" ht="12" customHeight="1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/>
      <c r="S198" s="296"/>
      <c r="T198" s="296"/>
      <c r="U198" s="296"/>
      <c r="V198" s="296"/>
      <c r="W198" s="296"/>
      <c r="X198" s="300"/>
      <c r="Y198" s="300"/>
      <c r="Z198" s="300"/>
      <c r="AA198" s="300"/>
      <c r="AB198" s="300"/>
      <c r="AC198" s="300"/>
      <c r="AD198" s="300"/>
      <c r="AE198" s="300"/>
      <c r="AF198" s="300"/>
      <c r="AG198" s="300"/>
      <c r="AH198" s="300"/>
      <c r="AI198" s="300"/>
      <c r="AJ198" s="300"/>
      <c r="AK198" s="300"/>
      <c r="AL198" s="300"/>
      <c r="AM198" s="296"/>
      <c r="AN198" s="213"/>
      <c r="AO198" s="213"/>
      <c r="AP198" s="213"/>
      <c r="AQ198" s="213"/>
      <c r="AR198" s="213"/>
      <c r="AS198" s="213"/>
      <c r="AT198" s="213"/>
      <c r="AU198" s="213"/>
      <c r="AV198" s="213"/>
      <c r="AW198" s="320"/>
      <c r="AX198" s="213"/>
      <c r="AY198" s="213"/>
      <c r="AZ198" s="213"/>
      <c r="BA198" s="213"/>
      <c r="BB198" s="283"/>
      <c r="BC198" s="283"/>
      <c r="BD198" s="289">
        <f t="shared" ref="BD198:BD261" si="25">BE198/$BD$4</f>
        <v>16.166666666666668</v>
      </c>
      <c r="BE198" s="293">
        <v>58200</v>
      </c>
      <c r="BF198" s="287">
        <v>650.50440994999997</v>
      </c>
      <c r="BG198" s="287">
        <v>561.45268018643299</v>
      </c>
      <c r="BH198" s="287">
        <v>-554.95905395570901</v>
      </c>
      <c r="BI198" s="292">
        <v>52.474047400180702</v>
      </c>
      <c r="BJ198" s="292">
        <v>6.49308731472094</v>
      </c>
      <c r="BK198" s="289">
        <f t="shared" ref="BK198:BK261" si="26">BJ198-AVERAGE($BJ$5:$BJ$292)</f>
        <v>0.37246110218378359</v>
      </c>
      <c r="BL198" s="289">
        <f t="shared" ref="BL198:BL261" si="27">BF198-AVERAGE($BF$5:$BF$292)</f>
        <v>137.79738725107654</v>
      </c>
      <c r="BM198" s="293">
        <v>58200</v>
      </c>
      <c r="BN198" s="287">
        <v>650.50440994999997</v>
      </c>
      <c r="BO198" s="287">
        <v>542.03500625194101</v>
      </c>
      <c r="BP198" s="287">
        <v>-536.32473213061496</v>
      </c>
      <c r="BQ198" s="292">
        <v>52.341256291230401</v>
      </c>
      <c r="BR198" s="292">
        <v>6.3560669527715099</v>
      </c>
      <c r="BS198" s="289">
        <f t="shared" ref="BS198:BS261" si="28">BR198-AVERAGE($BR$5:$BR$292)</f>
        <v>0.22408453774883341</v>
      </c>
      <c r="BT198" s="289">
        <f t="shared" ref="BT198:BT261" si="29">BN198-AVERAGE($BN$5:$BN$292)</f>
        <v>137.79738725107654</v>
      </c>
      <c r="BU198" s="296"/>
      <c r="BV198" s="290">
        <v>33.799382392666203</v>
      </c>
      <c r="BW198" s="290">
        <v>27.572642819838201</v>
      </c>
      <c r="BX198" s="289">
        <f t="shared" ref="BX198:BX261" si="30">BV198-AVERAGE($BV$5:$BV$292)</f>
        <v>29.081257919642471</v>
      </c>
      <c r="BY198" s="289">
        <f t="shared" ref="BY198:BY261" si="31">BW198-AVERAGE($BW$5:$BW$292)</f>
        <v>24.349448520762905</v>
      </c>
      <c r="BZ198" s="296"/>
      <c r="CA198" s="296"/>
      <c r="CB198" s="296"/>
      <c r="CC198" s="296"/>
      <c r="CD198" s="296"/>
      <c r="CE198" s="296"/>
      <c r="CF198" s="296"/>
      <c r="CG198" s="296"/>
      <c r="CH198" s="296"/>
      <c r="CI198" s="296"/>
      <c r="CJ198" s="296"/>
      <c r="CK198" s="296"/>
      <c r="CL198" s="296"/>
      <c r="CM198" s="296"/>
      <c r="CN198" s="296"/>
      <c r="CO198" s="296"/>
      <c r="CP198" s="296"/>
      <c r="CQ198" s="296"/>
      <c r="CR198" s="296"/>
    </row>
    <row r="199" spans="1:96" ht="12" customHeight="1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/>
      <c r="S199" s="296"/>
      <c r="T199" s="296"/>
      <c r="U199" s="296"/>
      <c r="V199" s="296"/>
      <c r="W199" s="296"/>
      <c r="X199" s="300"/>
      <c r="Y199" s="300"/>
      <c r="Z199" s="300"/>
      <c r="AA199" s="300"/>
      <c r="AB199" s="300"/>
      <c r="AC199" s="300"/>
      <c r="AD199" s="300"/>
      <c r="AE199" s="300"/>
      <c r="AF199" s="300"/>
      <c r="AG199" s="300"/>
      <c r="AH199" s="300"/>
      <c r="AI199" s="300"/>
      <c r="AJ199" s="300"/>
      <c r="AK199" s="300"/>
      <c r="AL199" s="300"/>
      <c r="AM199" s="296"/>
      <c r="AN199" s="213"/>
      <c r="AO199" s="213"/>
      <c r="AP199" s="213"/>
      <c r="AQ199" s="213"/>
      <c r="AR199" s="213"/>
      <c r="AS199" s="213"/>
      <c r="AT199" s="213"/>
      <c r="AU199" s="213"/>
      <c r="AV199" s="213"/>
      <c r="AW199" s="320"/>
      <c r="AX199" s="213"/>
      <c r="AY199" s="213"/>
      <c r="AZ199" s="213"/>
      <c r="BA199" s="213"/>
      <c r="BB199" s="283"/>
      <c r="BC199" s="283"/>
      <c r="BD199" s="289">
        <f t="shared" si="25"/>
        <v>16.25</v>
      </c>
      <c r="BE199" s="293">
        <v>58500</v>
      </c>
      <c r="BF199" s="287">
        <v>651.28</v>
      </c>
      <c r="BG199" s="287">
        <v>575.71738271707602</v>
      </c>
      <c r="BH199" s="287">
        <v>-569.63802186964301</v>
      </c>
      <c r="BI199" s="292">
        <v>52.573851846266997</v>
      </c>
      <c r="BJ199" s="292">
        <v>6.5895362719542296</v>
      </c>
      <c r="BK199" s="289">
        <f t="shared" si="26"/>
        <v>0.4689100594170732</v>
      </c>
      <c r="BL199" s="289">
        <f t="shared" si="27"/>
        <v>138.57297730107655</v>
      </c>
      <c r="BM199" s="293">
        <v>58500</v>
      </c>
      <c r="BN199" s="287">
        <v>651.28</v>
      </c>
      <c r="BO199" s="287">
        <v>553.33874974216405</v>
      </c>
      <c r="BP199" s="287">
        <v>-547.770440804391</v>
      </c>
      <c r="BQ199" s="292">
        <v>52.420871340607803</v>
      </c>
      <c r="BR199" s="292">
        <v>6.4342556724760804</v>
      </c>
      <c r="BS199" s="289">
        <f t="shared" si="28"/>
        <v>0.30227325745340394</v>
      </c>
      <c r="BT199" s="289">
        <f t="shared" si="29"/>
        <v>138.57297730107655</v>
      </c>
      <c r="BU199" s="296"/>
      <c r="BV199" s="290">
        <v>45.944922728261297</v>
      </c>
      <c r="BW199" s="290">
        <v>35.6072235067222</v>
      </c>
      <c r="BX199" s="289">
        <f t="shared" si="30"/>
        <v>41.226798255237561</v>
      </c>
      <c r="BY199" s="289">
        <f t="shared" si="31"/>
        <v>32.384029207646904</v>
      </c>
      <c r="BZ199" s="296"/>
      <c r="CA199" s="296"/>
      <c r="CB199" s="296"/>
      <c r="CC199" s="296"/>
      <c r="CD199" s="296"/>
      <c r="CE199" s="296"/>
      <c r="CF199" s="296"/>
      <c r="CG199" s="296"/>
      <c r="CH199" s="296"/>
      <c r="CI199" s="296"/>
      <c r="CJ199" s="296"/>
      <c r="CK199" s="296"/>
      <c r="CL199" s="296"/>
      <c r="CM199" s="296"/>
      <c r="CN199" s="296"/>
      <c r="CO199" s="296"/>
      <c r="CP199" s="296"/>
      <c r="CQ199" s="296"/>
      <c r="CR199" s="296"/>
    </row>
    <row r="200" spans="1:96" ht="12" customHeight="1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/>
      <c r="S200" s="296"/>
      <c r="T200" s="296"/>
      <c r="U200" s="296"/>
      <c r="V200" s="296"/>
      <c r="W200" s="296"/>
      <c r="X200" s="300"/>
      <c r="Y200" s="300"/>
      <c r="Z200" s="300"/>
      <c r="AA200" s="300"/>
      <c r="AB200" s="300"/>
      <c r="AC200" s="300"/>
      <c r="AD200" s="300"/>
      <c r="AE200" s="300"/>
      <c r="AF200" s="300"/>
      <c r="AG200" s="300"/>
      <c r="AH200" s="300"/>
      <c r="AI200" s="300"/>
      <c r="AJ200" s="300"/>
      <c r="AK200" s="300"/>
      <c r="AL200" s="300"/>
      <c r="AM200" s="296"/>
      <c r="AN200" s="213"/>
      <c r="AO200" s="213"/>
      <c r="AP200" s="213"/>
      <c r="AQ200" s="213"/>
      <c r="AR200" s="213"/>
      <c r="AS200" s="213"/>
      <c r="AT200" s="213"/>
      <c r="AU200" s="213"/>
      <c r="AV200" s="213"/>
      <c r="AW200" s="320"/>
      <c r="AX200" s="213"/>
      <c r="AY200" s="213"/>
      <c r="AZ200" s="213"/>
      <c r="BA200" s="213"/>
      <c r="BB200" s="283"/>
      <c r="BC200" s="283"/>
      <c r="BD200" s="289">
        <f t="shared" si="25"/>
        <v>16.333333333333332</v>
      </c>
      <c r="BE200" s="293">
        <v>58800</v>
      </c>
      <c r="BF200" s="287">
        <v>650.50440994999997</v>
      </c>
      <c r="BG200" s="287">
        <v>588.99336615988898</v>
      </c>
      <c r="BH200" s="287">
        <v>-583.38929389717305</v>
      </c>
      <c r="BI200" s="292">
        <v>52.666141162794503</v>
      </c>
      <c r="BJ200" s="292">
        <v>6.6781701417931201</v>
      </c>
      <c r="BK200" s="289">
        <f t="shared" si="26"/>
        <v>0.55754392925596363</v>
      </c>
      <c r="BL200" s="289">
        <f t="shared" si="27"/>
        <v>137.79738725107654</v>
      </c>
      <c r="BM200" s="293">
        <v>58800</v>
      </c>
      <c r="BN200" s="287">
        <v>650.50440994999997</v>
      </c>
      <c r="BO200" s="287">
        <v>564.01258210017897</v>
      </c>
      <c r="BP200" s="287">
        <v>-558.65387775116699</v>
      </c>
      <c r="BQ200" s="292">
        <v>52.495709590100397</v>
      </c>
      <c r="BR200" s="292">
        <v>6.5072545666464201</v>
      </c>
      <c r="BS200" s="289">
        <f t="shared" si="28"/>
        <v>0.37527215162374361</v>
      </c>
      <c r="BT200" s="289">
        <f t="shared" si="29"/>
        <v>137.79738725107654</v>
      </c>
      <c r="BU200" s="296"/>
      <c r="BV200" s="290">
        <v>57.587270608005497</v>
      </c>
      <c r="BW200" s="290">
        <v>43.251831043616498</v>
      </c>
      <c r="BX200" s="289">
        <f t="shared" si="30"/>
        <v>52.869146134981762</v>
      </c>
      <c r="BY200" s="289">
        <f t="shared" si="31"/>
        <v>40.028636744541203</v>
      </c>
      <c r="BZ200" s="296"/>
      <c r="CA200" s="296"/>
      <c r="CB200" s="296"/>
      <c r="CC200" s="296"/>
      <c r="CD200" s="296"/>
      <c r="CE200" s="296"/>
      <c r="CF200" s="296"/>
      <c r="CG200" s="296"/>
      <c r="CH200" s="296"/>
      <c r="CI200" s="296"/>
      <c r="CJ200" s="296"/>
      <c r="CK200" s="296"/>
      <c r="CL200" s="296"/>
      <c r="CM200" s="296"/>
      <c r="CN200" s="296"/>
      <c r="CO200" s="296"/>
      <c r="CP200" s="296"/>
      <c r="CQ200" s="296"/>
      <c r="CR200" s="296"/>
    </row>
    <row r="201" spans="1:96" ht="12" customHeight="1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/>
      <c r="S201" s="296"/>
      <c r="T201" s="296"/>
      <c r="U201" s="296"/>
      <c r="V201" s="296"/>
      <c r="W201" s="296"/>
      <c r="X201" s="300"/>
      <c r="Y201" s="300"/>
      <c r="Z201" s="300"/>
      <c r="AA201" s="300"/>
      <c r="AB201" s="300"/>
      <c r="AC201" s="300"/>
      <c r="AD201" s="300"/>
      <c r="AE201" s="300"/>
      <c r="AF201" s="300"/>
      <c r="AG201" s="300"/>
      <c r="AH201" s="300"/>
      <c r="AI201" s="300"/>
      <c r="AJ201" s="300"/>
      <c r="AK201" s="300"/>
      <c r="AL201" s="300"/>
      <c r="AM201" s="296"/>
      <c r="AN201" s="213"/>
      <c r="AO201" s="213"/>
      <c r="AP201" s="213"/>
      <c r="AQ201" s="213"/>
      <c r="AR201" s="213"/>
      <c r="AS201" s="213"/>
      <c r="AT201" s="213"/>
      <c r="AU201" s="213"/>
      <c r="AV201" s="213"/>
      <c r="AW201" s="320"/>
      <c r="AX201" s="213"/>
      <c r="AY201" s="213"/>
      <c r="AZ201" s="213"/>
      <c r="BA201" s="213"/>
      <c r="BB201" s="283"/>
      <c r="BC201" s="283"/>
      <c r="BD201" s="289">
        <f t="shared" si="25"/>
        <v>16.416666666666668</v>
      </c>
      <c r="BE201" s="293">
        <v>59100</v>
      </c>
      <c r="BF201" s="287">
        <v>648.18613731000005</v>
      </c>
      <c r="BG201" s="287">
        <v>601.12952626898095</v>
      </c>
      <c r="BH201" s="287">
        <v>-596.05064827497597</v>
      </c>
      <c r="BI201" s="292">
        <v>52.750070845671701</v>
      </c>
      <c r="BJ201" s="292">
        <v>6.7582185654578701</v>
      </c>
      <c r="BK201" s="289">
        <f t="shared" si="26"/>
        <v>0.6375923529207137</v>
      </c>
      <c r="BL201" s="289">
        <f t="shared" si="27"/>
        <v>135.47911461107662</v>
      </c>
      <c r="BM201" s="293">
        <v>59100</v>
      </c>
      <c r="BN201" s="287">
        <v>648.18613731000005</v>
      </c>
      <c r="BO201" s="287">
        <v>573.92323972021904</v>
      </c>
      <c r="BP201" s="287">
        <v>-568.83478164499797</v>
      </c>
      <c r="BQ201" s="292">
        <v>52.564943940660498</v>
      </c>
      <c r="BR201" s="292">
        <v>6.5742933851427896</v>
      </c>
      <c r="BS201" s="289">
        <f t="shared" si="28"/>
        <v>0.44231097012011311</v>
      </c>
      <c r="BT201" s="289">
        <f t="shared" si="29"/>
        <v>135.47911461107662</v>
      </c>
      <c r="BU201" s="296"/>
      <c r="BV201" s="290">
        <v>68.5989181099429</v>
      </c>
      <c r="BW201" s="290">
        <v>50.422741079447903</v>
      </c>
      <c r="BX201" s="289">
        <f t="shared" si="30"/>
        <v>63.880793636919165</v>
      </c>
      <c r="BY201" s="289">
        <f t="shared" si="31"/>
        <v>47.199546780372607</v>
      </c>
      <c r="BZ201" s="296"/>
      <c r="CA201" s="296"/>
      <c r="CB201" s="296"/>
      <c r="CC201" s="296"/>
      <c r="CD201" s="296"/>
      <c r="CE201" s="296"/>
      <c r="CF201" s="296"/>
      <c r="CG201" s="296"/>
      <c r="CH201" s="296"/>
      <c r="CI201" s="296"/>
      <c r="CJ201" s="296"/>
      <c r="CK201" s="296"/>
      <c r="CL201" s="296"/>
      <c r="CM201" s="296"/>
      <c r="CN201" s="296"/>
      <c r="CO201" s="296"/>
      <c r="CP201" s="296"/>
      <c r="CQ201" s="296"/>
      <c r="CR201" s="296"/>
    </row>
    <row r="202" spans="1:96" ht="12" customHeight="1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/>
      <c r="S202" s="296"/>
      <c r="T202" s="296"/>
      <c r="U202" s="296"/>
      <c r="V202" s="296"/>
      <c r="W202" s="296"/>
      <c r="X202" s="300"/>
      <c r="Y202" s="300"/>
      <c r="Z202" s="300"/>
      <c r="AA202" s="300"/>
      <c r="AB202" s="300"/>
      <c r="AC202" s="300"/>
      <c r="AD202" s="300"/>
      <c r="AE202" s="300"/>
      <c r="AF202" s="300"/>
      <c r="AG202" s="300"/>
      <c r="AH202" s="300"/>
      <c r="AI202" s="300"/>
      <c r="AJ202" s="300"/>
      <c r="AK202" s="300"/>
      <c r="AL202" s="300"/>
      <c r="AM202" s="296"/>
      <c r="AN202" s="213"/>
      <c r="AO202" s="213"/>
      <c r="AP202" s="213"/>
      <c r="AQ202" s="213"/>
      <c r="AR202" s="213"/>
      <c r="AS202" s="213"/>
      <c r="AT202" s="213"/>
      <c r="AU202" s="213"/>
      <c r="AV202" s="213"/>
      <c r="AW202" s="320"/>
      <c r="AX202" s="213"/>
      <c r="AY202" s="213"/>
      <c r="AZ202" s="213"/>
      <c r="BA202" s="213"/>
      <c r="BB202" s="283"/>
      <c r="BC202" s="283"/>
      <c r="BD202" s="289">
        <f t="shared" si="25"/>
        <v>16.5</v>
      </c>
      <c r="BE202" s="293">
        <v>59400</v>
      </c>
      <c r="BF202" s="287">
        <v>644.35058158000004</v>
      </c>
      <c r="BG202" s="287">
        <v>611.99906706466504</v>
      </c>
      <c r="BH202" s="287">
        <v>-607.48497193890103</v>
      </c>
      <c r="BI202" s="292">
        <v>52.824968401613802</v>
      </c>
      <c r="BJ202" s="292">
        <v>6.8290727588884099</v>
      </c>
      <c r="BK202" s="289">
        <f t="shared" si="26"/>
        <v>0.70844654635125348</v>
      </c>
      <c r="BL202" s="289">
        <f t="shared" si="27"/>
        <v>131.64355888107661</v>
      </c>
      <c r="BM202" s="293">
        <v>59400</v>
      </c>
      <c r="BN202" s="287">
        <v>644.35058158000004</v>
      </c>
      <c r="BO202" s="287">
        <v>582.95457347742899</v>
      </c>
      <c r="BP202" s="287">
        <v>-578.18982785546496</v>
      </c>
      <c r="BQ202" s="292">
        <v>52.627877124296802</v>
      </c>
      <c r="BR202" s="292">
        <v>6.6347286624962596</v>
      </c>
      <c r="BS202" s="289">
        <f t="shared" si="28"/>
        <v>0.5027462474735831</v>
      </c>
      <c r="BT202" s="289">
        <f t="shared" si="29"/>
        <v>131.64355888107661</v>
      </c>
      <c r="BU202" s="296"/>
      <c r="BV202" s="290">
        <v>78.859264792928002</v>
      </c>
      <c r="BW202" s="290">
        <v>57.041417235932997</v>
      </c>
      <c r="BX202" s="289">
        <f t="shared" si="30"/>
        <v>74.141140319904267</v>
      </c>
      <c r="BY202" s="289">
        <f t="shared" si="31"/>
        <v>53.818222936857701</v>
      </c>
      <c r="BZ202" s="296"/>
      <c r="CA202" s="296"/>
      <c r="CB202" s="296"/>
      <c r="CC202" s="296"/>
      <c r="CD202" s="296"/>
      <c r="CE202" s="296"/>
      <c r="CF202" s="296"/>
      <c r="CG202" s="296"/>
      <c r="CH202" s="296"/>
      <c r="CI202" s="296"/>
      <c r="CJ202" s="296"/>
      <c r="CK202" s="296"/>
      <c r="CL202" s="296"/>
      <c r="CM202" s="296"/>
      <c r="CN202" s="296"/>
      <c r="CO202" s="296"/>
      <c r="CP202" s="296"/>
      <c r="CQ202" s="296"/>
      <c r="CR202" s="296"/>
    </row>
    <row r="203" spans="1:96" ht="12" customHeight="1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/>
      <c r="S203" s="296"/>
      <c r="T203" s="296"/>
      <c r="U203" s="296"/>
      <c r="V203" s="296"/>
      <c r="W203" s="296"/>
      <c r="X203" s="300"/>
      <c r="Y203" s="300"/>
      <c r="Z203" s="300"/>
      <c r="AA203" s="300"/>
      <c r="AB203" s="300"/>
      <c r="AC203" s="300"/>
      <c r="AD203" s="300"/>
      <c r="AE203" s="300"/>
      <c r="AF203" s="300"/>
      <c r="AG203" s="300"/>
      <c r="AH203" s="300"/>
      <c r="AI203" s="300"/>
      <c r="AJ203" s="300"/>
      <c r="AK203" s="300"/>
      <c r="AL203" s="300"/>
      <c r="AM203" s="296"/>
      <c r="AN203" s="213"/>
      <c r="AO203" s="213"/>
      <c r="AP203" s="213"/>
      <c r="AQ203" s="213"/>
      <c r="AR203" s="213"/>
      <c r="AS203" s="213"/>
      <c r="AT203" s="213"/>
      <c r="AU203" s="213"/>
      <c r="AV203" s="213"/>
      <c r="AW203" s="320"/>
      <c r="AX203" s="213"/>
      <c r="AY203" s="213"/>
      <c r="AZ203" s="213"/>
      <c r="BA203" s="213"/>
      <c r="BB203" s="283"/>
      <c r="BC203" s="283"/>
      <c r="BD203" s="289">
        <f t="shared" si="25"/>
        <v>16.583333333333332</v>
      </c>
      <c r="BE203" s="293">
        <v>59700</v>
      </c>
      <c r="BF203" s="287">
        <v>639.03976589000001</v>
      </c>
      <c r="BG203" s="287">
        <v>621.49919607221204</v>
      </c>
      <c r="BH203" s="287">
        <v>-617.58001362216805</v>
      </c>
      <c r="BI203" s="292">
        <v>52.890319037255402</v>
      </c>
      <c r="BJ203" s="292">
        <v>6.8902721490782497</v>
      </c>
      <c r="BK203" s="289">
        <f t="shared" si="26"/>
        <v>0.76964593654109326</v>
      </c>
      <c r="BL203" s="289">
        <f t="shared" si="27"/>
        <v>126.33274319107659</v>
      </c>
      <c r="BM203" s="293">
        <v>59700</v>
      </c>
      <c r="BN203" s="287">
        <v>639.03976589000001</v>
      </c>
      <c r="BO203" s="287">
        <v>591.00823112120702</v>
      </c>
      <c r="BP203" s="287">
        <v>-586.61350744232004</v>
      </c>
      <c r="BQ203" s="292">
        <v>52.683938362347099</v>
      </c>
      <c r="BR203" s="292">
        <v>6.68803958016289</v>
      </c>
      <c r="BS203" s="289">
        <f t="shared" si="28"/>
        <v>0.55605716514021353</v>
      </c>
      <c r="BT203" s="289">
        <f t="shared" si="29"/>
        <v>126.33274319107659</v>
      </c>
      <c r="BU203" s="296"/>
      <c r="BV203" s="290">
        <v>88.255938522266902</v>
      </c>
      <c r="BW203" s="290">
        <v>63.035371244250904</v>
      </c>
      <c r="BX203" s="289">
        <f t="shared" si="30"/>
        <v>83.537814049243167</v>
      </c>
      <c r="BY203" s="289">
        <f t="shared" si="31"/>
        <v>59.812176945175608</v>
      </c>
      <c r="BZ203" s="296"/>
      <c r="CA203" s="296"/>
      <c r="CB203" s="296"/>
      <c r="CC203" s="296"/>
      <c r="CD203" s="296"/>
      <c r="CE203" s="296"/>
      <c r="CF203" s="296"/>
      <c r="CG203" s="296"/>
      <c r="CH203" s="296"/>
      <c r="CI203" s="296"/>
      <c r="CJ203" s="296"/>
      <c r="CK203" s="296"/>
      <c r="CL203" s="296"/>
      <c r="CM203" s="296"/>
      <c r="CN203" s="296"/>
      <c r="CO203" s="296"/>
      <c r="CP203" s="296"/>
      <c r="CQ203" s="296"/>
      <c r="CR203" s="296"/>
    </row>
    <row r="204" spans="1:96" ht="12" customHeight="1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/>
      <c r="S204" s="296"/>
      <c r="T204" s="296"/>
      <c r="U204" s="296"/>
      <c r="V204" s="296"/>
      <c r="W204" s="296"/>
      <c r="X204" s="300"/>
      <c r="Y204" s="300"/>
      <c r="Z204" s="300"/>
      <c r="AA204" s="300"/>
      <c r="AB204" s="300"/>
      <c r="AC204" s="300"/>
      <c r="AD204" s="300"/>
      <c r="AE204" s="300"/>
      <c r="AF204" s="300"/>
      <c r="AG204" s="300"/>
      <c r="AH204" s="300"/>
      <c r="AI204" s="300"/>
      <c r="AJ204" s="300"/>
      <c r="AK204" s="300"/>
      <c r="AL204" s="300"/>
      <c r="AM204" s="296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320"/>
      <c r="AX204" s="213"/>
      <c r="AY204" s="213"/>
      <c r="AZ204" s="213"/>
      <c r="BA204" s="213"/>
      <c r="BB204" s="283"/>
      <c r="BC204" s="283"/>
      <c r="BD204" s="289">
        <f t="shared" si="25"/>
        <v>16.666666666666668</v>
      </c>
      <c r="BE204" s="293">
        <v>60000</v>
      </c>
      <c r="BF204" s="287">
        <v>632.31187666999904</v>
      </c>
      <c r="BG204" s="287">
        <v>629.55046774851405</v>
      </c>
      <c r="BH204" s="287">
        <v>-626.24772056134498</v>
      </c>
      <c r="BI204" s="292">
        <v>52.945751306932799</v>
      </c>
      <c r="BJ204" s="292">
        <v>6.9414912124547703</v>
      </c>
      <c r="BK204" s="289">
        <f t="shared" si="26"/>
        <v>0.82086499991761386</v>
      </c>
      <c r="BL204" s="289">
        <f t="shared" si="27"/>
        <v>119.60485397107561</v>
      </c>
      <c r="BM204" s="293">
        <v>60000</v>
      </c>
      <c r="BN204" s="287">
        <v>632.31187666999904</v>
      </c>
      <c r="BO204" s="287">
        <v>598.00389765271598</v>
      </c>
      <c r="BP204" s="287">
        <v>-594.01850238453903</v>
      </c>
      <c r="BQ204" s="292">
        <v>52.732677841898798</v>
      </c>
      <c r="BR204" s="292">
        <v>6.7338221291595497</v>
      </c>
      <c r="BS204" s="289">
        <f t="shared" si="28"/>
        <v>0.60183971413687321</v>
      </c>
      <c r="BT204" s="289">
        <f t="shared" si="29"/>
        <v>119.60485397107561</v>
      </c>
      <c r="BU204" s="296"/>
      <c r="BV204" s="290">
        <v>96.686026178295407</v>
      </c>
      <c r="BW204" s="290">
        <v>68.338956842342398</v>
      </c>
      <c r="BX204" s="289">
        <f t="shared" si="30"/>
        <v>91.967901705271672</v>
      </c>
      <c r="BY204" s="289">
        <f t="shared" si="31"/>
        <v>65.115762543267095</v>
      </c>
      <c r="BZ204" s="296"/>
      <c r="CA204" s="296"/>
      <c r="CB204" s="296"/>
      <c r="CC204" s="296"/>
      <c r="CD204" s="296"/>
      <c r="CE204" s="296"/>
      <c r="CF204" s="296"/>
      <c r="CG204" s="296"/>
      <c r="CH204" s="296"/>
      <c r="CI204" s="296"/>
      <c r="CJ204" s="296"/>
      <c r="CK204" s="296"/>
      <c r="CL204" s="296"/>
      <c r="CM204" s="296"/>
      <c r="CN204" s="296"/>
      <c r="CO204" s="296"/>
      <c r="CP204" s="296"/>
      <c r="CQ204" s="296"/>
      <c r="CR204" s="296"/>
    </row>
    <row r="205" spans="1:96" ht="12" customHeight="1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300"/>
      <c r="Y205" s="300"/>
      <c r="Z205" s="300"/>
      <c r="AA205" s="300"/>
      <c r="AB205" s="300"/>
      <c r="AC205" s="300"/>
      <c r="AD205" s="300"/>
      <c r="AE205" s="300"/>
      <c r="AF205" s="300"/>
      <c r="AG205" s="300"/>
      <c r="AH205" s="300"/>
      <c r="AI205" s="300"/>
      <c r="AJ205" s="300"/>
      <c r="AK205" s="300"/>
      <c r="AL205" s="300"/>
      <c r="AM205" s="296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320"/>
      <c r="AX205" s="213"/>
      <c r="AY205" s="213"/>
      <c r="AZ205" s="213"/>
      <c r="BA205" s="213"/>
      <c r="BB205" s="283"/>
      <c r="BC205" s="283"/>
      <c r="BD205" s="289">
        <f t="shared" si="25"/>
        <v>16.75</v>
      </c>
      <c r="BE205" s="293">
        <v>60300</v>
      </c>
      <c r="BF205" s="287">
        <v>624.24062605999995</v>
      </c>
      <c r="BG205" s="287">
        <v>636.09587908038804</v>
      </c>
      <c r="BH205" s="287">
        <v>-633.423290727054</v>
      </c>
      <c r="BI205" s="292">
        <v>52.991023420520499</v>
      </c>
      <c r="BJ205" s="292">
        <v>6.9825270241699497</v>
      </c>
      <c r="BK205" s="289">
        <f t="shared" si="26"/>
        <v>0.86190081163279331</v>
      </c>
      <c r="BL205" s="289">
        <f t="shared" si="27"/>
        <v>111.53360336107653</v>
      </c>
      <c r="BM205" s="293">
        <v>60300</v>
      </c>
      <c r="BN205" s="287">
        <v>624.24062605999995</v>
      </c>
      <c r="BO205" s="287">
        <v>603.87918101433695</v>
      </c>
      <c r="BP205" s="287">
        <v>-600.335658800435</v>
      </c>
      <c r="BQ205" s="292">
        <v>52.773759876447201</v>
      </c>
      <c r="BR205" s="292">
        <v>6.7717822846987801</v>
      </c>
      <c r="BS205" s="289">
        <f t="shared" si="28"/>
        <v>0.63979986967610358</v>
      </c>
      <c r="BT205" s="289">
        <f t="shared" si="29"/>
        <v>111.53360336107653</v>
      </c>
      <c r="BU205" s="296"/>
      <c r="BV205" s="290">
        <v>104.057200769068</v>
      </c>
      <c r="BW205" s="290">
        <v>72.894088738004896</v>
      </c>
      <c r="BX205" s="289">
        <f t="shared" si="30"/>
        <v>99.339076296044269</v>
      </c>
      <c r="BY205" s="289">
        <f t="shared" si="31"/>
        <v>69.670894438929594</v>
      </c>
      <c r="BZ205" s="296"/>
      <c r="CA205" s="296"/>
      <c r="CB205" s="296"/>
      <c r="CC205" s="296"/>
      <c r="CD205" s="296"/>
      <c r="CE205" s="296"/>
      <c r="CF205" s="296"/>
      <c r="CG205" s="296"/>
      <c r="CH205" s="296"/>
      <c r="CI205" s="296"/>
      <c r="CJ205" s="296"/>
      <c r="CK205" s="296"/>
      <c r="CL205" s="296"/>
      <c r="CM205" s="296"/>
      <c r="CN205" s="296"/>
      <c r="CO205" s="296"/>
      <c r="CP205" s="296"/>
      <c r="CQ205" s="296"/>
      <c r="CR205" s="296"/>
    </row>
    <row r="206" spans="1:96" ht="12" customHeight="1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/>
      <c r="S206" s="296"/>
      <c r="T206" s="296"/>
      <c r="U206" s="296"/>
      <c r="V206" s="296"/>
      <c r="W206" s="296"/>
      <c r="X206" s="300"/>
      <c r="Y206" s="300"/>
      <c r="Z206" s="300"/>
      <c r="AA206" s="300"/>
      <c r="AB206" s="300"/>
      <c r="AC206" s="300"/>
      <c r="AD206" s="300"/>
      <c r="AE206" s="300"/>
      <c r="AF206" s="300"/>
      <c r="AG206" s="300"/>
      <c r="AH206" s="300"/>
      <c r="AI206" s="300"/>
      <c r="AJ206" s="300"/>
      <c r="AK206" s="300"/>
      <c r="AL206" s="300"/>
      <c r="AM206" s="296"/>
      <c r="AN206" s="213"/>
      <c r="AO206" s="213"/>
      <c r="AP206" s="213"/>
      <c r="AQ206" s="213"/>
      <c r="AR206" s="213"/>
      <c r="AS206" s="213"/>
      <c r="AT206" s="213"/>
      <c r="AU206" s="213"/>
      <c r="AV206" s="213"/>
      <c r="AW206" s="320"/>
      <c r="AX206" s="213"/>
      <c r="AY206" s="213"/>
      <c r="AZ206" s="213"/>
      <c r="BA206" s="213"/>
      <c r="BB206" s="283"/>
      <c r="BC206" s="283"/>
      <c r="BD206" s="289">
        <f t="shared" si="25"/>
        <v>16.833333333333332</v>
      </c>
      <c r="BE206" s="293">
        <v>60600</v>
      </c>
      <c r="BF206" s="287">
        <v>614.91444438999997</v>
      </c>
      <c r="BG206" s="287">
        <v>641.09978825975804</v>
      </c>
      <c r="BH206" s="287">
        <v>-639.06403069367298</v>
      </c>
      <c r="BI206" s="292">
        <v>53.026010558004302</v>
      </c>
      <c r="BJ206" s="292">
        <v>7.0132877524100898</v>
      </c>
      <c r="BK206" s="289">
        <f t="shared" si="26"/>
        <v>0.8926615398729334</v>
      </c>
      <c r="BL206" s="289">
        <f t="shared" si="27"/>
        <v>102.20742169107655</v>
      </c>
      <c r="BM206" s="293">
        <v>60600</v>
      </c>
      <c r="BN206" s="287">
        <v>614.91444438999997</v>
      </c>
      <c r="BO206" s="287">
        <v>608.58921456702001</v>
      </c>
      <c r="BP206" s="287">
        <v>-605.51364266263704</v>
      </c>
      <c r="BQ206" s="292">
        <v>52.8069553745866</v>
      </c>
      <c r="BR206" s="292">
        <v>6.8017286936794799</v>
      </c>
      <c r="BS206" s="289">
        <f t="shared" si="28"/>
        <v>0.66974627865680336</v>
      </c>
      <c r="BT206" s="289">
        <f t="shared" si="29"/>
        <v>102.20742169107655</v>
      </c>
      <c r="BU206" s="296"/>
      <c r="BV206" s="290">
        <v>110.288732602932</v>
      </c>
      <c r="BW206" s="290">
        <v>76.650878763641103</v>
      </c>
      <c r="BX206" s="289">
        <f t="shared" si="30"/>
        <v>105.57060812990827</v>
      </c>
      <c r="BY206" s="289">
        <f t="shared" si="31"/>
        <v>73.4276844645658</v>
      </c>
      <c r="BZ206" s="296"/>
      <c r="CA206" s="296"/>
      <c r="CB206" s="296"/>
      <c r="CC206" s="296"/>
      <c r="CD206" s="296"/>
      <c r="CE206" s="296"/>
      <c r="CF206" s="296"/>
      <c r="CG206" s="296"/>
      <c r="CH206" s="296"/>
      <c r="CI206" s="296"/>
      <c r="CJ206" s="296"/>
      <c r="CK206" s="296"/>
      <c r="CL206" s="296"/>
      <c r="CM206" s="296"/>
      <c r="CN206" s="296"/>
      <c r="CO206" s="296"/>
      <c r="CP206" s="296"/>
      <c r="CQ206" s="296"/>
      <c r="CR206" s="296"/>
    </row>
    <row r="207" spans="1:96" ht="12" customHeight="1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/>
      <c r="S207" s="296"/>
      <c r="T207" s="296"/>
      <c r="U207" s="296"/>
      <c r="V207" s="296"/>
      <c r="W207" s="296"/>
      <c r="X207" s="300"/>
      <c r="Y207" s="300"/>
      <c r="Z207" s="300"/>
      <c r="AA207" s="300"/>
      <c r="AB207" s="300"/>
      <c r="AC207" s="300"/>
      <c r="AD207" s="300"/>
      <c r="AE207" s="300"/>
      <c r="AF207" s="300"/>
      <c r="AG207" s="300"/>
      <c r="AH207" s="300"/>
      <c r="AI207" s="300"/>
      <c r="AJ207" s="300"/>
      <c r="AK207" s="300"/>
      <c r="AL207" s="300"/>
      <c r="AM207" s="296"/>
      <c r="AN207" s="213"/>
      <c r="AO207" s="213"/>
      <c r="AP207" s="213"/>
      <c r="AQ207" s="213"/>
      <c r="AR207" s="213"/>
      <c r="AS207" s="213"/>
      <c r="AT207" s="213"/>
      <c r="AU207" s="213"/>
      <c r="AV207" s="213"/>
      <c r="AW207" s="320"/>
      <c r="AX207" s="213"/>
      <c r="AY207" s="213"/>
      <c r="AZ207" s="213"/>
      <c r="BA207" s="213"/>
      <c r="BB207" s="283"/>
      <c r="BC207" s="283"/>
      <c r="BD207" s="289">
        <f t="shared" si="25"/>
        <v>16.916666666666668</v>
      </c>
      <c r="BE207" s="293">
        <v>60900</v>
      </c>
      <c r="BF207" s="287">
        <v>604.43551124999999</v>
      </c>
      <c r="BG207" s="287">
        <v>644.54670378004801</v>
      </c>
      <c r="BH207" s="287">
        <v>-643.14807875529198</v>
      </c>
      <c r="BI207" s="292">
        <v>53.050693308250899</v>
      </c>
      <c r="BJ207" s="292">
        <v>7.0337821579530502</v>
      </c>
      <c r="BK207" s="289">
        <f t="shared" si="26"/>
        <v>0.91315594541589373</v>
      </c>
      <c r="BL207" s="289">
        <f t="shared" si="27"/>
        <v>91.728488551076566</v>
      </c>
      <c r="BM207" s="293">
        <v>60900</v>
      </c>
      <c r="BN207" s="287">
        <v>604.43551124999999</v>
      </c>
      <c r="BO207" s="287">
        <v>612.10603342894001</v>
      </c>
      <c r="BP207" s="287">
        <v>-609.51834575433099</v>
      </c>
      <c r="BQ207" s="292">
        <v>52.832134041250399</v>
      </c>
      <c r="BR207" s="292">
        <v>6.8235652084674498</v>
      </c>
      <c r="BS207" s="289">
        <f t="shared" si="28"/>
        <v>0.69158279344477336</v>
      </c>
      <c r="BT207" s="289">
        <f t="shared" si="29"/>
        <v>91.728488551076566</v>
      </c>
      <c r="BU207" s="296"/>
      <c r="BV207" s="290">
        <v>115.312373446547</v>
      </c>
      <c r="BW207" s="290">
        <v>79.568182255447596</v>
      </c>
      <c r="BX207" s="289">
        <f t="shared" si="30"/>
        <v>110.59424897352326</v>
      </c>
      <c r="BY207" s="289">
        <f t="shared" si="31"/>
        <v>76.344987956372293</v>
      </c>
      <c r="BZ207" s="296"/>
      <c r="CA207" s="296"/>
      <c r="CB207" s="296"/>
      <c r="CC207" s="296"/>
      <c r="CD207" s="296"/>
      <c r="CE207" s="296"/>
      <c r="CF207" s="296"/>
      <c r="CG207" s="296"/>
      <c r="CH207" s="296"/>
      <c r="CI207" s="296"/>
      <c r="CJ207" s="296"/>
      <c r="CK207" s="296"/>
      <c r="CL207" s="296"/>
      <c r="CM207" s="296"/>
      <c r="CN207" s="296"/>
      <c r="CO207" s="296"/>
      <c r="CP207" s="296"/>
      <c r="CQ207" s="296"/>
      <c r="CR207" s="296"/>
    </row>
    <row r="208" spans="1:96" ht="12" customHeight="1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/>
      <c r="S208" s="296"/>
      <c r="T208" s="296"/>
      <c r="U208" s="296"/>
      <c r="V208" s="296"/>
      <c r="W208" s="296"/>
      <c r="X208" s="300"/>
      <c r="Y208" s="300"/>
      <c r="Z208" s="300"/>
      <c r="AA208" s="300"/>
      <c r="AB208" s="300"/>
      <c r="AC208" s="300"/>
      <c r="AD208" s="300"/>
      <c r="AE208" s="300"/>
      <c r="AF208" s="300"/>
      <c r="AG208" s="300"/>
      <c r="AH208" s="300"/>
      <c r="AI208" s="300"/>
      <c r="AJ208" s="300"/>
      <c r="AK208" s="300"/>
      <c r="AL208" s="300"/>
      <c r="AM208" s="296"/>
      <c r="AN208" s="213"/>
      <c r="AO208" s="213"/>
      <c r="AP208" s="213"/>
      <c r="AQ208" s="213"/>
      <c r="AR208" s="213"/>
      <c r="AS208" s="213"/>
      <c r="AT208" s="213"/>
      <c r="AU208" s="213"/>
      <c r="AV208" s="213"/>
      <c r="AW208" s="320"/>
      <c r="AX208" s="213"/>
      <c r="AY208" s="213"/>
      <c r="AZ208" s="213"/>
      <c r="BA208" s="213"/>
      <c r="BB208" s="283"/>
      <c r="BC208" s="283"/>
      <c r="BD208" s="289">
        <f t="shared" si="25"/>
        <v>17</v>
      </c>
      <c r="BE208" s="293">
        <v>61200</v>
      </c>
      <c r="BF208" s="287">
        <v>592.91863602000001</v>
      </c>
      <c r="BG208" s="287">
        <v>646.43997562097195</v>
      </c>
      <c r="BH208" s="287">
        <v>-645.67303215884203</v>
      </c>
      <c r="BI208" s="292">
        <v>53.065147212949697</v>
      </c>
      <c r="BJ208" s="292">
        <v>7.0441100581150602</v>
      </c>
      <c r="BK208" s="289">
        <f t="shared" si="26"/>
        <v>0.92348384557790375</v>
      </c>
      <c r="BL208" s="289">
        <f t="shared" si="27"/>
        <v>80.211613321076584</v>
      </c>
      <c r="BM208" s="293">
        <v>61200</v>
      </c>
      <c r="BN208" s="287">
        <v>592.91863602000001</v>
      </c>
      <c r="BO208" s="287">
        <v>614.41776993049098</v>
      </c>
      <c r="BP208" s="287">
        <v>-612.33209528191503</v>
      </c>
      <c r="BQ208" s="292">
        <v>52.849256583594197</v>
      </c>
      <c r="BR208" s="292">
        <v>6.8372834755488396</v>
      </c>
      <c r="BS208" s="289">
        <f t="shared" si="28"/>
        <v>0.70530106052616315</v>
      </c>
      <c r="BT208" s="289">
        <f t="shared" si="29"/>
        <v>80.211613321076584</v>
      </c>
      <c r="BU208" s="296"/>
      <c r="BV208" s="290">
        <v>119.07310398497501</v>
      </c>
      <c r="BW208" s="290">
        <v>81.614048673052807</v>
      </c>
      <c r="BX208" s="289">
        <f t="shared" si="30"/>
        <v>114.35497951195127</v>
      </c>
      <c r="BY208" s="289">
        <f t="shared" si="31"/>
        <v>78.390854373977504</v>
      </c>
      <c r="BZ208" s="296"/>
      <c r="CA208" s="296"/>
      <c r="CB208" s="296"/>
      <c r="CC208" s="296"/>
      <c r="CD208" s="296"/>
      <c r="CE208" s="296"/>
      <c r="CF208" s="296"/>
      <c r="CG208" s="296"/>
      <c r="CH208" s="296"/>
      <c r="CI208" s="296"/>
      <c r="CJ208" s="296"/>
      <c r="CK208" s="296"/>
      <c r="CL208" s="296"/>
      <c r="CM208" s="296"/>
      <c r="CN208" s="296"/>
      <c r="CO208" s="296"/>
      <c r="CP208" s="296"/>
      <c r="CQ208" s="296"/>
      <c r="CR208" s="296"/>
    </row>
    <row r="209" spans="1:96" ht="12" customHeight="1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/>
      <c r="S209" s="296"/>
      <c r="T209" s="296"/>
      <c r="U209" s="296"/>
      <c r="V209" s="296"/>
      <c r="W209" s="296"/>
      <c r="X209" s="300"/>
      <c r="Y209" s="300"/>
      <c r="Z209" s="300"/>
      <c r="AA209" s="300"/>
      <c r="AB209" s="300"/>
      <c r="AC209" s="300"/>
      <c r="AD209" s="300"/>
      <c r="AE209" s="300"/>
      <c r="AF209" s="300"/>
      <c r="AG209" s="300"/>
      <c r="AH209" s="300"/>
      <c r="AI209" s="300"/>
      <c r="AJ209" s="300"/>
      <c r="AK209" s="300"/>
      <c r="AL209" s="300"/>
      <c r="AM209" s="296"/>
      <c r="AN209" s="213"/>
      <c r="AO209" s="213"/>
      <c r="AP209" s="213"/>
      <c r="AQ209" s="213"/>
      <c r="AR209" s="213"/>
      <c r="AS209" s="213"/>
      <c r="AT209" s="213"/>
      <c r="AU209" s="213"/>
      <c r="AV209" s="213"/>
      <c r="AW209" s="320"/>
      <c r="AX209" s="213"/>
      <c r="AY209" s="213"/>
      <c r="AZ209" s="213"/>
      <c r="BA209" s="213"/>
      <c r="BB209" s="283"/>
      <c r="BC209" s="283"/>
      <c r="BD209" s="289">
        <f t="shared" si="25"/>
        <v>17.083333333333332</v>
      </c>
      <c r="BE209" s="293">
        <v>61500</v>
      </c>
      <c r="BF209" s="287">
        <v>580.49</v>
      </c>
      <c r="BG209" s="287">
        <v>646.80041047767099</v>
      </c>
      <c r="BH209" s="287">
        <v>-646.65450416744898</v>
      </c>
      <c r="BI209" s="292">
        <v>53.069533324018202</v>
      </c>
      <c r="BJ209" s="292">
        <v>7.0444536624376797</v>
      </c>
      <c r="BK209" s="289">
        <f t="shared" si="26"/>
        <v>0.92382744990052323</v>
      </c>
      <c r="BL209" s="289">
        <f t="shared" si="27"/>
        <v>67.782977301076585</v>
      </c>
      <c r="BM209" s="293">
        <v>61500</v>
      </c>
      <c r="BN209" s="287">
        <v>580.49</v>
      </c>
      <c r="BO209" s="287">
        <v>615.52770441102598</v>
      </c>
      <c r="BP209" s="287">
        <v>-613.95270926908302</v>
      </c>
      <c r="BQ209" s="292">
        <v>52.8583670836531</v>
      </c>
      <c r="BR209" s="292">
        <v>6.8429556994596901</v>
      </c>
      <c r="BS209" s="289">
        <f t="shared" si="28"/>
        <v>0.71097328443701358</v>
      </c>
      <c r="BT209" s="289">
        <f t="shared" si="29"/>
        <v>67.782977301076585</v>
      </c>
      <c r="BU209" s="296"/>
      <c r="BV209" s="290">
        <v>121.529736397601</v>
      </c>
      <c r="BW209" s="290">
        <v>82.766071524381502</v>
      </c>
      <c r="BX209" s="289">
        <f t="shared" si="30"/>
        <v>116.81161192457726</v>
      </c>
      <c r="BY209" s="289">
        <f t="shared" si="31"/>
        <v>79.542877225306199</v>
      </c>
      <c r="BZ209" s="296"/>
      <c r="CA209" s="296"/>
      <c r="CB209" s="296"/>
      <c r="CC209" s="296"/>
      <c r="CD209" s="296"/>
      <c r="CE209" s="296"/>
      <c r="CF209" s="296"/>
      <c r="CG209" s="296"/>
      <c r="CH209" s="296"/>
      <c r="CI209" s="296"/>
      <c r="CJ209" s="296"/>
      <c r="CK209" s="296"/>
      <c r="CL209" s="296"/>
      <c r="CM209" s="296"/>
      <c r="CN209" s="296"/>
      <c r="CO209" s="296"/>
      <c r="CP209" s="296"/>
      <c r="CQ209" s="296"/>
      <c r="CR209" s="296"/>
    </row>
    <row r="210" spans="1:96" ht="12" customHeight="1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/>
      <c r="S210" s="296"/>
      <c r="T210" s="296"/>
      <c r="U210" s="296"/>
      <c r="V210" s="296"/>
      <c r="W210" s="296"/>
      <c r="X210" s="300"/>
      <c r="Y210" s="300"/>
      <c r="Z210" s="300"/>
      <c r="AA210" s="300"/>
      <c r="AB210" s="300"/>
      <c r="AC210" s="300"/>
      <c r="AD210" s="300"/>
      <c r="AE210" s="300"/>
      <c r="AF210" s="300"/>
      <c r="AG210" s="300"/>
      <c r="AH210" s="300"/>
      <c r="AI210" s="300"/>
      <c r="AJ210" s="300"/>
      <c r="AK210" s="300"/>
      <c r="AL210" s="300"/>
      <c r="AM210" s="296"/>
      <c r="AN210" s="213"/>
      <c r="AO210" s="213"/>
      <c r="AP210" s="213"/>
      <c r="AQ210" s="213"/>
      <c r="AR210" s="213"/>
      <c r="AS210" s="213"/>
      <c r="AT210" s="213"/>
      <c r="AU210" s="213"/>
      <c r="AV210" s="213"/>
      <c r="AW210" s="320"/>
      <c r="AX210" s="213"/>
      <c r="AY210" s="213"/>
      <c r="AZ210" s="213"/>
      <c r="BA210" s="213"/>
      <c r="BB210" s="283"/>
      <c r="BC210" s="283"/>
      <c r="BD210" s="289">
        <f t="shared" si="25"/>
        <v>17.166666666666668</v>
      </c>
      <c r="BE210" s="293">
        <v>61800</v>
      </c>
      <c r="BF210" s="287">
        <v>567.28577393</v>
      </c>
      <c r="BG210" s="287">
        <v>645.664827506047</v>
      </c>
      <c r="BH210" s="287">
        <v>-646.12462896577802</v>
      </c>
      <c r="BI210" s="292">
        <v>53.064089651387199</v>
      </c>
      <c r="BJ210" s="292">
        <v>7.0350696672516397</v>
      </c>
      <c r="BK210" s="289">
        <f t="shared" si="26"/>
        <v>0.91444345471448329</v>
      </c>
      <c r="BL210" s="289">
        <f t="shared" si="27"/>
        <v>54.578751231076581</v>
      </c>
      <c r="BM210" s="293">
        <v>61800</v>
      </c>
      <c r="BN210" s="287">
        <v>567.28577393</v>
      </c>
      <c r="BO210" s="287">
        <v>615.45320106407996</v>
      </c>
      <c r="BP210" s="287">
        <v>-614.39243148916603</v>
      </c>
      <c r="BQ210" s="292">
        <v>52.859585624776599</v>
      </c>
      <c r="BR210" s="292">
        <v>6.8407276433819497</v>
      </c>
      <c r="BS210" s="289">
        <f t="shared" si="28"/>
        <v>0.70874522835927323</v>
      </c>
      <c r="BT210" s="289">
        <f t="shared" si="29"/>
        <v>54.578751231076581</v>
      </c>
      <c r="BU210" s="296"/>
      <c r="BV210" s="290">
        <v>122.655365450433</v>
      </c>
      <c r="BW210" s="290">
        <v>83.011633763341294</v>
      </c>
      <c r="BX210" s="289">
        <f t="shared" si="30"/>
        <v>117.93724097740926</v>
      </c>
      <c r="BY210" s="289">
        <f t="shared" si="31"/>
        <v>79.788439464265991</v>
      </c>
      <c r="BZ210" s="296"/>
      <c r="CA210" s="296"/>
      <c r="CB210" s="296"/>
      <c r="CC210" s="296"/>
      <c r="CD210" s="296"/>
      <c r="CE210" s="296"/>
      <c r="CF210" s="296"/>
      <c r="CG210" s="296"/>
      <c r="CH210" s="296"/>
      <c r="CI210" s="296"/>
      <c r="CJ210" s="296"/>
      <c r="CK210" s="296"/>
      <c r="CL210" s="296"/>
      <c r="CM210" s="296"/>
      <c r="CN210" s="296"/>
      <c r="CO210" s="296"/>
      <c r="CP210" s="296"/>
      <c r="CQ210" s="296"/>
      <c r="CR210" s="296"/>
    </row>
    <row r="211" spans="1:96" ht="12" customHeight="1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/>
      <c r="S211" s="296"/>
      <c r="T211" s="296"/>
      <c r="U211" s="296"/>
      <c r="V211" s="296"/>
      <c r="W211" s="296"/>
      <c r="X211" s="300"/>
      <c r="Y211" s="300"/>
      <c r="Z211" s="300"/>
      <c r="AA211" s="300"/>
      <c r="AB211" s="300"/>
      <c r="AC211" s="300"/>
      <c r="AD211" s="300"/>
      <c r="AE211" s="300"/>
      <c r="AF211" s="300"/>
      <c r="AG211" s="300"/>
      <c r="AH211" s="300"/>
      <c r="AI211" s="300"/>
      <c r="AJ211" s="300"/>
      <c r="AK211" s="300"/>
      <c r="AL211" s="300"/>
      <c r="AM211" s="296"/>
      <c r="AN211" s="213"/>
      <c r="AO211" s="213"/>
      <c r="AP211" s="213"/>
      <c r="AQ211" s="213"/>
      <c r="AR211" s="213"/>
      <c r="AS211" s="213"/>
      <c r="AT211" s="213"/>
      <c r="AU211" s="213"/>
      <c r="AV211" s="213"/>
      <c r="AW211" s="320"/>
      <c r="AX211" s="213"/>
      <c r="AY211" s="213"/>
      <c r="AZ211" s="213"/>
      <c r="BA211" s="213"/>
      <c r="BB211" s="283"/>
      <c r="BC211" s="283"/>
      <c r="BD211" s="289">
        <f t="shared" si="25"/>
        <v>17.25</v>
      </c>
      <c r="BE211" s="293">
        <v>62100</v>
      </c>
      <c r="BF211" s="287">
        <v>553.45062605999999</v>
      </c>
      <c r="BG211" s="287">
        <v>643.08456840245401</v>
      </c>
      <c r="BH211" s="287">
        <v>-644.13052841817205</v>
      </c>
      <c r="BI211" s="292">
        <v>53.049123371959901</v>
      </c>
      <c r="BJ211" s="292">
        <v>7.0162819951667199</v>
      </c>
      <c r="BK211" s="289">
        <f t="shared" si="26"/>
        <v>0.89565578262956347</v>
      </c>
      <c r="BL211" s="289">
        <f t="shared" si="27"/>
        <v>40.743603361076566</v>
      </c>
      <c r="BM211" s="293">
        <v>62100</v>
      </c>
      <c r="BN211" s="287">
        <v>553.45062605999999</v>
      </c>
      <c r="BO211" s="287">
        <v>614.22455405871995</v>
      </c>
      <c r="BP211" s="287">
        <v>-613.67677379107795</v>
      </c>
      <c r="BQ211" s="292">
        <v>52.853101210433501</v>
      </c>
      <c r="BR211" s="292">
        <v>6.8308118907302999</v>
      </c>
      <c r="BS211" s="289">
        <f t="shared" si="28"/>
        <v>0.69882947570762344</v>
      </c>
      <c r="BT211" s="289">
        <f t="shared" si="29"/>
        <v>40.743603361076566</v>
      </c>
      <c r="BU211" s="296"/>
      <c r="BV211" s="290">
        <v>122.43766316436199</v>
      </c>
      <c r="BW211" s="290">
        <v>82.348045972718296</v>
      </c>
      <c r="BX211" s="289">
        <f t="shared" si="30"/>
        <v>117.71953869133826</v>
      </c>
      <c r="BY211" s="289">
        <f t="shared" si="31"/>
        <v>79.124851673642993</v>
      </c>
      <c r="BZ211" s="296"/>
      <c r="CA211" s="296"/>
      <c r="CB211" s="296"/>
      <c r="CC211" s="296"/>
      <c r="CD211" s="296"/>
      <c r="CE211" s="296"/>
      <c r="CF211" s="296"/>
      <c r="CG211" s="296"/>
      <c r="CH211" s="296"/>
      <c r="CI211" s="296"/>
      <c r="CJ211" s="296"/>
      <c r="CK211" s="296"/>
      <c r="CL211" s="296"/>
      <c r="CM211" s="296"/>
      <c r="CN211" s="296"/>
      <c r="CO211" s="296"/>
      <c r="CP211" s="296"/>
      <c r="CQ211" s="296"/>
      <c r="CR211" s="296"/>
    </row>
    <row r="212" spans="1:96" ht="12" customHeight="1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/>
      <c r="S212" s="296"/>
      <c r="T212" s="296"/>
      <c r="U212" s="296"/>
      <c r="V212" s="296"/>
      <c r="W212" s="296"/>
      <c r="X212" s="300"/>
      <c r="Y212" s="300"/>
      <c r="Z212" s="300"/>
      <c r="AA212" s="300"/>
      <c r="AB212" s="300"/>
      <c r="AC212" s="300"/>
      <c r="AD212" s="300"/>
      <c r="AE212" s="300"/>
      <c r="AF212" s="300"/>
      <c r="AG212" s="300"/>
      <c r="AH212" s="300"/>
      <c r="AI212" s="300"/>
      <c r="AJ212" s="300"/>
      <c r="AK212" s="300"/>
      <c r="AL212" s="300"/>
      <c r="AM212" s="296"/>
      <c r="AN212" s="213"/>
      <c r="AO212" s="213"/>
      <c r="AP212" s="213"/>
      <c r="AQ212" s="213"/>
      <c r="AR212" s="213"/>
      <c r="AS212" s="213"/>
      <c r="AT212" s="213"/>
      <c r="AU212" s="213"/>
      <c r="AV212" s="213"/>
      <c r="AW212" s="320"/>
      <c r="AX212" s="213"/>
      <c r="AY212" s="213"/>
      <c r="AZ212" s="213"/>
      <c r="BA212" s="213"/>
      <c r="BB212" s="283"/>
      <c r="BC212" s="283"/>
      <c r="BD212" s="289">
        <f t="shared" si="25"/>
        <v>17.333333333333332</v>
      </c>
      <c r="BE212" s="293">
        <v>62400</v>
      </c>
      <c r="BF212" s="287">
        <v>539.13613719</v>
      </c>
      <c r="BG212" s="287">
        <v>639.12397476846604</v>
      </c>
      <c r="BH212" s="287">
        <v>-640.73275305745904</v>
      </c>
      <c r="BI212" s="292">
        <v>53.025003678835901</v>
      </c>
      <c r="BJ212" s="292">
        <v>6.98847507527997</v>
      </c>
      <c r="BK212" s="289">
        <f t="shared" si="26"/>
        <v>0.86784886274281359</v>
      </c>
      <c r="BL212" s="289">
        <f t="shared" si="27"/>
        <v>26.429114491076575</v>
      </c>
      <c r="BM212" s="293">
        <v>62400</v>
      </c>
      <c r="BN212" s="287">
        <v>539.13613719</v>
      </c>
      <c r="BO212" s="287">
        <v>611.88376622298597</v>
      </c>
      <c r="BP212" s="287">
        <v>-611.84328968700504</v>
      </c>
      <c r="BQ212" s="292">
        <v>52.839164985093703</v>
      </c>
      <c r="BR212" s="292">
        <v>6.8134813708143298</v>
      </c>
      <c r="BS212" s="289">
        <f t="shared" si="28"/>
        <v>0.68149895579165332</v>
      </c>
      <c r="BT212" s="289">
        <f t="shared" si="29"/>
        <v>26.429114491076575</v>
      </c>
      <c r="BU212" s="296"/>
      <c r="BV212" s="290">
        <v>120.879013832179</v>
      </c>
      <c r="BW212" s="290">
        <v>80.782575818888006</v>
      </c>
      <c r="BX212" s="289">
        <f t="shared" si="30"/>
        <v>116.16088935915526</v>
      </c>
      <c r="BY212" s="289">
        <f t="shared" si="31"/>
        <v>77.559381519812703</v>
      </c>
      <c r="BZ212" s="296"/>
      <c r="CA212" s="296"/>
      <c r="CB212" s="296"/>
      <c r="CC212" s="296"/>
      <c r="CD212" s="296"/>
      <c r="CE212" s="296"/>
      <c r="CF212" s="296"/>
      <c r="CG212" s="296"/>
      <c r="CH212" s="296"/>
      <c r="CI212" s="296"/>
      <c r="CJ212" s="296"/>
      <c r="CK212" s="296"/>
      <c r="CL212" s="296"/>
      <c r="CM212" s="296"/>
      <c r="CN212" s="296"/>
      <c r="CO212" s="296"/>
      <c r="CP212" s="296"/>
      <c r="CQ212" s="296"/>
      <c r="CR212" s="296"/>
    </row>
    <row r="213" spans="1:96" ht="12" customHeight="1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/>
      <c r="S213" s="296"/>
      <c r="T213" s="296"/>
      <c r="U213" s="296"/>
      <c r="V213" s="296"/>
      <c r="W213" s="296"/>
      <c r="X213" s="300"/>
      <c r="Y213" s="300"/>
      <c r="Z213" s="300"/>
      <c r="AA213" s="300"/>
      <c r="AB213" s="300"/>
      <c r="AC213" s="300"/>
      <c r="AD213" s="300"/>
      <c r="AE213" s="300"/>
      <c r="AF213" s="300"/>
      <c r="AG213" s="300"/>
      <c r="AH213" s="300"/>
      <c r="AI213" s="300"/>
      <c r="AJ213" s="300"/>
      <c r="AK213" s="300"/>
      <c r="AL213" s="300"/>
      <c r="AM213" s="296"/>
      <c r="AN213" s="213"/>
      <c r="AO213" s="213"/>
      <c r="AP213" s="213"/>
      <c r="AQ213" s="213"/>
      <c r="AR213" s="213"/>
      <c r="AS213" s="213"/>
      <c r="AT213" s="213"/>
      <c r="AU213" s="213"/>
      <c r="AV213" s="213"/>
      <c r="AW213" s="320"/>
      <c r="AX213" s="213"/>
      <c r="AY213" s="213"/>
      <c r="AZ213" s="213"/>
      <c r="BA213" s="213"/>
      <c r="BB213" s="283"/>
      <c r="BC213" s="283"/>
      <c r="BD213" s="289">
        <f t="shared" si="25"/>
        <v>17.416666666666668</v>
      </c>
      <c r="BE213" s="293">
        <v>62700</v>
      </c>
      <c r="BF213" s="287">
        <v>524.49913982999999</v>
      </c>
      <c r="BG213" s="287">
        <v>633.85884588663396</v>
      </c>
      <c r="BH213" s="287">
        <v>-636.00370946276996</v>
      </c>
      <c r="BI213" s="292">
        <v>52.992155165688303</v>
      </c>
      <c r="BJ213" s="292">
        <v>6.9520875751992603</v>
      </c>
      <c r="BK213" s="289">
        <f t="shared" si="26"/>
        <v>0.83146136266210391</v>
      </c>
      <c r="BL213" s="289">
        <f t="shared" si="27"/>
        <v>11.792117131076566</v>
      </c>
      <c r="BM213" s="293">
        <v>62700</v>
      </c>
      <c r="BN213" s="287">
        <v>524.49913982999999</v>
      </c>
      <c r="BO213" s="287">
        <v>608.48328071799494</v>
      </c>
      <c r="BP213" s="287">
        <v>-608.94030047064996</v>
      </c>
      <c r="BQ213" s="292">
        <v>52.818083751720003</v>
      </c>
      <c r="BR213" s="292">
        <v>6.78906314143412</v>
      </c>
      <c r="BS213" s="289">
        <f t="shared" si="28"/>
        <v>0.65708072641144355</v>
      </c>
      <c r="BT213" s="289">
        <f t="shared" si="29"/>
        <v>11.792117131076566</v>
      </c>
      <c r="BU213" s="296"/>
      <c r="BV213" s="290">
        <v>117.996487905604</v>
      </c>
      <c r="BW213" s="290">
        <v>78.332368455753894</v>
      </c>
      <c r="BX213" s="289">
        <f t="shared" si="30"/>
        <v>113.27836343258026</v>
      </c>
      <c r="BY213" s="289">
        <f t="shared" si="31"/>
        <v>75.109174156678591</v>
      </c>
      <c r="BZ213" s="296"/>
      <c r="CA213" s="296"/>
      <c r="CB213" s="296"/>
      <c r="CC213" s="296"/>
      <c r="CD213" s="296"/>
      <c r="CE213" s="296"/>
      <c r="CF213" s="296"/>
      <c r="CG213" s="296"/>
      <c r="CH213" s="296"/>
      <c r="CI213" s="296"/>
      <c r="CJ213" s="296"/>
      <c r="CK213" s="296"/>
      <c r="CL213" s="296"/>
      <c r="CM213" s="296"/>
      <c r="CN213" s="296"/>
      <c r="CO213" s="296"/>
      <c r="CP213" s="296"/>
      <c r="CQ213" s="296"/>
      <c r="CR213" s="296"/>
    </row>
    <row r="214" spans="1:96" ht="12" customHeight="1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/>
      <c r="S214" s="296"/>
      <c r="T214" s="296"/>
      <c r="U214" s="296"/>
      <c r="V214" s="296"/>
      <c r="W214" s="296"/>
      <c r="X214" s="300"/>
      <c r="Y214" s="300"/>
      <c r="Z214" s="300"/>
      <c r="AA214" s="300"/>
      <c r="AB214" s="300"/>
      <c r="AC214" s="300"/>
      <c r="AD214" s="300"/>
      <c r="AE214" s="300"/>
      <c r="AF214" s="300"/>
      <c r="AG214" s="300"/>
      <c r="AH214" s="300"/>
      <c r="AI214" s="300"/>
      <c r="AJ214" s="300"/>
      <c r="AK214" s="300"/>
      <c r="AL214" s="300"/>
      <c r="AM214" s="296"/>
      <c r="AN214" s="213"/>
      <c r="AO214" s="213"/>
      <c r="AP214" s="213"/>
      <c r="AQ214" s="213"/>
      <c r="AR214" s="213"/>
      <c r="AS214" s="213"/>
      <c r="AT214" s="213"/>
      <c r="AU214" s="213"/>
      <c r="AV214" s="213"/>
      <c r="AW214" s="320"/>
      <c r="AX214" s="213"/>
      <c r="AY214" s="213"/>
      <c r="AZ214" s="213"/>
      <c r="BA214" s="213"/>
      <c r="BB214" s="283"/>
      <c r="BC214" s="283"/>
      <c r="BD214" s="289">
        <f t="shared" si="25"/>
        <v>17.5</v>
      </c>
      <c r="BE214" s="293">
        <v>63000</v>
      </c>
      <c r="BF214" s="287">
        <v>509.7</v>
      </c>
      <c r="BG214" s="287">
        <v>627.37489073970403</v>
      </c>
      <c r="BH214" s="287">
        <v>-630.02608672192798</v>
      </c>
      <c r="BI214" s="292">
        <v>52.951051660247998</v>
      </c>
      <c r="BJ214" s="292">
        <v>6.9076065136457903</v>
      </c>
      <c r="BK214" s="289">
        <f t="shared" si="26"/>
        <v>0.78698030110863382</v>
      </c>
      <c r="BL214" s="289">
        <f t="shared" si="27"/>
        <v>-3.0070226989234357</v>
      </c>
      <c r="BM214" s="293">
        <v>63000</v>
      </c>
      <c r="BN214" s="287">
        <v>509.7</v>
      </c>
      <c r="BO214" s="287">
        <v>604.08468498304001</v>
      </c>
      <c r="BP214" s="287">
        <v>-605.02559347628801</v>
      </c>
      <c r="BQ214" s="292">
        <v>52.790213774514498</v>
      </c>
      <c r="BR214" s="292">
        <v>6.7579324184491503</v>
      </c>
      <c r="BS214" s="289">
        <f t="shared" si="28"/>
        <v>0.62595000342647378</v>
      </c>
      <c r="BT214" s="289">
        <f t="shared" si="29"/>
        <v>-3.0070226989234357</v>
      </c>
      <c r="BU214" s="296"/>
      <c r="BV214" s="290">
        <v>113.82165503834401</v>
      </c>
      <c r="BW214" s="290">
        <v>75.0242587496559</v>
      </c>
      <c r="BX214" s="289">
        <f t="shared" si="30"/>
        <v>109.10353056532027</v>
      </c>
      <c r="BY214" s="289">
        <f t="shared" si="31"/>
        <v>71.801064450580597</v>
      </c>
      <c r="BZ214" s="296"/>
      <c r="CA214" s="296"/>
      <c r="CB214" s="296"/>
      <c r="CC214" s="296"/>
      <c r="CD214" s="296"/>
      <c r="CE214" s="296"/>
      <c r="CF214" s="296"/>
      <c r="CG214" s="296"/>
      <c r="CH214" s="296"/>
      <c r="CI214" s="296"/>
      <c r="CJ214" s="296"/>
      <c r="CK214" s="296"/>
      <c r="CL214" s="296"/>
      <c r="CM214" s="296"/>
      <c r="CN214" s="296"/>
      <c r="CO214" s="296"/>
      <c r="CP214" s="296"/>
      <c r="CQ214" s="296"/>
      <c r="CR214" s="296"/>
    </row>
    <row r="215" spans="1:96" ht="12" customHeight="1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/>
      <c r="S215" s="296"/>
      <c r="T215" s="296"/>
      <c r="U215" s="296"/>
      <c r="V215" s="296"/>
      <c r="W215" s="296"/>
      <c r="X215" s="300"/>
      <c r="Y215" s="300"/>
      <c r="Z215" s="300"/>
      <c r="AA215" s="300"/>
      <c r="AB215" s="300"/>
      <c r="AC215" s="300"/>
      <c r="AD215" s="300"/>
      <c r="AE215" s="300"/>
      <c r="AF215" s="300"/>
      <c r="AG215" s="300"/>
      <c r="AH215" s="300"/>
      <c r="AI215" s="300"/>
      <c r="AJ215" s="300"/>
      <c r="AK215" s="300"/>
      <c r="AL215" s="300"/>
      <c r="AM215" s="296"/>
      <c r="AN215" s="213"/>
      <c r="AO215" s="213"/>
      <c r="AP215" s="213"/>
      <c r="AQ215" s="213"/>
      <c r="AR215" s="213"/>
      <c r="AS215" s="213"/>
      <c r="AT215" s="213"/>
      <c r="AU215" s="213"/>
      <c r="AV215" s="213"/>
      <c r="AW215" s="320"/>
      <c r="AX215" s="213"/>
      <c r="AY215" s="213"/>
      <c r="AZ215" s="213"/>
      <c r="BA215" s="213"/>
      <c r="BB215" s="283"/>
      <c r="BC215" s="283"/>
      <c r="BD215" s="289">
        <f t="shared" si="25"/>
        <v>17.583333333333332</v>
      </c>
      <c r="BE215" s="293">
        <v>63300</v>
      </c>
      <c r="BF215" s="287">
        <v>494.90086016999999</v>
      </c>
      <c r="BG215" s="287">
        <v>619.76618900184803</v>
      </c>
      <c r="BH215" s="287">
        <v>-622.89129553086104</v>
      </c>
      <c r="BI215" s="292">
        <v>52.902210440739701</v>
      </c>
      <c r="BJ215" s="292">
        <v>6.8555617005879403</v>
      </c>
      <c r="BK215" s="289">
        <f t="shared" si="26"/>
        <v>0.7349354880507839</v>
      </c>
      <c r="BL215" s="289">
        <f t="shared" si="27"/>
        <v>-17.806162528923437</v>
      </c>
      <c r="BM215" s="293">
        <v>63300</v>
      </c>
      <c r="BN215" s="287">
        <v>494.90086016999999</v>
      </c>
      <c r="BO215" s="287">
        <v>598.75740549944601</v>
      </c>
      <c r="BP215" s="287">
        <v>-600.16511101580602</v>
      </c>
      <c r="BQ215" s="292">
        <v>52.7559548557292</v>
      </c>
      <c r="BR215" s="292">
        <v>6.7205068443437597</v>
      </c>
      <c r="BS215" s="289">
        <f t="shared" si="28"/>
        <v>0.58852442932108318</v>
      </c>
      <c r="BT215" s="289">
        <f t="shared" si="29"/>
        <v>-17.806162528923437</v>
      </c>
      <c r="BU215" s="296"/>
      <c r="BV215" s="290">
        <v>108.40023833272301</v>
      </c>
      <c r="BW215" s="290">
        <v>70.894477381774394</v>
      </c>
      <c r="BX215" s="289">
        <f t="shared" si="30"/>
        <v>103.68211385969927</v>
      </c>
      <c r="BY215" s="289">
        <f t="shared" si="31"/>
        <v>67.671283082699091</v>
      </c>
      <c r="BZ215" s="296"/>
      <c r="CA215" s="296"/>
      <c r="CB215" s="296"/>
      <c r="CC215" s="296"/>
      <c r="CD215" s="296"/>
      <c r="CE215" s="296"/>
      <c r="CF215" s="296"/>
      <c r="CG215" s="296"/>
      <c r="CH215" s="296"/>
      <c r="CI215" s="296"/>
      <c r="CJ215" s="296"/>
      <c r="CK215" s="296"/>
      <c r="CL215" s="296"/>
      <c r="CM215" s="296"/>
      <c r="CN215" s="296"/>
      <c r="CO215" s="296"/>
      <c r="CP215" s="296"/>
      <c r="CQ215" s="296"/>
      <c r="CR215" s="296"/>
    </row>
    <row r="216" spans="1:96" ht="12" customHeight="1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/>
      <c r="S216" s="296"/>
      <c r="T216" s="296"/>
      <c r="U216" s="296"/>
      <c r="V216" s="296"/>
      <c r="W216" s="296"/>
      <c r="X216" s="300"/>
      <c r="Y216" s="300"/>
      <c r="Z216" s="300"/>
      <c r="AA216" s="300"/>
      <c r="AB216" s="300"/>
      <c r="AC216" s="300"/>
      <c r="AD216" s="300"/>
      <c r="AE216" s="300"/>
      <c r="AF216" s="300"/>
      <c r="AG216" s="300"/>
      <c r="AH216" s="300"/>
      <c r="AI216" s="300"/>
      <c r="AJ216" s="300"/>
      <c r="AK216" s="300"/>
      <c r="AL216" s="300"/>
      <c r="AM216" s="296"/>
      <c r="AN216" s="213"/>
      <c r="AO216" s="213"/>
      <c r="AP216" s="213"/>
      <c r="AQ216" s="213"/>
      <c r="AR216" s="213"/>
      <c r="AS216" s="213"/>
      <c r="AT216" s="213"/>
      <c r="AU216" s="213"/>
      <c r="AV216" s="213"/>
      <c r="AW216" s="320"/>
      <c r="AX216" s="213"/>
      <c r="AY216" s="213"/>
      <c r="AZ216" s="213"/>
      <c r="BA216" s="213"/>
      <c r="BB216" s="283"/>
      <c r="BC216" s="283"/>
      <c r="BD216" s="289">
        <f t="shared" si="25"/>
        <v>17.666666666666668</v>
      </c>
      <c r="BE216" s="293">
        <v>63600</v>
      </c>
      <c r="BF216" s="287">
        <v>480.26386280999998</v>
      </c>
      <c r="BG216" s="287">
        <v>611.133676593426</v>
      </c>
      <c r="BH216" s="287">
        <v>-614.69793437630199</v>
      </c>
      <c r="BI216" s="292">
        <v>52.846186788512</v>
      </c>
      <c r="BJ216" s="292">
        <v>6.7965204695762402</v>
      </c>
      <c r="BK216" s="289">
        <f t="shared" si="26"/>
        <v>0.67589425703908379</v>
      </c>
      <c r="BL216" s="289">
        <f t="shared" si="27"/>
        <v>-32.443159888923446</v>
      </c>
      <c r="BM216" s="293">
        <v>63600</v>
      </c>
      <c r="BN216" s="287">
        <v>480.26386280999998</v>
      </c>
      <c r="BO216" s="287">
        <v>592.57741138338099</v>
      </c>
      <c r="BP216" s="287">
        <v>-594.43164777448806</v>
      </c>
      <c r="BQ216" s="292">
        <v>52.715744679279297</v>
      </c>
      <c r="BR216" s="292">
        <v>6.6772409927544603</v>
      </c>
      <c r="BS216" s="289">
        <f t="shared" si="28"/>
        <v>0.54525857773178377</v>
      </c>
      <c r="BT216" s="289">
        <f t="shared" si="29"/>
        <v>-32.443159888923446</v>
      </c>
      <c r="BU216" s="296"/>
      <c r="BV216" s="290">
        <v>101.79161357662601</v>
      </c>
      <c r="BW216" s="290">
        <v>65.988254046822902</v>
      </c>
      <c r="BX216" s="289">
        <f t="shared" si="30"/>
        <v>97.07348910360227</v>
      </c>
      <c r="BY216" s="289">
        <f t="shared" si="31"/>
        <v>62.765059747747607</v>
      </c>
      <c r="BZ216" s="296"/>
      <c r="CA216" s="296"/>
      <c r="CB216" s="296"/>
      <c r="CC216" s="296"/>
      <c r="CD216" s="296"/>
      <c r="CE216" s="296"/>
      <c r="CF216" s="296"/>
      <c r="CG216" s="296"/>
      <c r="CH216" s="296"/>
      <c r="CI216" s="296"/>
      <c r="CJ216" s="296"/>
      <c r="CK216" s="296"/>
      <c r="CL216" s="296"/>
      <c r="CM216" s="296"/>
      <c r="CN216" s="296"/>
      <c r="CO216" s="296"/>
      <c r="CP216" s="296"/>
      <c r="CQ216" s="296"/>
      <c r="CR216" s="296"/>
    </row>
    <row r="217" spans="1:96" ht="12" customHeight="1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/>
      <c r="S217" s="296"/>
      <c r="T217" s="296"/>
      <c r="U217" s="296"/>
      <c r="V217" s="296"/>
      <c r="W217" s="296"/>
      <c r="X217" s="300"/>
      <c r="Y217" s="300"/>
      <c r="Z217" s="300"/>
      <c r="AA217" s="300"/>
      <c r="AB217" s="300"/>
      <c r="AC217" s="300"/>
      <c r="AD217" s="300"/>
      <c r="AE217" s="300"/>
      <c r="AF217" s="300"/>
      <c r="AG217" s="300"/>
      <c r="AH217" s="300"/>
      <c r="AI217" s="300"/>
      <c r="AJ217" s="300"/>
      <c r="AK217" s="300"/>
      <c r="AL217" s="300"/>
      <c r="AM217" s="296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320"/>
      <c r="AX217" s="213"/>
      <c r="AY217" s="213"/>
      <c r="AZ217" s="213"/>
      <c r="BA217" s="213"/>
      <c r="BB217" s="283"/>
      <c r="BC217" s="283"/>
      <c r="BD217" s="289">
        <f t="shared" si="25"/>
        <v>17.75</v>
      </c>
      <c r="BE217" s="293">
        <v>63900</v>
      </c>
      <c r="BF217" s="287">
        <v>465.94937393999999</v>
      </c>
      <c r="BG217" s="287">
        <v>601.58367207969695</v>
      </c>
      <c r="BH217" s="287">
        <v>-605.55029800213401</v>
      </c>
      <c r="BI217" s="292">
        <v>52.783568848346299</v>
      </c>
      <c r="BJ217" s="292">
        <v>6.73108268370936</v>
      </c>
      <c r="BK217" s="289">
        <f t="shared" si="26"/>
        <v>0.61045647117220359</v>
      </c>
      <c r="BL217" s="289">
        <f t="shared" si="27"/>
        <v>-46.757648758923438</v>
      </c>
      <c r="BM217" s="293">
        <v>63900</v>
      </c>
      <c r="BN217" s="287">
        <v>465.94937393999999</v>
      </c>
      <c r="BO217" s="287">
        <v>585.62594431539503</v>
      </c>
      <c r="BP217" s="287">
        <v>-587.90357381072397</v>
      </c>
      <c r="BQ217" s="292">
        <v>52.670053419997501</v>
      </c>
      <c r="BR217" s="292">
        <v>6.6286211125402996</v>
      </c>
      <c r="BS217" s="289">
        <f t="shared" si="28"/>
        <v>0.49663869751762313</v>
      </c>
      <c r="BT217" s="289">
        <f t="shared" si="29"/>
        <v>-46.757648758923438</v>
      </c>
      <c r="BU217" s="296"/>
      <c r="BV217" s="290">
        <v>94.068158955136795</v>
      </c>
      <c r="BW217" s="290">
        <v>60.3593220938263</v>
      </c>
      <c r="BX217" s="289">
        <f t="shared" si="30"/>
        <v>89.35003448211306</v>
      </c>
      <c r="BY217" s="289">
        <f t="shared" si="31"/>
        <v>57.136127794751005</v>
      </c>
      <c r="BZ217" s="296"/>
      <c r="CA217" s="296"/>
      <c r="CB217" s="296"/>
      <c r="CC217" s="296"/>
      <c r="CD217" s="296"/>
      <c r="CE217" s="296"/>
      <c r="CF217" s="296"/>
      <c r="CG217" s="296"/>
      <c r="CH217" s="296"/>
      <c r="CI217" s="296"/>
      <c r="CJ217" s="296"/>
      <c r="CK217" s="296"/>
      <c r="CL217" s="296"/>
      <c r="CM217" s="296"/>
      <c r="CN217" s="296"/>
      <c r="CO217" s="296"/>
      <c r="CP217" s="296"/>
      <c r="CQ217" s="296"/>
      <c r="CR217" s="296"/>
    </row>
    <row r="218" spans="1:96" ht="12" customHeight="1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/>
      <c r="S218" s="296"/>
      <c r="T218" s="296"/>
      <c r="U218" s="296"/>
      <c r="V218" s="296"/>
      <c r="W218" s="296"/>
      <c r="X218" s="300"/>
      <c r="Y218" s="300"/>
      <c r="Z218" s="300"/>
      <c r="AA218" s="300"/>
      <c r="AB218" s="300"/>
      <c r="AC218" s="300"/>
      <c r="AD218" s="300"/>
      <c r="AE218" s="300"/>
      <c r="AF218" s="300"/>
      <c r="AG218" s="300"/>
      <c r="AH218" s="300"/>
      <c r="AI218" s="300"/>
      <c r="AJ218" s="300"/>
      <c r="AK218" s="300"/>
      <c r="AL218" s="300"/>
      <c r="AM218" s="296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320"/>
      <c r="AX218" s="213"/>
      <c r="AY218" s="213"/>
      <c r="AZ218" s="213"/>
      <c r="BA218" s="213"/>
      <c r="BB218" s="283"/>
      <c r="BC218" s="283"/>
      <c r="BD218" s="289">
        <f t="shared" si="25"/>
        <v>17.833333333333332</v>
      </c>
      <c r="BE218" s="293">
        <v>64200</v>
      </c>
      <c r="BF218" s="287">
        <v>452.11422606999997</v>
      </c>
      <c r="BG218" s="287">
        <v>591.22646062337901</v>
      </c>
      <c r="BH218" s="287">
        <v>-595.55694386866605</v>
      </c>
      <c r="BI218" s="292">
        <v>52.7149727847669</v>
      </c>
      <c r="BJ218" s="292">
        <v>6.6598760122570004</v>
      </c>
      <c r="BK218" s="289">
        <f t="shared" si="26"/>
        <v>0.53924979971984399</v>
      </c>
      <c r="BL218" s="289">
        <f t="shared" si="27"/>
        <v>-60.592796628923452</v>
      </c>
      <c r="BM218" s="293">
        <v>64200</v>
      </c>
      <c r="BN218" s="287">
        <v>452.11422606999997</v>
      </c>
      <c r="BO218" s="287">
        <v>577.98829173570198</v>
      </c>
      <c r="BP218" s="287">
        <v>-580.66359965344202</v>
      </c>
      <c r="BQ218" s="292">
        <v>52.619378624536999</v>
      </c>
      <c r="BR218" s="292">
        <v>6.5751601223718996</v>
      </c>
      <c r="BS218" s="289">
        <f t="shared" si="28"/>
        <v>0.44317770734922313</v>
      </c>
      <c r="BT218" s="289">
        <f t="shared" si="29"/>
        <v>-60.592796628923452</v>
      </c>
      <c r="BU218" s="296"/>
      <c r="BV218" s="290">
        <v>85.314462358881102</v>
      </c>
      <c r="BW218" s="290">
        <v>54.0693300341986</v>
      </c>
      <c r="BX218" s="289">
        <f t="shared" si="30"/>
        <v>80.596337885857366</v>
      </c>
      <c r="BY218" s="289">
        <f t="shared" si="31"/>
        <v>50.846135735123305</v>
      </c>
      <c r="BZ218" s="296"/>
      <c r="CA218" s="296"/>
      <c r="CB218" s="296"/>
      <c r="CC218" s="296"/>
      <c r="CD218" s="296"/>
      <c r="CE218" s="296"/>
      <c r="CF218" s="296"/>
      <c r="CG218" s="296"/>
      <c r="CH218" s="296"/>
      <c r="CI218" s="296"/>
      <c r="CJ218" s="296"/>
      <c r="CK218" s="296"/>
      <c r="CL218" s="296"/>
      <c r="CM218" s="296"/>
      <c r="CN218" s="296"/>
      <c r="CO218" s="296"/>
      <c r="CP218" s="296"/>
      <c r="CQ218" s="296"/>
      <c r="CR218" s="296"/>
    </row>
    <row r="219" spans="1:96" ht="12" customHeight="1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/>
      <c r="S219" s="296"/>
      <c r="T219" s="296"/>
      <c r="U219" s="296"/>
      <c r="V219" s="296"/>
      <c r="W219" s="296"/>
      <c r="X219" s="300"/>
      <c r="Y219" s="300"/>
      <c r="Z219" s="300"/>
      <c r="AA219" s="300"/>
      <c r="AB219" s="300"/>
      <c r="AC219" s="300"/>
      <c r="AD219" s="300"/>
      <c r="AE219" s="300"/>
      <c r="AF219" s="300"/>
      <c r="AG219" s="300"/>
      <c r="AH219" s="300"/>
      <c r="AI219" s="300"/>
      <c r="AJ219" s="300"/>
      <c r="AK219" s="300"/>
      <c r="AL219" s="300"/>
      <c r="AM219" s="296"/>
      <c r="AN219" s="213"/>
      <c r="AO219" s="213"/>
      <c r="AP219" s="213"/>
      <c r="AQ219" s="213"/>
      <c r="AR219" s="213"/>
      <c r="AS219" s="213"/>
      <c r="AT219" s="213"/>
      <c r="AU219" s="213"/>
      <c r="AV219" s="213"/>
      <c r="AW219" s="320"/>
      <c r="AX219" s="213"/>
      <c r="AY219" s="213"/>
      <c r="AZ219" s="213"/>
      <c r="BA219" s="213"/>
      <c r="BB219" s="283"/>
      <c r="BC219" s="283"/>
      <c r="BD219" s="289">
        <f t="shared" si="25"/>
        <v>17.916666666666668</v>
      </c>
      <c r="BE219" s="293">
        <v>64500</v>
      </c>
      <c r="BF219" s="287">
        <v>438.91</v>
      </c>
      <c r="BG219" s="287">
        <v>580.17495232385102</v>
      </c>
      <c r="BH219" s="287">
        <v>-584.82933252060104</v>
      </c>
      <c r="BI219" s="292">
        <v>52.641038238027001</v>
      </c>
      <c r="BJ219" s="292">
        <v>6.5835514893241198</v>
      </c>
      <c r="BK219" s="289">
        <f t="shared" si="26"/>
        <v>0.46292527678696338</v>
      </c>
      <c r="BL219" s="289">
        <f t="shared" si="27"/>
        <v>-73.797022698923399</v>
      </c>
      <c r="BM219" s="293">
        <v>64500</v>
      </c>
      <c r="BN219" s="287">
        <v>438.91</v>
      </c>
      <c r="BO219" s="287">
        <v>569.75261950588401</v>
      </c>
      <c r="BP219" s="287">
        <v>-572.79759923323797</v>
      </c>
      <c r="BQ219" s="292">
        <v>52.564240377420703</v>
      </c>
      <c r="BR219" s="292">
        <v>6.51739287435361</v>
      </c>
      <c r="BS219" s="289">
        <f t="shared" si="28"/>
        <v>0.38541045933093354</v>
      </c>
      <c r="BT219" s="289">
        <f t="shared" si="29"/>
        <v>-73.797022698923399</v>
      </c>
      <c r="BU219" s="296"/>
      <c r="BV219" s="290">
        <v>75.626394970712596</v>
      </c>
      <c r="BW219" s="290">
        <v>47.187166362333301</v>
      </c>
      <c r="BX219" s="289">
        <f t="shared" si="30"/>
        <v>70.908270497688861</v>
      </c>
      <c r="BY219" s="289">
        <f t="shared" si="31"/>
        <v>43.963972063258005</v>
      </c>
      <c r="BZ219" s="296"/>
      <c r="CA219" s="296"/>
      <c r="CB219" s="296"/>
      <c r="CC219" s="296"/>
      <c r="CD219" s="296"/>
      <c r="CE219" s="296"/>
      <c r="CF219" s="296"/>
      <c r="CG219" s="296"/>
      <c r="CH219" s="296"/>
      <c r="CI219" s="296"/>
      <c r="CJ219" s="296"/>
      <c r="CK219" s="296"/>
      <c r="CL219" s="296"/>
      <c r="CM219" s="296"/>
      <c r="CN219" s="296"/>
      <c r="CO219" s="296"/>
      <c r="CP219" s="296"/>
      <c r="CQ219" s="296"/>
      <c r="CR219" s="296"/>
    </row>
    <row r="220" spans="1:96" ht="12" customHeight="1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/>
      <c r="S220" s="296"/>
      <c r="T220" s="296"/>
      <c r="U220" s="296"/>
      <c r="V220" s="296"/>
      <c r="W220" s="296"/>
      <c r="X220" s="300"/>
      <c r="Y220" s="300"/>
      <c r="Z220" s="300"/>
      <c r="AA220" s="300"/>
      <c r="AB220" s="300"/>
      <c r="AC220" s="300"/>
      <c r="AD220" s="300"/>
      <c r="AE220" s="300"/>
      <c r="AF220" s="300"/>
      <c r="AG220" s="300"/>
      <c r="AH220" s="300"/>
      <c r="AI220" s="300"/>
      <c r="AJ220" s="300"/>
      <c r="AK220" s="300"/>
      <c r="AL220" s="300"/>
      <c r="AM220" s="296"/>
      <c r="AN220" s="213"/>
      <c r="AO220" s="213"/>
      <c r="AP220" s="213"/>
      <c r="AQ220" s="213"/>
      <c r="AR220" s="213"/>
      <c r="AS220" s="213"/>
      <c r="AT220" s="213"/>
      <c r="AU220" s="213"/>
      <c r="AV220" s="213"/>
      <c r="AW220" s="320"/>
      <c r="AX220" s="213"/>
      <c r="AY220" s="213"/>
      <c r="AZ220" s="213"/>
      <c r="BA220" s="213"/>
      <c r="BB220" s="283"/>
      <c r="BC220" s="283"/>
      <c r="BD220" s="289">
        <f t="shared" si="25"/>
        <v>18</v>
      </c>
      <c r="BE220" s="293">
        <v>64800</v>
      </c>
      <c r="BF220" s="287">
        <v>426.48136398000003</v>
      </c>
      <c r="BG220" s="287">
        <v>568.54343157129904</v>
      </c>
      <c r="BH220" s="287">
        <v>-573.48055765912295</v>
      </c>
      <c r="BI220" s="292">
        <v>52.5624240973181</v>
      </c>
      <c r="BJ220" s="292">
        <v>6.5027793790336004</v>
      </c>
      <c r="BK220" s="289">
        <f t="shared" si="26"/>
        <v>0.38215316649644393</v>
      </c>
      <c r="BL220" s="289">
        <f t="shared" si="27"/>
        <v>-86.225658718923398</v>
      </c>
      <c r="BM220" s="293">
        <v>64800</v>
      </c>
      <c r="BN220" s="287">
        <v>426.48136398000003</v>
      </c>
      <c r="BO220" s="287">
        <v>561.00887931614</v>
      </c>
      <c r="BP220" s="287">
        <v>-564.393505464231</v>
      </c>
      <c r="BQ220" s="292">
        <v>52.505176773004798</v>
      </c>
      <c r="BR220" s="292">
        <v>6.4558717124071903</v>
      </c>
      <c r="BS220" s="289">
        <f t="shared" si="28"/>
        <v>0.32388929738451377</v>
      </c>
      <c r="BT220" s="289">
        <f t="shared" si="29"/>
        <v>-86.225658718923398</v>
      </c>
      <c r="BU220" s="296"/>
      <c r="BV220" s="290">
        <v>65.110061276873594</v>
      </c>
      <c r="BW220" s="290">
        <v>39.788205083321301</v>
      </c>
      <c r="BX220" s="289">
        <f t="shared" si="30"/>
        <v>60.391936803849859</v>
      </c>
      <c r="BY220" s="289">
        <f t="shared" si="31"/>
        <v>36.565010784246006</v>
      </c>
      <c r="BZ220" s="296"/>
      <c r="CA220" s="296"/>
      <c r="CB220" s="296"/>
      <c r="CC220" s="296"/>
      <c r="CD220" s="296"/>
      <c r="CE220" s="296"/>
      <c r="CF220" s="296"/>
      <c r="CG220" s="296"/>
      <c r="CH220" s="296"/>
      <c r="CI220" s="296"/>
      <c r="CJ220" s="296"/>
      <c r="CK220" s="296"/>
      <c r="CL220" s="296"/>
      <c r="CM220" s="296"/>
      <c r="CN220" s="296"/>
      <c r="CO220" s="296"/>
      <c r="CP220" s="296"/>
      <c r="CQ220" s="296"/>
      <c r="CR220" s="296"/>
    </row>
    <row r="221" spans="1:96" ht="12" customHeight="1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/>
      <c r="S221" s="296"/>
      <c r="T221" s="296"/>
      <c r="U221" s="296"/>
      <c r="V221" s="296"/>
      <c r="W221" s="296"/>
      <c r="X221" s="300"/>
      <c r="Y221" s="300"/>
      <c r="Z221" s="300"/>
      <c r="AA221" s="300"/>
      <c r="AB221" s="300"/>
      <c r="AC221" s="300"/>
      <c r="AD221" s="300"/>
      <c r="AE221" s="300"/>
      <c r="AF221" s="300"/>
      <c r="AG221" s="300"/>
      <c r="AH221" s="300"/>
      <c r="AI221" s="300"/>
      <c r="AJ221" s="300"/>
      <c r="AK221" s="300"/>
      <c r="AL221" s="300"/>
      <c r="AM221" s="296"/>
      <c r="AN221" s="213"/>
      <c r="AO221" s="213"/>
      <c r="AP221" s="213"/>
      <c r="AQ221" s="213"/>
      <c r="AR221" s="213"/>
      <c r="AS221" s="213"/>
      <c r="AT221" s="213"/>
      <c r="AU221" s="213"/>
      <c r="AV221" s="213"/>
      <c r="AW221" s="320"/>
      <c r="AX221" s="213"/>
      <c r="AY221" s="213"/>
      <c r="AZ221" s="213"/>
      <c r="BA221" s="213"/>
      <c r="BB221" s="283"/>
      <c r="BC221" s="283"/>
      <c r="BD221" s="289">
        <f t="shared" si="25"/>
        <v>18.083333333333332</v>
      </c>
      <c r="BE221" s="293">
        <v>65100</v>
      </c>
      <c r="BF221" s="287">
        <v>414.96448874999999</v>
      </c>
      <c r="BG221" s="287">
        <v>556.446413510723</v>
      </c>
      <c r="BH221" s="287">
        <v>-561.62418126511295</v>
      </c>
      <c r="BI221" s="292">
        <v>52.4798046211775</v>
      </c>
      <c r="BJ221" s="292">
        <v>6.4182453834815298</v>
      </c>
      <c r="BK221" s="289">
        <f t="shared" si="26"/>
        <v>0.2976191709443734</v>
      </c>
      <c r="BL221" s="289">
        <f t="shared" si="27"/>
        <v>-97.742533948923437</v>
      </c>
      <c r="BM221" s="293">
        <v>65100</v>
      </c>
      <c r="BN221" s="287">
        <v>414.96448874999999</v>
      </c>
      <c r="BO221" s="287">
        <v>551.84780498166697</v>
      </c>
      <c r="BP221" s="287">
        <v>-555.54029218618302</v>
      </c>
      <c r="BQ221" s="292">
        <v>52.442739720785603</v>
      </c>
      <c r="BR221" s="292">
        <v>6.3911623576621297</v>
      </c>
      <c r="BS221" s="289">
        <f t="shared" si="28"/>
        <v>0.25917994263945321</v>
      </c>
      <c r="BT221" s="289">
        <f t="shared" si="29"/>
        <v>-97.742533948923437</v>
      </c>
      <c r="BU221" s="296"/>
      <c r="BV221" s="290">
        <v>53.8806370022035</v>
      </c>
      <c r="BW221" s="290">
        <v>31.953480210838901</v>
      </c>
      <c r="BX221" s="289">
        <f t="shared" si="30"/>
        <v>49.162512529179764</v>
      </c>
      <c r="BY221" s="289">
        <f t="shared" si="31"/>
        <v>28.730285911763602</v>
      </c>
      <c r="BZ221" s="296"/>
      <c r="CA221" s="296"/>
      <c r="CB221" s="296"/>
      <c r="CC221" s="296"/>
      <c r="CD221" s="296"/>
      <c r="CE221" s="296"/>
      <c r="CF221" s="296"/>
      <c r="CG221" s="296"/>
      <c r="CH221" s="296"/>
      <c r="CI221" s="296"/>
      <c r="CJ221" s="296"/>
      <c r="CK221" s="296"/>
      <c r="CL221" s="296"/>
      <c r="CM221" s="296"/>
      <c r="CN221" s="296"/>
      <c r="CO221" s="296"/>
      <c r="CP221" s="296"/>
      <c r="CQ221" s="296"/>
      <c r="CR221" s="296"/>
    </row>
    <row r="222" spans="1:96" ht="12" customHeight="1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/>
      <c r="S222" s="296"/>
      <c r="T222" s="296"/>
      <c r="U222" s="296"/>
      <c r="V222" s="296"/>
      <c r="W222" s="296"/>
      <c r="X222" s="300"/>
      <c r="Y222" s="300"/>
      <c r="Z222" s="300"/>
      <c r="AA222" s="300"/>
      <c r="AB222" s="300"/>
      <c r="AC222" s="300"/>
      <c r="AD222" s="300"/>
      <c r="AE222" s="300"/>
      <c r="AF222" s="300"/>
      <c r="AG222" s="300"/>
      <c r="AH222" s="300"/>
      <c r="AI222" s="300"/>
      <c r="AJ222" s="300"/>
      <c r="AK222" s="300"/>
      <c r="AL222" s="300"/>
      <c r="AM222" s="296"/>
      <c r="AN222" s="213"/>
      <c r="AO222" s="213"/>
      <c r="AP222" s="213"/>
      <c r="AQ222" s="213"/>
      <c r="AR222" s="213"/>
      <c r="AS222" s="213"/>
      <c r="AT222" s="213"/>
      <c r="AU222" s="213"/>
      <c r="AV222" s="213"/>
      <c r="AW222" s="320"/>
      <c r="AX222" s="213"/>
      <c r="AY222" s="213"/>
      <c r="AZ222" s="213"/>
      <c r="BA222" s="213"/>
      <c r="BB222" s="283"/>
      <c r="BC222" s="283"/>
      <c r="BD222" s="289">
        <f t="shared" si="25"/>
        <v>18.166666666666668</v>
      </c>
      <c r="BE222" s="293">
        <v>65400</v>
      </c>
      <c r="BF222" s="287">
        <v>404.48555561000001</v>
      </c>
      <c r="BG222" s="287">
        <v>543.99762286064595</v>
      </c>
      <c r="BH222" s="287">
        <v>-549.37318835929398</v>
      </c>
      <c r="BI222" s="292">
        <v>52.393865946006599</v>
      </c>
      <c r="BJ222" s="292">
        <v>6.3306472400734402</v>
      </c>
      <c r="BK222" s="289">
        <f t="shared" si="26"/>
        <v>0.21002102753628371</v>
      </c>
      <c r="BL222" s="289">
        <f t="shared" si="27"/>
        <v>-108.22146708892342</v>
      </c>
      <c r="BM222" s="293">
        <v>65400</v>
      </c>
      <c r="BN222" s="287">
        <v>404.48555561000001</v>
      </c>
      <c r="BO222" s="287">
        <v>542.36001041885697</v>
      </c>
      <c r="BP222" s="287">
        <v>-546.32705487354997</v>
      </c>
      <c r="BQ222" s="292">
        <v>52.377491117211001</v>
      </c>
      <c r="BR222" s="292">
        <v>6.3238401585849102</v>
      </c>
      <c r="BS222" s="289">
        <f t="shared" si="28"/>
        <v>0.19185774356223373</v>
      </c>
      <c r="BT222" s="289">
        <f t="shared" si="29"/>
        <v>-108.22146708892342</v>
      </c>
      <c r="BU222" s="296"/>
      <c r="BV222" s="290">
        <v>42.061107696422297</v>
      </c>
      <c r="BW222" s="290">
        <v>23.7687982761719</v>
      </c>
      <c r="BX222" s="289">
        <f t="shared" si="30"/>
        <v>37.342983223398562</v>
      </c>
      <c r="BY222" s="289">
        <f t="shared" si="31"/>
        <v>20.545603977096604</v>
      </c>
      <c r="BZ222" s="296"/>
      <c r="CA222" s="296"/>
      <c r="CB222" s="296"/>
      <c r="CC222" s="296"/>
      <c r="CD222" s="296"/>
      <c r="CE222" s="296"/>
      <c r="CF222" s="296"/>
      <c r="CG222" s="296"/>
      <c r="CH222" s="296"/>
      <c r="CI222" s="296"/>
      <c r="CJ222" s="296"/>
      <c r="CK222" s="296"/>
      <c r="CL222" s="296"/>
      <c r="CM222" s="296"/>
      <c r="CN222" s="296"/>
      <c r="CO222" s="296"/>
      <c r="CP222" s="296"/>
      <c r="CQ222" s="296"/>
      <c r="CR222" s="296"/>
    </row>
    <row r="223" spans="1:96" ht="12" customHeight="1" x14ac:dyDescent="0.25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6"/>
      <c r="S223" s="296"/>
      <c r="T223" s="296"/>
      <c r="U223" s="296"/>
      <c r="V223" s="296"/>
      <c r="W223" s="296"/>
      <c r="X223" s="300"/>
      <c r="Y223" s="300"/>
      <c r="Z223" s="300"/>
      <c r="AA223" s="300"/>
      <c r="AB223" s="300"/>
      <c r="AC223" s="300"/>
      <c r="AD223" s="300"/>
      <c r="AE223" s="300"/>
      <c r="AF223" s="300"/>
      <c r="AG223" s="300"/>
      <c r="AH223" s="300"/>
      <c r="AI223" s="300"/>
      <c r="AJ223" s="300"/>
      <c r="AK223" s="300"/>
      <c r="AL223" s="300"/>
      <c r="AM223" s="296"/>
      <c r="AN223" s="213"/>
      <c r="AO223" s="213"/>
      <c r="AP223" s="213"/>
      <c r="AQ223" s="213"/>
      <c r="AR223" s="213"/>
      <c r="AS223" s="213"/>
      <c r="AT223" s="213"/>
      <c r="AU223" s="213"/>
      <c r="AV223" s="213"/>
      <c r="AW223" s="320"/>
      <c r="AX223" s="213"/>
      <c r="AY223" s="213"/>
      <c r="AZ223" s="213"/>
      <c r="BA223" s="213"/>
      <c r="BB223" s="283"/>
      <c r="BC223" s="283"/>
      <c r="BD223" s="289">
        <f t="shared" si="25"/>
        <v>18.25</v>
      </c>
      <c r="BE223" s="293">
        <v>65700</v>
      </c>
      <c r="BF223" s="287">
        <v>395.15937394000002</v>
      </c>
      <c r="BG223" s="287">
        <v>531.30910918667598</v>
      </c>
      <c r="BH223" s="287">
        <v>-536.83907493846698</v>
      </c>
      <c r="BI223" s="292">
        <v>52.3053030329813</v>
      </c>
      <c r="BJ223" s="292">
        <v>6.2406917635723298</v>
      </c>
      <c r="BK223" s="289">
        <f t="shared" si="26"/>
        <v>0.12006555103517336</v>
      </c>
      <c r="BL223" s="289">
        <f t="shared" si="27"/>
        <v>-117.5476487589234</v>
      </c>
      <c r="BM223" s="293">
        <v>65700</v>
      </c>
      <c r="BN223" s="287">
        <v>395.15937394000002</v>
      </c>
      <c r="BO223" s="287">
        <v>532.635200530362</v>
      </c>
      <c r="BP223" s="287">
        <v>-536.84220102817699</v>
      </c>
      <c r="BQ223" s="292">
        <v>52.309999421670298</v>
      </c>
      <c r="BR223" s="292">
        <v>6.2544867477078396</v>
      </c>
      <c r="BS223" s="289">
        <f t="shared" si="28"/>
        <v>0.12250433268516314</v>
      </c>
      <c r="BT223" s="289">
        <f t="shared" si="29"/>
        <v>-117.5476487589234</v>
      </c>
      <c r="BU223" s="296"/>
      <c r="BV223" s="290">
        <v>29.780921786586401</v>
      </c>
      <c r="BW223" s="290">
        <v>15.323798568245399</v>
      </c>
      <c r="BX223" s="289">
        <f t="shared" si="30"/>
        <v>25.062797313562669</v>
      </c>
      <c r="BY223" s="289">
        <f t="shared" si="31"/>
        <v>12.100604269170102</v>
      </c>
      <c r="BZ223" s="296"/>
      <c r="CA223" s="296"/>
      <c r="CB223" s="296"/>
      <c r="CC223" s="296"/>
      <c r="CD223" s="296"/>
      <c r="CE223" s="296"/>
      <c r="CF223" s="296"/>
      <c r="CG223" s="296"/>
      <c r="CH223" s="296"/>
      <c r="CI223" s="296"/>
      <c r="CJ223" s="296"/>
      <c r="CK223" s="296"/>
      <c r="CL223" s="296"/>
      <c r="CM223" s="296"/>
      <c r="CN223" s="296"/>
      <c r="CO223" s="296"/>
      <c r="CP223" s="296"/>
      <c r="CQ223" s="296"/>
      <c r="CR223" s="296"/>
    </row>
    <row r="224" spans="1:96" ht="12" customHeight="1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296"/>
      <c r="R224" s="296"/>
      <c r="S224" s="296"/>
      <c r="T224" s="296"/>
      <c r="U224" s="296"/>
      <c r="V224" s="296"/>
      <c r="W224" s="296"/>
      <c r="X224" s="300"/>
      <c r="Y224" s="300"/>
      <c r="Z224" s="300"/>
      <c r="AA224" s="300"/>
      <c r="AB224" s="300"/>
      <c r="AC224" s="300"/>
      <c r="AD224" s="300"/>
      <c r="AE224" s="300"/>
      <c r="AF224" s="300"/>
      <c r="AG224" s="300"/>
      <c r="AH224" s="300"/>
      <c r="AI224" s="300"/>
      <c r="AJ224" s="300"/>
      <c r="AK224" s="300"/>
      <c r="AL224" s="300"/>
      <c r="AM224" s="296"/>
      <c r="AN224" s="213"/>
      <c r="AO224" s="213"/>
      <c r="AP224" s="213"/>
      <c r="AQ224" s="213"/>
      <c r="AR224" s="213"/>
      <c r="AS224" s="213"/>
      <c r="AT224" s="213"/>
      <c r="AU224" s="213"/>
      <c r="AV224" s="213"/>
      <c r="AW224" s="320"/>
      <c r="AX224" s="213"/>
      <c r="AY224" s="213"/>
      <c r="AZ224" s="213"/>
      <c r="BA224" s="213"/>
      <c r="BB224" s="283"/>
      <c r="BC224" s="283"/>
      <c r="BD224" s="289">
        <f t="shared" si="25"/>
        <v>18.333333333333332</v>
      </c>
      <c r="BE224" s="293">
        <v>66000</v>
      </c>
      <c r="BF224" s="287">
        <v>387.08812332999997</v>
      </c>
      <c r="BG224" s="287">
        <v>518.49051131742794</v>
      </c>
      <c r="BH224" s="287">
        <v>-524.13108132930097</v>
      </c>
      <c r="BI224" s="292">
        <v>52.214817111225599</v>
      </c>
      <c r="BJ224" s="292">
        <v>6.1490923949308902</v>
      </c>
      <c r="BK224" s="289">
        <f t="shared" si="26"/>
        <v>2.8466182393733774E-2</v>
      </c>
      <c r="BL224" s="289">
        <f t="shared" si="27"/>
        <v>-125.61889936892345</v>
      </c>
      <c r="BM224" s="293">
        <v>66000</v>
      </c>
      <c r="BN224" s="287">
        <v>387.08812332999997</v>
      </c>
      <c r="BO224" s="287">
        <v>522.76150447331099</v>
      </c>
      <c r="BP224" s="287">
        <v>-527.17275951260501</v>
      </c>
      <c r="BQ224" s="292">
        <v>52.240836677334102</v>
      </c>
      <c r="BR224" s="292">
        <v>6.1836871492177803</v>
      </c>
      <c r="BS224" s="289">
        <f t="shared" si="28"/>
        <v>5.1704734195103796E-2</v>
      </c>
      <c r="BT224" s="289">
        <f t="shared" si="29"/>
        <v>-125.61889936892345</v>
      </c>
      <c r="BU224" s="296"/>
      <c r="BV224" s="290">
        <v>17.174572847596</v>
      </c>
      <c r="BW224" s="290">
        <v>6.7109713969854798</v>
      </c>
      <c r="BX224" s="289">
        <f t="shared" si="30"/>
        <v>12.456448374572268</v>
      </c>
      <c r="BY224" s="289">
        <f t="shared" si="31"/>
        <v>3.4877770979101825</v>
      </c>
      <c r="BZ224" s="296"/>
      <c r="CA224" s="296"/>
      <c r="CB224" s="296"/>
      <c r="CC224" s="296"/>
      <c r="CD224" s="296"/>
      <c r="CE224" s="296"/>
      <c r="CF224" s="296"/>
      <c r="CG224" s="296"/>
      <c r="CH224" s="296"/>
      <c r="CI224" s="296"/>
      <c r="CJ224" s="296"/>
      <c r="CK224" s="296"/>
      <c r="CL224" s="296"/>
      <c r="CM224" s="296"/>
      <c r="CN224" s="296"/>
      <c r="CO224" s="296"/>
      <c r="CP224" s="296"/>
      <c r="CQ224" s="296"/>
      <c r="CR224" s="296"/>
    </row>
    <row r="225" spans="1:96" ht="12" customHeight="1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296"/>
      <c r="R225" s="296"/>
      <c r="S225" s="296"/>
      <c r="T225" s="296"/>
      <c r="U225" s="296"/>
      <c r="V225" s="296"/>
      <c r="W225" s="296"/>
      <c r="X225" s="300"/>
      <c r="Y225" s="300"/>
      <c r="Z225" s="300"/>
      <c r="AA225" s="300"/>
      <c r="AB225" s="300"/>
      <c r="AC225" s="300"/>
      <c r="AD225" s="300"/>
      <c r="AE225" s="300"/>
      <c r="AF225" s="300"/>
      <c r="AG225" s="300"/>
      <c r="AH225" s="300"/>
      <c r="AI225" s="300"/>
      <c r="AJ225" s="300"/>
      <c r="AK225" s="300"/>
      <c r="AL225" s="300"/>
      <c r="AM225" s="296"/>
      <c r="AN225" s="213"/>
      <c r="AO225" s="213"/>
      <c r="AP225" s="213"/>
      <c r="AQ225" s="213"/>
      <c r="AR225" s="213"/>
      <c r="AS225" s="213"/>
      <c r="AT225" s="213"/>
      <c r="AU225" s="213"/>
      <c r="AV225" s="213"/>
      <c r="AW225" s="320"/>
      <c r="AX225" s="213"/>
      <c r="AY225" s="213"/>
      <c r="AZ225" s="213"/>
      <c r="BA225" s="213"/>
      <c r="BB225" s="283"/>
      <c r="BC225" s="283"/>
      <c r="BD225" s="289">
        <f t="shared" si="25"/>
        <v>18.416666666666668</v>
      </c>
      <c r="BE225" s="293">
        <v>66300</v>
      </c>
      <c r="BF225" s="287">
        <v>380.36023411000002</v>
      </c>
      <c r="BG225" s="287">
        <v>505.648481934534</v>
      </c>
      <c r="BH225" s="287">
        <v>-511.35558168830897</v>
      </c>
      <c r="BI225" s="292">
        <v>52.123113680550603</v>
      </c>
      <c r="BJ225" s="292">
        <v>6.0565673231863801</v>
      </c>
      <c r="BK225" s="289">
        <f t="shared" si="26"/>
        <v>-6.4058889350776305E-2</v>
      </c>
      <c r="BL225" s="289">
        <f t="shared" si="27"/>
        <v>-132.3467885889234</v>
      </c>
      <c r="BM225" s="293">
        <v>66300</v>
      </c>
      <c r="BN225" s="287">
        <v>380.36023411000002</v>
      </c>
      <c r="BO225" s="287">
        <v>512.82493885257702</v>
      </c>
      <c r="BP225" s="287">
        <v>-517.40381627183103</v>
      </c>
      <c r="BQ225" s="292">
        <v>52.170576018642102</v>
      </c>
      <c r="BR225" s="292">
        <v>6.1120273818797299</v>
      </c>
      <c r="BS225" s="289">
        <f t="shared" si="28"/>
        <v>-1.9955033142946554E-2</v>
      </c>
      <c r="BT225" s="289">
        <f t="shared" si="29"/>
        <v>-132.3467885889234</v>
      </c>
      <c r="BU225" s="296"/>
      <c r="BV225" s="290">
        <v>4.3801266178454004</v>
      </c>
      <c r="BW225" s="290">
        <v>-1.97535486792548</v>
      </c>
      <c r="BX225" s="289">
        <f t="shared" si="30"/>
        <v>-0.33799785517833225</v>
      </c>
      <c r="BY225" s="289">
        <f t="shared" si="31"/>
        <v>-5.1985491670007775</v>
      </c>
      <c r="BZ225" s="296"/>
      <c r="CA225" s="296"/>
      <c r="CB225" s="296"/>
      <c r="CC225" s="296"/>
      <c r="CD225" s="296"/>
      <c r="CE225" s="296"/>
      <c r="CF225" s="296"/>
      <c r="CG225" s="296"/>
      <c r="CH225" s="296"/>
      <c r="CI225" s="296"/>
      <c r="CJ225" s="296"/>
      <c r="CK225" s="296"/>
      <c r="CL225" s="296"/>
      <c r="CM225" s="296"/>
      <c r="CN225" s="296"/>
      <c r="CO225" s="296"/>
      <c r="CP225" s="296"/>
      <c r="CQ225" s="296"/>
      <c r="CR225" s="296"/>
    </row>
    <row r="226" spans="1:96" ht="12" customHeight="1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296"/>
      <c r="R226" s="296"/>
      <c r="S226" s="296"/>
      <c r="T226" s="296"/>
      <c r="U226" s="296"/>
      <c r="V226" s="296"/>
      <c r="W226" s="296"/>
      <c r="X226" s="300"/>
      <c r="Y226" s="300"/>
      <c r="Z226" s="300"/>
      <c r="AA226" s="300"/>
      <c r="AB226" s="300"/>
      <c r="AC226" s="300"/>
      <c r="AD226" s="300"/>
      <c r="AE226" s="300"/>
      <c r="AF226" s="300"/>
      <c r="AG226" s="300"/>
      <c r="AH226" s="300"/>
      <c r="AI226" s="300"/>
      <c r="AJ226" s="300"/>
      <c r="AK226" s="300"/>
      <c r="AL226" s="300"/>
      <c r="AM226" s="296"/>
      <c r="AN226" s="213"/>
      <c r="AO226" s="213"/>
      <c r="AP226" s="213"/>
      <c r="AQ226" s="213"/>
      <c r="AR226" s="213"/>
      <c r="AS226" s="213"/>
      <c r="AT226" s="213"/>
      <c r="AU226" s="213"/>
      <c r="AV226" s="213"/>
      <c r="AW226" s="320"/>
      <c r="AX226" s="213"/>
      <c r="AY226" s="213"/>
      <c r="AZ226" s="213"/>
      <c r="BA226" s="213"/>
      <c r="BB226" s="283"/>
      <c r="BC226" s="283"/>
      <c r="BD226" s="289">
        <f t="shared" si="25"/>
        <v>18.5</v>
      </c>
      <c r="BE226" s="293">
        <v>66600</v>
      </c>
      <c r="BF226" s="287">
        <v>375.04941841999999</v>
      </c>
      <c r="BG226" s="287">
        <v>492.88628148170801</v>
      </c>
      <c r="BH226" s="287">
        <v>-498.61563867723999</v>
      </c>
      <c r="BI226" s="292">
        <v>52.030901139756402</v>
      </c>
      <c r="BJ226" s="292">
        <v>5.9638382475150902</v>
      </c>
      <c r="BK226" s="289">
        <f t="shared" si="26"/>
        <v>-0.15678796502206627</v>
      </c>
      <c r="BL226" s="289">
        <f t="shared" si="27"/>
        <v>-137.65760427892343</v>
      </c>
      <c r="BM226" s="293">
        <v>66600</v>
      </c>
      <c r="BN226" s="287">
        <v>375.04941841999999</v>
      </c>
      <c r="BO226" s="287">
        <v>502.90900627818502</v>
      </c>
      <c r="BP226" s="287">
        <v>-507.61808194840302</v>
      </c>
      <c r="BQ226" s="292">
        <v>52.099789706027899</v>
      </c>
      <c r="BR226" s="292">
        <v>6.0400925992021799</v>
      </c>
      <c r="BS226" s="289">
        <f t="shared" si="28"/>
        <v>-9.1889815820496601E-2</v>
      </c>
      <c r="BT226" s="289">
        <f t="shared" si="29"/>
        <v>-137.65760427892343</v>
      </c>
      <c r="BU226" s="296"/>
      <c r="BV226" s="290">
        <v>-8.4622911077499907</v>
      </c>
      <c r="BW226" s="290">
        <v>-10.640046888873</v>
      </c>
      <c r="BX226" s="289">
        <f t="shared" si="30"/>
        <v>-13.180415580773722</v>
      </c>
      <c r="BY226" s="289">
        <f t="shared" si="31"/>
        <v>-13.863241187948297</v>
      </c>
      <c r="BZ226" s="296"/>
      <c r="CA226" s="296"/>
      <c r="CB226" s="296"/>
      <c r="CC226" s="296"/>
      <c r="CD226" s="296"/>
      <c r="CE226" s="296"/>
      <c r="CF226" s="296"/>
      <c r="CG226" s="296"/>
      <c r="CH226" s="296"/>
      <c r="CI226" s="296"/>
      <c r="CJ226" s="296"/>
      <c r="CK226" s="296"/>
      <c r="CL226" s="296"/>
      <c r="CM226" s="296"/>
      <c r="CN226" s="296"/>
      <c r="CO226" s="296"/>
      <c r="CP226" s="296"/>
      <c r="CQ226" s="296"/>
      <c r="CR226" s="296"/>
    </row>
    <row r="227" spans="1:96" ht="12" customHeight="1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296"/>
      <c r="R227" s="296"/>
      <c r="S227" s="296"/>
      <c r="T227" s="296"/>
      <c r="U227" s="296"/>
      <c r="V227" s="296"/>
      <c r="W227" s="296"/>
      <c r="X227" s="300"/>
      <c r="Y227" s="300"/>
      <c r="Z227" s="300"/>
      <c r="AA227" s="300"/>
      <c r="AB227" s="300"/>
      <c r="AC227" s="300"/>
      <c r="AD227" s="300"/>
      <c r="AE227" s="300"/>
      <c r="AF227" s="300"/>
      <c r="AG227" s="300"/>
      <c r="AH227" s="300"/>
      <c r="AI227" s="300"/>
      <c r="AJ227" s="300"/>
      <c r="AK227" s="300"/>
      <c r="AL227" s="300"/>
      <c r="AM227" s="296"/>
      <c r="AN227" s="213"/>
      <c r="AO227" s="213"/>
      <c r="AP227" s="213"/>
      <c r="AQ227" s="213"/>
      <c r="AR227" s="213"/>
      <c r="AS227" s="213"/>
      <c r="AT227" s="213"/>
      <c r="AU227" s="213"/>
      <c r="AV227" s="213"/>
      <c r="AW227" s="320"/>
      <c r="AX227" s="213"/>
      <c r="AY227" s="213"/>
      <c r="AZ227" s="213"/>
      <c r="BA227" s="213"/>
      <c r="BB227" s="283"/>
      <c r="BC227" s="283"/>
      <c r="BD227" s="289">
        <f t="shared" si="25"/>
        <v>18.583333333333332</v>
      </c>
      <c r="BE227" s="293">
        <v>66900</v>
      </c>
      <c r="BF227" s="287">
        <v>371.21386268999998</v>
      </c>
      <c r="BG227" s="287">
        <v>480.30354840417601</v>
      </c>
      <c r="BH227" s="287">
        <v>-486.01073046522401</v>
      </c>
      <c r="BI227" s="292">
        <v>51.938890105469298</v>
      </c>
      <c r="BJ227" s="292">
        <v>5.8716298426848201</v>
      </c>
      <c r="BK227" s="289">
        <f t="shared" si="26"/>
        <v>-0.24899636985233631</v>
      </c>
      <c r="BL227" s="289">
        <f t="shared" si="27"/>
        <v>-141.49316000892344</v>
      </c>
      <c r="BM227" s="293">
        <v>66900</v>
      </c>
      <c r="BN227" s="287">
        <v>371.21386268999998</v>
      </c>
      <c r="BO227" s="287">
        <v>493.09443244029598</v>
      </c>
      <c r="BP227" s="287">
        <v>-497.89559481953</v>
      </c>
      <c r="BQ227" s="292">
        <v>52.029047724295197</v>
      </c>
      <c r="BR227" s="292">
        <v>5.9684658025792299</v>
      </c>
      <c r="BS227" s="289">
        <f t="shared" si="28"/>
        <v>-0.16351661244344662</v>
      </c>
      <c r="BT227" s="289">
        <f t="shared" si="29"/>
        <v>-141.49316000892344</v>
      </c>
      <c r="BU227" s="296"/>
      <c r="BV227" s="290">
        <v>-21.212029146630101</v>
      </c>
      <c r="BW227" s="290">
        <v>-19.188208268208001</v>
      </c>
      <c r="BX227" s="289">
        <f t="shared" si="30"/>
        <v>-25.930153619653833</v>
      </c>
      <c r="BY227" s="289">
        <f t="shared" si="31"/>
        <v>-22.411402567283297</v>
      </c>
      <c r="BZ227" s="296"/>
      <c r="CA227" s="296"/>
      <c r="CB227" s="296"/>
      <c r="CC227" s="296"/>
      <c r="CD227" s="296"/>
      <c r="CE227" s="296"/>
      <c r="CF227" s="296"/>
      <c r="CG227" s="296"/>
      <c r="CH227" s="296"/>
      <c r="CI227" s="296"/>
      <c r="CJ227" s="296"/>
      <c r="CK227" s="296"/>
      <c r="CL227" s="296"/>
      <c r="CM227" s="296"/>
      <c r="CN227" s="296"/>
      <c r="CO227" s="296"/>
      <c r="CP227" s="296"/>
      <c r="CQ227" s="296"/>
      <c r="CR227" s="296"/>
    </row>
    <row r="228" spans="1:96" ht="12" customHeight="1" x14ac:dyDescent="0.25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296"/>
      <c r="R228" s="296"/>
      <c r="S228" s="296"/>
      <c r="T228" s="296"/>
      <c r="U228" s="296"/>
      <c r="V228" s="296"/>
      <c r="W228" s="296"/>
      <c r="X228" s="300"/>
      <c r="Y228" s="300"/>
      <c r="Z228" s="300"/>
      <c r="AA228" s="300"/>
      <c r="AB228" s="300"/>
      <c r="AC228" s="300"/>
      <c r="AD228" s="300"/>
      <c r="AE228" s="300"/>
      <c r="AF228" s="300"/>
      <c r="AG228" s="300"/>
      <c r="AH228" s="300"/>
      <c r="AI228" s="300"/>
      <c r="AJ228" s="300"/>
      <c r="AK228" s="300"/>
      <c r="AL228" s="300"/>
      <c r="AM228" s="296"/>
      <c r="AN228" s="213"/>
      <c r="AO228" s="213"/>
      <c r="AP228" s="213"/>
      <c r="AQ228" s="213"/>
      <c r="AR228" s="213"/>
      <c r="AS228" s="213"/>
      <c r="AT228" s="213"/>
      <c r="AU228" s="213"/>
      <c r="AV228" s="213"/>
      <c r="AW228" s="320"/>
      <c r="AX228" s="213"/>
      <c r="AY228" s="213"/>
      <c r="AZ228" s="213"/>
      <c r="BA228" s="213"/>
      <c r="BB228" s="283"/>
      <c r="BC228" s="283"/>
      <c r="BD228" s="289">
        <f t="shared" si="25"/>
        <v>18.666666666666668</v>
      </c>
      <c r="BE228" s="293">
        <v>67200</v>
      </c>
      <c r="BF228" s="287">
        <v>368.89559005000001</v>
      </c>
      <c r="BG228" s="287">
        <v>467.99625028138598</v>
      </c>
      <c r="BH228" s="287">
        <v>-473.63665512095798</v>
      </c>
      <c r="BI228" s="292">
        <v>51.847793480298002</v>
      </c>
      <c r="BJ228" s="292">
        <v>5.7806699806766497</v>
      </c>
      <c r="BK228" s="289">
        <f t="shared" si="26"/>
        <v>-0.33995623186050672</v>
      </c>
      <c r="BL228" s="289">
        <f t="shared" si="27"/>
        <v>-143.81143264892341</v>
      </c>
      <c r="BM228" s="293">
        <v>67200</v>
      </c>
      <c r="BN228" s="287">
        <v>368.89559005000001</v>
      </c>
      <c r="BO228" s="287">
        <v>483.459042340596</v>
      </c>
      <c r="BP228" s="287">
        <v>-488.31356024894501</v>
      </c>
      <c r="BQ228" s="292">
        <v>51.958916973010901</v>
      </c>
      <c r="BR228" s="292">
        <v>5.8977271522302903</v>
      </c>
      <c r="BS228" s="289">
        <f t="shared" si="28"/>
        <v>-0.23425526279238618</v>
      </c>
      <c r="BT228" s="289">
        <f t="shared" si="29"/>
        <v>-143.81143264892341</v>
      </c>
      <c r="BU228" s="296"/>
      <c r="BV228" s="290">
        <v>-33.729451351549599</v>
      </c>
      <c r="BW228" s="290">
        <v>-27.5262188611554</v>
      </c>
      <c r="BX228" s="289">
        <f t="shared" si="30"/>
        <v>-38.447575824573335</v>
      </c>
      <c r="BY228" s="289">
        <f t="shared" si="31"/>
        <v>-30.749413160230695</v>
      </c>
      <c r="BZ228" s="296"/>
      <c r="CA228" s="296"/>
      <c r="CB228" s="296"/>
      <c r="CC228" s="296"/>
      <c r="CD228" s="296"/>
      <c r="CE228" s="296"/>
      <c r="CF228" s="296"/>
      <c r="CG228" s="296"/>
      <c r="CH228" s="296"/>
      <c r="CI228" s="296"/>
      <c r="CJ228" s="296"/>
      <c r="CK228" s="296"/>
      <c r="CL228" s="296"/>
      <c r="CM228" s="296"/>
      <c r="CN228" s="296"/>
      <c r="CO228" s="296"/>
      <c r="CP228" s="296"/>
      <c r="CQ228" s="296"/>
      <c r="CR228" s="296"/>
    </row>
    <row r="229" spans="1:96" ht="12" customHeight="1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296"/>
      <c r="R229" s="296"/>
      <c r="S229" s="296"/>
      <c r="T229" s="296"/>
      <c r="U229" s="296"/>
      <c r="V229" s="296"/>
      <c r="W229" s="296"/>
      <c r="X229" s="300"/>
      <c r="Y229" s="300"/>
      <c r="Z229" s="300"/>
      <c r="AA229" s="300"/>
      <c r="AB229" s="300"/>
      <c r="AC229" s="300"/>
      <c r="AD229" s="300"/>
      <c r="AE229" s="300"/>
      <c r="AF229" s="300"/>
      <c r="AG229" s="300"/>
      <c r="AH229" s="300"/>
      <c r="AI229" s="300"/>
      <c r="AJ229" s="300"/>
      <c r="AK229" s="300"/>
      <c r="AL229" s="300"/>
      <c r="AM229" s="296"/>
      <c r="AN229" s="213"/>
      <c r="AO229" s="213"/>
      <c r="AP229" s="213"/>
      <c r="AQ229" s="213"/>
      <c r="AR229" s="213"/>
      <c r="AS229" s="213"/>
      <c r="AT229" s="213"/>
      <c r="AU229" s="213"/>
      <c r="AV229" s="213"/>
      <c r="AW229" s="320"/>
      <c r="AX229" s="213"/>
      <c r="AY229" s="213"/>
      <c r="AZ229" s="213"/>
      <c r="BA229" s="213"/>
      <c r="BB229" s="283"/>
      <c r="BC229" s="283"/>
      <c r="BD229" s="289">
        <f t="shared" si="25"/>
        <v>18.75</v>
      </c>
      <c r="BE229" s="293">
        <v>67500</v>
      </c>
      <c r="BF229" s="287">
        <v>368.12</v>
      </c>
      <c r="BG229" s="287">
        <v>456.056817500036</v>
      </c>
      <c r="BH229" s="287">
        <v>-461.58561505956698</v>
      </c>
      <c r="BI229" s="292">
        <v>51.7583273154587</v>
      </c>
      <c r="BJ229" s="292">
        <v>5.6916907413162097</v>
      </c>
      <c r="BK229" s="289">
        <f t="shared" si="26"/>
        <v>-0.42893547122094677</v>
      </c>
      <c r="BL229" s="289">
        <f t="shared" si="27"/>
        <v>-144.58702269892342</v>
      </c>
      <c r="BM229" s="293">
        <v>67500</v>
      </c>
      <c r="BN229" s="287">
        <v>368.12</v>
      </c>
      <c r="BO229" s="287">
        <v>474.07777347787498</v>
      </c>
      <c r="BP229" s="287">
        <v>-478.946325380335</v>
      </c>
      <c r="BQ229" s="292">
        <v>51.889961064077802</v>
      </c>
      <c r="BR229" s="292">
        <v>5.8284538835203703</v>
      </c>
      <c r="BS229" s="289">
        <f t="shared" si="28"/>
        <v>-0.30352853150230619</v>
      </c>
      <c r="BT229" s="289">
        <f t="shared" si="29"/>
        <v>-144.58702269892342</v>
      </c>
      <c r="BU229" s="296"/>
      <c r="BV229" s="290">
        <v>-45.877465916794101</v>
      </c>
      <c r="BW229" s="290">
        <v>-35.5627601111036</v>
      </c>
      <c r="BX229" s="289">
        <f t="shared" si="30"/>
        <v>-50.595590389817836</v>
      </c>
      <c r="BY229" s="289">
        <f t="shared" si="31"/>
        <v>-38.785954410178896</v>
      </c>
      <c r="BZ229" s="296"/>
      <c r="CA229" s="296"/>
      <c r="CB229" s="296"/>
      <c r="CC229" s="296"/>
      <c r="CD229" s="296"/>
      <c r="CE229" s="296"/>
      <c r="CF229" s="296"/>
      <c r="CG229" s="296"/>
      <c r="CH229" s="296"/>
      <c r="CI229" s="296"/>
      <c r="CJ229" s="296"/>
      <c r="CK229" s="296"/>
      <c r="CL229" s="296"/>
      <c r="CM229" s="296"/>
      <c r="CN229" s="296"/>
      <c r="CO229" s="296"/>
      <c r="CP229" s="296"/>
      <c r="CQ229" s="296"/>
      <c r="CR229" s="296"/>
    </row>
    <row r="230" spans="1:96" ht="12" customHeight="1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296"/>
      <c r="R230" s="296"/>
      <c r="S230" s="296"/>
      <c r="T230" s="296"/>
      <c r="U230" s="296"/>
      <c r="V230" s="296"/>
      <c r="W230" s="296"/>
      <c r="X230" s="300"/>
      <c r="Y230" s="300"/>
      <c r="Z230" s="300"/>
      <c r="AA230" s="300"/>
      <c r="AB230" s="300"/>
      <c r="AC230" s="300"/>
      <c r="AD230" s="300"/>
      <c r="AE230" s="300"/>
      <c r="AF230" s="300"/>
      <c r="AG230" s="300"/>
      <c r="AH230" s="300"/>
      <c r="AI230" s="300"/>
      <c r="AJ230" s="300"/>
      <c r="AK230" s="300"/>
      <c r="AL230" s="300"/>
      <c r="AM230" s="296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320"/>
      <c r="AX230" s="213"/>
      <c r="AY230" s="213"/>
      <c r="AZ230" s="213"/>
      <c r="BA230" s="213"/>
      <c r="BB230" s="283"/>
      <c r="BC230" s="283"/>
      <c r="BD230" s="289">
        <f t="shared" si="25"/>
        <v>18.833333333333332</v>
      </c>
      <c r="BE230" s="293">
        <v>67800</v>
      </c>
      <c r="BF230" s="287">
        <v>368.89559005000001</v>
      </c>
      <c r="BG230" s="287">
        <v>444.57445744762202</v>
      </c>
      <c r="BH230" s="287">
        <v>-449.94648129082299</v>
      </c>
      <c r="BI230" s="292">
        <v>51.671212488591699</v>
      </c>
      <c r="BJ230" s="292">
        <v>5.60543021121621</v>
      </c>
      <c r="BK230" s="289">
        <f t="shared" si="26"/>
        <v>-0.51519600132094645</v>
      </c>
      <c r="BL230" s="289">
        <f t="shared" si="27"/>
        <v>-143.81143264892341</v>
      </c>
      <c r="BM230" s="293">
        <v>67800</v>
      </c>
      <c r="BN230" s="287">
        <v>368.89559005000001</v>
      </c>
      <c r="BO230" s="287">
        <v>465.02282044846299</v>
      </c>
      <c r="BP230" s="287">
        <v>-469.86548497071601</v>
      </c>
      <c r="BQ230" s="292">
        <v>51.8227407214927</v>
      </c>
      <c r="BR230" s="292">
        <v>5.7612208105277798</v>
      </c>
      <c r="BS230" s="289">
        <f t="shared" si="28"/>
        <v>-0.3707616044948967</v>
      </c>
      <c r="BT230" s="289">
        <f t="shared" si="29"/>
        <v>-143.81143264892341</v>
      </c>
      <c r="BU230" s="296"/>
      <c r="BV230" s="290">
        <v>-57.523026818563203</v>
      </c>
      <c r="BW230" s="290">
        <v>-43.209815177714397</v>
      </c>
      <c r="BX230" s="289">
        <f t="shared" si="30"/>
        <v>-62.241151291586938</v>
      </c>
      <c r="BY230" s="289">
        <f t="shared" si="31"/>
        <v>-46.433009476789692</v>
      </c>
      <c r="BZ230" s="296"/>
      <c r="CA230" s="296"/>
      <c r="CB230" s="296"/>
      <c r="CC230" s="296"/>
      <c r="CD230" s="296"/>
      <c r="CE230" s="296"/>
      <c r="CF230" s="296"/>
      <c r="CG230" s="296"/>
      <c r="CH230" s="296"/>
      <c r="CI230" s="296"/>
      <c r="CJ230" s="296"/>
      <c r="CK230" s="296"/>
      <c r="CL230" s="296"/>
      <c r="CM230" s="296"/>
      <c r="CN230" s="296"/>
      <c r="CO230" s="296"/>
      <c r="CP230" s="296"/>
      <c r="CQ230" s="296"/>
      <c r="CR230" s="296"/>
    </row>
    <row r="231" spans="1:96" ht="12" customHeight="1" x14ac:dyDescent="0.25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296"/>
      <c r="R231" s="296"/>
      <c r="S231" s="296"/>
      <c r="T231" s="296"/>
      <c r="U231" s="296"/>
      <c r="V231" s="296"/>
      <c r="W231" s="296"/>
      <c r="X231" s="300"/>
      <c r="Y231" s="300"/>
      <c r="Z231" s="300"/>
      <c r="AA231" s="300"/>
      <c r="AB231" s="300"/>
      <c r="AC231" s="300"/>
      <c r="AD231" s="300"/>
      <c r="AE231" s="300"/>
      <c r="AF231" s="300"/>
      <c r="AG231" s="300"/>
      <c r="AH231" s="300"/>
      <c r="AI231" s="300"/>
      <c r="AJ231" s="300"/>
      <c r="AK231" s="300"/>
      <c r="AL231" s="300"/>
      <c r="AM231" s="296"/>
      <c r="AN231" s="213"/>
      <c r="AO231" s="213"/>
      <c r="AP231" s="213"/>
      <c r="AQ231" s="213"/>
      <c r="AR231" s="213"/>
      <c r="AS231" s="213"/>
      <c r="AT231" s="213"/>
      <c r="AU231" s="213"/>
      <c r="AV231" s="213"/>
      <c r="AW231" s="320"/>
      <c r="AX231" s="213"/>
      <c r="AY231" s="213"/>
      <c r="AZ231" s="213"/>
      <c r="BA231" s="213"/>
      <c r="BB231" s="283"/>
      <c r="BC231" s="283"/>
      <c r="BD231" s="289">
        <f t="shared" si="25"/>
        <v>18.916666666666668</v>
      </c>
      <c r="BE231" s="293">
        <v>68100</v>
      </c>
      <c r="BF231" s="287">
        <v>371.21386268999998</v>
      </c>
      <c r="BG231" s="287">
        <v>433.63564231585599</v>
      </c>
      <c r="BH231" s="287">
        <v>-438.80523340679201</v>
      </c>
      <c r="BI231" s="292">
        <v>51.587177177341999</v>
      </c>
      <c r="BJ231" s="292">
        <v>5.52263501733478</v>
      </c>
      <c r="BK231" s="289">
        <f t="shared" si="26"/>
        <v>-0.59799119520237642</v>
      </c>
      <c r="BL231" s="289">
        <f t="shared" si="27"/>
        <v>-141.49316000892344</v>
      </c>
      <c r="BM231" s="293">
        <v>68100</v>
      </c>
      <c r="BN231" s="287">
        <v>371.21386268999998</v>
      </c>
      <c r="BO231" s="287">
        <v>456.36390132541999</v>
      </c>
      <c r="BP231" s="287">
        <v>-461.14011085349398</v>
      </c>
      <c r="BQ231" s="292">
        <v>51.757814748724797</v>
      </c>
      <c r="BR231" s="292">
        <v>5.6966013616860103</v>
      </c>
      <c r="BS231" s="289">
        <f t="shared" si="28"/>
        <v>-0.43538105333666621</v>
      </c>
      <c r="BT231" s="289">
        <f t="shared" si="29"/>
        <v>-141.49316000892344</v>
      </c>
      <c r="BU231" s="296"/>
      <c r="BV231" s="290">
        <v>-68.538590945628997</v>
      </c>
      <c r="BW231" s="290">
        <v>-50.383632904375297</v>
      </c>
      <c r="BX231" s="289">
        <f t="shared" si="30"/>
        <v>-73.256715418652732</v>
      </c>
      <c r="BY231" s="289">
        <f t="shared" si="31"/>
        <v>-53.606827203450592</v>
      </c>
      <c r="BZ231" s="296"/>
      <c r="CA231" s="296"/>
      <c r="CB231" s="296"/>
      <c r="CC231" s="296"/>
      <c r="CD231" s="296"/>
      <c r="CE231" s="296"/>
      <c r="CF231" s="296"/>
      <c r="CG231" s="296"/>
      <c r="CH231" s="296"/>
      <c r="CI231" s="296"/>
      <c r="CJ231" s="296"/>
      <c r="CK231" s="296"/>
      <c r="CL231" s="296"/>
      <c r="CM231" s="296"/>
      <c r="CN231" s="296"/>
      <c r="CO231" s="296"/>
      <c r="CP231" s="296"/>
      <c r="CQ231" s="296"/>
      <c r="CR231" s="296"/>
    </row>
    <row r="232" spans="1:96" ht="12" customHeight="1" x14ac:dyDescent="0.25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296"/>
      <c r="R232" s="296"/>
      <c r="S232" s="296"/>
      <c r="T232" s="296"/>
      <c r="U232" s="296"/>
      <c r="V232" s="296"/>
      <c r="W232" s="296"/>
      <c r="X232" s="300"/>
      <c r="Y232" s="300"/>
      <c r="Z232" s="300"/>
      <c r="AA232" s="300"/>
      <c r="AB232" s="300"/>
      <c r="AC232" s="300"/>
      <c r="AD232" s="300"/>
      <c r="AE232" s="300"/>
      <c r="AF232" s="300"/>
      <c r="AG232" s="300"/>
      <c r="AH232" s="300"/>
      <c r="AI232" s="300"/>
      <c r="AJ232" s="300"/>
      <c r="AK232" s="300"/>
      <c r="AL232" s="300"/>
      <c r="AM232" s="296"/>
      <c r="AN232" s="213"/>
      <c r="AO232" s="213"/>
      <c r="AP232" s="213"/>
      <c r="AQ232" s="213"/>
      <c r="AR232" s="213"/>
      <c r="AS232" s="213"/>
      <c r="AT232" s="213"/>
      <c r="AU232" s="213"/>
      <c r="AV232" s="213"/>
      <c r="AW232" s="320"/>
      <c r="AX232" s="213"/>
      <c r="AY232" s="213"/>
      <c r="AZ232" s="213"/>
      <c r="BA232" s="213"/>
      <c r="BB232" s="283"/>
      <c r="BC232" s="283"/>
      <c r="BD232" s="289">
        <f t="shared" si="25"/>
        <v>19</v>
      </c>
      <c r="BE232" s="293">
        <v>68400</v>
      </c>
      <c r="BF232" s="287">
        <v>375.04941841999999</v>
      </c>
      <c r="BG232" s="287">
        <v>423.32475675709298</v>
      </c>
      <c r="BH232" s="287">
        <v>-428.24556594580599</v>
      </c>
      <c r="BI232" s="292">
        <v>51.506960046462403</v>
      </c>
      <c r="BJ232" s="292">
        <v>5.4440634610557002</v>
      </c>
      <c r="BK232" s="289">
        <f t="shared" si="26"/>
        <v>-0.67656275148145628</v>
      </c>
      <c r="BL232" s="289">
        <f t="shared" si="27"/>
        <v>-137.65760427892343</v>
      </c>
      <c r="BM232" s="293">
        <v>68400</v>
      </c>
      <c r="BN232" s="287">
        <v>375.04941841999999</v>
      </c>
      <c r="BO232" s="287">
        <v>448.16863094744701</v>
      </c>
      <c r="BP232" s="287">
        <v>-452.83709320806503</v>
      </c>
      <c r="BQ232" s="292">
        <v>51.695741486942197</v>
      </c>
      <c r="BR232" s="292">
        <v>5.6351690403958496</v>
      </c>
      <c r="BS232" s="289">
        <f t="shared" si="28"/>
        <v>-0.49681337462682684</v>
      </c>
      <c r="BT232" s="289">
        <f t="shared" si="29"/>
        <v>-137.65760427892343</v>
      </c>
      <c r="BU232" s="296"/>
      <c r="BV232" s="290">
        <v>-78.803514961654102</v>
      </c>
      <c r="BW232" s="290">
        <v>-57.0056450675402</v>
      </c>
      <c r="BX232" s="289">
        <f t="shared" si="30"/>
        <v>-83.521639434677837</v>
      </c>
      <c r="BY232" s="289">
        <f t="shared" si="31"/>
        <v>-60.228839366615496</v>
      </c>
      <c r="BZ232" s="296"/>
      <c r="CA232" s="296"/>
      <c r="CB232" s="296"/>
      <c r="CC232" s="296"/>
      <c r="CD232" s="296"/>
      <c r="CE232" s="296"/>
      <c r="CF232" s="296"/>
      <c r="CG232" s="296"/>
      <c r="CH232" s="296"/>
      <c r="CI232" s="296"/>
      <c r="CJ232" s="296"/>
      <c r="CK232" s="296"/>
      <c r="CL232" s="296"/>
      <c r="CM232" s="296"/>
      <c r="CN232" s="296"/>
      <c r="CO232" s="296"/>
      <c r="CP232" s="296"/>
      <c r="CQ232" s="296"/>
      <c r="CR232" s="296"/>
    </row>
    <row r="233" spans="1:96" ht="12" customHeight="1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296"/>
      <c r="R233" s="296"/>
      <c r="S233" s="296"/>
      <c r="T233" s="296"/>
      <c r="U233" s="296"/>
      <c r="V233" s="296"/>
      <c r="W233" s="296"/>
      <c r="X233" s="300"/>
      <c r="Y233" s="300"/>
      <c r="Z233" s="300"/>
      <c r="AA233" s="300"/>
      <c r="AB233" s="300"/>
      <c r="AC233" s="300"/>
      <c r="AD233" s="300"/>
      <c r="AE233" s="300"/>
      <c r="AF233" s="300"/>
      <c r="AG233" s="300"/>
      <c r="AH233" s="300"/>
      <c r="AI233" s="300"/>
      <c r="AJ233" s="300"/>
      <c r="AK233" s="300"/>
      <c r="AL233" s="300"/>
      <c r="AM233" s="296"/>
      <c r="AN233" s="213"/>
      <c r="AO233" s="213"/>
      <c r="AP233" s="213"/>
      <c r="AQ233" s="213"/>
      <c r="AR233" s="213"/>
      <c r="AS233" s="213"/>
      <c r="AT233" s="213"/>
      <c r="AU233" s="213"/>
      <c r="AV233" s="213"/>
      <c r="AW233" s="320"/>
      <c r="AX233" s="213"/>
      <c r="AY233" s="213"/>
      <c r="AZ233" s="213"/>
      <c r="BA233" s="213"/>
      <c r="BB233" s="283"/>
      <c r="BC233" s="283"/>
      <c r="BD233" s="289">
        <f t="shared" si="25"/>
        <v>19.083333333333332</v>
      </c>
      <c r="BE233" s="293">
        <v>68700</v>
      </c>
      <c r="BF233" s="287">
        <v>380.36023411000002</v>
      </c>
      <c r="BG233" s="287">
        <v>413.724881777321</v>
      </c>
      <c r="BH233" s="287">
        <v>-418.34964406574699</v>
      </c>
      <c r="BI233" s="292">
        <v>51.431313971359501</v>
      </c>
      <c r="BJ233" s="292">
        <v>5.3704890007370301</v>
      </c>
      <c r="BK233" s="289">
        <f t="shared" si="26"/>
        <v>-0.75013721180012638</v>
      </c>
      <c r="BL233" s="289">
        <f t="shared" si="27"/>
        <v>-132.3467885889234</v>
      </c>
      <c r="BM233" s="293">
        <v>68700</v>
      </c>
      <c r="BN233" s="287">
        <v>380.36023411000002</v>
      </c>
      <c r="BO233" s="287">
        <v>440.50297938396199</v>
      </c>
      <c r="BP233" s="287">
        <v>-445.02157614870799</v>
      </c>
      <c r="BQ233" s="292">
        <v>51.637080628509402</v>
      </c>
      <c r="BR233" s="292">
        <v>5.5774991325547703</v>
      </c>
      <c r="BS233" s="289">
        <f t="shared" si="28"/>
        <v>-0.55448328246790624</v>
      </c>
      <c r="BT233" s="289">
        <f t="shared" si="29"/>
        <v>-132.3467885889234</v>
      </c>
      <c r="BU233" s="296"/>
      <c r="BV233" s="290">
        <v>-88.205376600628497</v>
      </c>
      <c r="BW233" s="290">
        <v>-63.003326862177303</v>
      </c>
      <c r="BX233" s="289">
        <f t="shared" si="30"/>
        <v>-92.923501073652233</v>
      </c>
      <c r="BY233" s="289">
        <f t="shared" si="31"/>
        <v>-66.226521161252606</v>
      </c>
      <c r="BZ233" s="296"/>
      <c r="CA233" s="296"/>
      <c r="CB233" s="296"/>
      <c r="CC233" s="296"/>
      <c r="CD233" s="296"/>
      <c r="CE233" s="296"/>
      <c r="CF233" s="296"/>
      <c r="CG233" s="296"/>
      <c r="CH233" s="296"/>
      <c r="CI233" s="296"/>
      <c r="CJ233" s="296"/>
      <c r="CK233" s="296"/>
      <c r="CL233" s="296"/>
      <c r="CM233" s="296"/>
      <c r="CN233" s="296"/>
      <c r="CO233" s="296"/>
      <c r="CP233" s="296"/>
      <c r="CQ233" s="296"/>
      <c r="CR233" s="296"/>
    </row>
    <row r="234" spans="1:96" ht="12" customHeight="1" x14ac:dyDescent="0.25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296"/>
      <c r="R234" s="296"/>
      <c r="S234" s="296"/>
      <c r="T234" s="296"/>
      <c r="U234" s="296"/>
      <c r="V234" s="296"/>
      <c r="W234" s="296"/>
      <c r="X234" s="300"/>
      <c r="Y234" s="300"/>
      <c r="Z234" s="300"/>
      <c r="AA234" s="300"/>
      <c r="AB234" s="300"/>
      <c r="AC234" s="300"/>
      <c r="AD234" s="300"/>
      <c r="AE234" s="300"/>
      <c r="AF234" s="300"/>
      <c r="AG234" s="300"/>
      <c r="AH234" s="300"/>
      <c r="AI234" s="300"/>
      <c r="AJ234" s="300"/>
      <c r="AK234" s="300"/>
      <c r="AL234" s="300"/>
      <c r="AM234" s="296"/>
      <c r="AN234" s="213"/>
      <c r="AO234" s="213"/>
      <c r="AP234" s="213"/>
      <c r="AQ234" s="213"/>
      <c r="AR234" s="213"/>
      <c r="AS234" s="213"/>
      <c r="AT234" s="213"/>
      <c r="AU234" s="213"/>
      <c r="AV234" s="213"/>
      <c r="AW234" s="320"/>
      <c r="AX234" s="213"/>
      <c r="AY234" s="213"/>
      <c r="AZ234" s="213"/>
      <c r="BA234" s="213"/>
      <c r="BB234" s="283"/>
      <c r="BC234" s="283"/>
      <c r="BD234" s="289">
        <f t="shared" si="25"/>
        <v>19.166666666666668</v>
      </c>
      <c r="BE234" s="293">
        <v>69000</v>
      </c>
      <c r="BF234" s="287">
        <v>387.08812332999997</v>
      </c>
      <c r="BG234" s="287">
        <v>404.91867695397798</v>
      </c>
      <c r="BH234" s="287">
        <v>-409.19898006484499</v>
      </c>
      <c r="BI234" s="292">
        <v>51.3610099823604</v>
      </c>
      <c r="BJ234" s="292">
        <v>5.3027036633310596</v>
      </c>
      <c r="BK234" s="289">
        <f t="shared" si="26"/>
        <v>-0.81792254920609686</v>
      </c>
      <c r="BL234" s="289">
        <f t="shared" si="27"/>
        <v>-125.61889936892345</v>
      </c>
      <c r="BM234" s="293">
        <v>69000</v>
      </c>
      <c r="BN234" s="287">
        <v>387.08812332999997</v>
      </c>
      <c r="BO234" s="287">
        <v>433.43178475481602</v>
      </c>
      <c r="BP234" s="287">
        <v>-437.75746256320201</v>
      </c>
      <c r="BQ234" s="292">
        <v>51.5823951703319</v>
      </c>
      <c r="BR234" s="292">
        <v>5.5241703888566702</v>
      </c>
      <c r="BS234" s="289">
        <f t="shared" si="28"/>
        <v>-0.60781202616600627</v>
      </c>
      <c r="BT234" s="289">
        <f t="shared" si="29"/>
        <v>-125.61889936892345</v>
      </c>
      <c r="BU234" s="296"/>
      <c r="BV234" s="290">
        <v>-96.641205924488901</v>
      </c>
      <c r="BW234" s="290">
        <v>-68.310991199214996</v>
      </c>
      <c r="BX234" s="289">
        <f t="shared" si="30"/>
        <v>-101.35933039751264</v>
      </c>
      <c r="BY234" s="289">
        <f t="shared" si="31"/>
        <v>-71.534185498290299</v>
      </c>
      <c r="BZ234" s="296"/>
      <c r="CA234" s="296"/>
      <c r="CB234" s="296"/>
      <c r="CC234" s="296"/>
      <c r="CD234" s="296"/>
      <c r="CE234" s="296"/>
      <c r="CF234" s="296"/>
      <c r="CG234" s="296"/>
      <c r="CH234" s="296"/>
      <c r="CI234" s="296"/>
      <c r="CJ234" s="296"/>
      <c r="CK234" s="296"/>
      <c r="CL234" s="296"/>
      <c r="CM234" s="296"/>
      <c r="CN234" s="296"/>
      <c r="CO234" s="296"/>
      <c r="CP234" s="296"/>
      <c r="CQ234" s="296"/>
      <c r="CR234" s="296"/>
    </row>
    <row r="235" spans="1:96" ht="12" customHeight="1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296"/>
      <c r="R235" s="296"/>
      <c r="S235" s="296"/>
      <c r="T235" s="296"/>
      <c r="U235" s="296"/>
      <c r="V235" s="296"/>
      <c r="W235" s="296"/>
      <c r="X235" s="300"/>
      <c r="Y235" s="300"/>
      <c r="Z235" s="300"/>
      <c r="AA235" s="300"/>
      <c r="AB235" s="300"/>
      <c r="AC235" s="300"/>
      <c r="AD235" s="300"/>
      <c r="AE235" s="300"/>
      <c r="AF235" s="300"/>
      <c r="AG235" s="300"/>
      <c r="AH235" s="300"/>
      <c r="AI235" s="300"/>
      <c r="AJ235" s="300"/>
      <c r="AK235" s="300"/>
      <c r="AL235" s="300"/>
      <c r="AM235" s="296"/>
      <c r="AN235" s="213"/>
      <c r="AO235" s="213"/>
      <c r="AP235" s="213"/>
      <c r="AQ235" s="213"/>
      <c r="AR235" s="213"/>
      <c r="AS235" s="213"/>
      <c r="AT235" s="213"/>
      <c r="AU235" s="213"/>
      <c r="AV235" s="213"/>
      <c r="AW235" s="320"/>
      <c r="AX235" s="213"/>
      <c r="AY235" s="213"/>
      <c r="AZ235" s="213"/>
      <c r="BA235" s="213"/>
      <c r="BB235" s="283"/>
      <c r="BC235" s="283"/>
      <c r="BD235" s="289">
        <f t="shared" si="25"/>
        <v>19.25</v>
      </c>
      <c r="BE235" s="293">
        <v>69300</v>
      </c>
      <c r="BF235" s="287">
        <v>395.15937394000002</v>
      </c>
      <c r="BG235" s="287">
        <v>396.98930259930302</v>
      </c>
      <c r="BH235" s="287">
        <v>-400.87538551357699</v>
      </c>
      <c r="BI235" s="292">
        <v>51.296840918268501</v>
      </c>
      <c r="BJ235" s="292">
        <v>5.2415207374700303</v>
      </c>
      <c r="BK235" s="289">
        <f t="shared" si="26"/>
        <v>-0.87910547506712611</v>
      </c>
      <c r="BL235" s="289">
        <f t="shared" si="27"/>
        <v>-117.5476487589234</v>
      </c>
      <c r="BM235" s="293">
        <v>69300</v>
      </c>
      <c r="BN235" s="287">
        <v>395.15937394000002</v>
      </c>
      <c r="BO235" s="287">
        <v>427.01927766164602</v>
      </c>
      <c r="BP235" s="287">
        <v>-431.10795298429298</v>
      </c>
      <c r="BQ235" s="292">
        <v>51.532253186635202</v>
      </c>
      <c r="BR235" s="292">
        <v>5.4757662895664003</v>
      </c>
      <c r="BS235" s="289">
        <f t="shared" si="28"/>
        <v>-0.65621612545627617</v>
      </c>
      <c r="BT235" s="289">
        <f t="shared" si="29"/>
        <v>-117.5476487589234</v>
      </c>
      <c r="BU235" s="296"/>
      <c r="BV235" s="290">
        <v>-104.01861305808499</v>
      </c>
      <c r="BW235" s="290">
        <v>-72.870508115776104</v>
      </c>
      <c r="BX235" s="289">
        <f t="shared" si="30"/>
        <v>-108.73673753110873</v>
      </c>
      <c r="BY235" s="289">
        <f t="shared" si="31"/>
        <v>-76.093702414851407</v>
      </c>
      <c r="BZ235" s="296"/>
      <c r="CA235" s="296"/>
      <c r="CB235" s="296"/>
      <c r="CC235" s="296"/>
      <c r="CD235" s="296"/>
      <c r="CE235" s="296"/>
      <c r="CF235" s="296"/>
      <c r="CG235" s="296"/>
      <c r="CH235" s="296"/>
      <c r="CI235" s="296"/>
      <c r="CJ235" s="296"/>
      <c r="CK235" s="296"/>
      <c r="CL235" s="296"/>
      <c r="CM235" s="296"/>
      <c r="CN235" s="296"/>
      <c r="CO235" s="296"/>
      <c r="CP235" s="296"/>
      <c r="CQ235" s="296"/>
      <c r="CR235" s="296"/>
    </row>
    <row r="236" spans="1:96" ht="12" customHeight="1" x14ac:dyDescent="0.25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296"/>
      <c r="R236" s="296"/>
      <c r="S236" s="296"/>
      <c r="T236" s="296"/>
      <c r="U236" s="296"/>
      <c r="V236" s="296"/>
      <c r="W236" s="296"/>
      <c r="X236" s="300"/>
      <c r="Y236" s="300"/>
      <c r="Z236" s="300"/>
      <c r="AA236" s="300"/>
      <c r="AB236" s="300"/>
      <c r="AC236" s="300"/>
      <c r="AD236" s="300"/>
      <c r="AE236" s="300"/>
      <c r="AF236" s="300"/>
      <c r="AG236" s="300"/>
      <c r="AH236" s="300"/>
      <c r="AI236" s="300"/>
      <c r="AJ236" s="300"/>
      <c r="AK236" s="300"/>
      <c r="AL236" s="300"/>
      <c r="AM236" s="296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320"/>
      <c r="AX236" s="213"/>
      <c r="AY236" s="213"/>
      <c r="AZ236" s="213"/>
      <c r="BA236" s="213"/>
      <c r="BB236" s="283"/>
      <c r="BC236" s="283"/>
      <c r="BD236" s="289">
        <f t="shared" si="25"/>
        <v>19.333333333333332</v>
      </c>
      <c r="BE236" s="293">
        <v>69600</v>
      </c>
      <c r="BF236" s="287">
        <v>404.48555561000001</v>
      </c>
      <c r="BG236" s="287">
        <v>390.02129504413602</v>
      </c>
      <c r="BH236" s="287">
        <v>-393.461929621536</v>
      </c>
      <c r="BI236" s="292">
        <v>51.239624013179998</v>
      </c>
      <c r="BJ236" s="292">
        <v>5.1877758048086102</v>
      </c>
      <c r="BK236" s="289">
        <f t="shared" si="26"/>
        <v>-0.93285040772854622</v>
      </c>
      <c r="BL236" s="289">
        <f t="shared" si="27"/>
        <v>-108.22146708892342</v>
      </c>
      <c r="BM236" s="293">
        <v>69600</v>
      </c>
      <c r="BN236" s="287">
        <v>404.48555561000001</v>
      </c>
      <c r="BO236" s="287">
        <v>421.329559277302</v>
      </c>
      <c r="BP236" s="287">
        <v>-425.13606995145102</v>
      </c>
      <c r="BQ236" s="292">
        <v>51.487228968437996</v>
      </c>
      <c r="BR236" s="292">
        <v>5.4328753538285097</v>
      </c>
      <c r="BS236" s="289">
        <f t="shared" si="28"/>
        <v>-0.69910706119416677</v>
      </c>
      <c r="BT236" s="289">
        <f t="shared" si="29"/>
        <v>-108.22146708892342</v>
      </c>
      <c r="BU236" s="296"/>
      <c r="BV236" s="290">
        <v>-110.25680005046</v>
      </c>
      <c r="BW236" s="290">
        <v>-76.631941419164804</v>
      </c>
      <c r="BX236" s="289">
        <f t="shared" si="30"/>
        <v>-114.97492452348374</v>
      </c>
      <c r="BY236" s="289">
        <f t="shared" si="31"/>
        <v>-79.855135718240106</v>
      </c>
      <c r="BZ236" s="296"/>
      <c r="CA236" s="296"/>
      <c r="CB236" s="296"/>
      <c r="CC236" s="296"/>
      <c r="CD236" s="296"/>
      <c r="CE236" s="296"/>
      <c r="CF236" s="296"/>
      <c r="CG236" s="296"/>
      <c r="CH236" s="296"/>
      <c r="CI236" s="296"/>
      <c r="CJ236" s="296"/>
      <c r="CK236" s="296"/>
      <c r="CL236" s="296"/>
      <c r="CM236" s="296"/>
      <c r="CN236" s="296"/>
      <c r="CO236" s="296"/>
      <c r="CP236" s="296"/>
      <c r="CQ236" s="296"/>
      <c r="CR236" s="296"/>
    </row>
    <row r="237" spans="1:96" ht="12" customHeight="1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296"/>
      <c r="R237" s="296"/>
      <c r="S237" s="296"/>
      <c r="T237" s="296"/>
      <c r="U237" s="296"/>
      <c r="V237" s="296"/>
      <c r="W237" s="296"/>
      <c r="X237" s="300"/>
      <c r="Y237" s="300"/>
      <c r="Z237" s="300"/>
      <c r="AA237" s="300"/>
      <c r="AB237" s="300"/>
      <c r="AC237" s="300"/>
      <c r="AD237" s="300"/>
      <c r="AE237" s="300"/>
      <c r="AF237" s="300"/>
      <c r="AG237" s="300"/>
      <c r="AH237" s="300"/>
      <c r="AI237" s="300"/>
      <c r="AJ237" s="300"/>
      <c r="AK237" s="300"/>
      <c r="AL237" s="300"/>
      <c r="AM237" s="296"/>
      <c r="AN237" s="213"/>
      <c r="AO237" s="213"/>
      <c r="AP237" s="213"/>
      <c r="AQ237" s="213"/>
      <c r="AR237" s="213"/>
      <c r="AS237" s="213"/>
      <c r="AT237" s="213"/>
      <c r="AU237" s="213"/>
      <c r="AV237" s="213"/>
      <c r="AW237" s="320"/>
      <c r="AX237" s="213"/>
      <c r="AY237" s="213"/>
      <c r="AZ237" s="213"/>
      <c r="BA237" s="213"/>
      <c r="BB237" s="283"/>
      <c r="BC237" s="283"/>
      <c r="BD237" s="289">
        <f t="shared" si="25"/>
        <v>19.416666666666668</v>
      </c>
      <c r="BE237" s="293">
        <v>69900</v>
      </c>
      <c r="BF237" s="287">
        <v>414.96448874999999</v>
      </c>
      <c r="BG237" s="287">
        <v>384.10127052126398</v>
      </c>
      <c r="BH237" s="287">
        <v>-387.04380104602899</v>
      </c>
      <c r="BI237" s="292">
        <v>51.190201302889101</v>
      </c>
      <c r="BJ237" s="292">
        <v>5.1423248105222203</v>
      </c>
      <c r="BK237" s="289">
        <f t="shared" si="26"/>
        <v>-0.97830140201493609</v>
      </c>
      <c r="BL237" s="289">
        <f t="shared" si="27"/>
        <v>-97.742533948923437</v>
      </c>
      <c r="BM237" s="293">
        <v>69900</v>
      </c>
      <c r="BN237" s="287">
        <v>414.96448874999999</v>
      </c>
      <c r="BO237" s="287">
        <v>416.426956651789</v>
      </c>
      <c r="BP237" s="287">
        <v>-419.90510246392603</v>
      </c>
      <c r="BQ237" s="292">
        <v>51.447902919864099</v>
      </c>
      <c r="BR237" s="292">
        <v>5.3960897920266699</v>
      </c>
      <c r="BS237" s="289">
        <f t="shared" si="28"/>
        <v>-0.73589262299600655</v>
      </c>
      <c r="BT237" s="289">
        <f t="shared" si="29"/>
        <v>-97.742533948923437</v>
      </c>
      <c r="BU237" s="296"/>
      <c r="BV237" s="290">
        <v>-115.287445780445</v>
      </c>
      <c r="BW237" s="290">
        <v>-79.554095592030293</v>
      </c>
      <c r="BX237" s="289">
        <f t="shared" si="30"/>
        <v>-120.00557025346873</v>
      </c>
      <c r="BY237" s="289">
        <f t="shared" si="31"/>
        <v>-82.777289891105596</v>
      </c>
      <c r="BZ237" s="296"/>
      <c r="CA237" s="296"/>
      <c r="CB237" s="296"/>
      <c r="CC237" s="296"/>
      <c r="CD237" s="296"/>
      <c r="CE237" s="296"/>
      <c r="CF237" s="296"/>
      <c r="CG237" s="296"/>
      <c r="CH237" s="296"/>
      <c r="CI237" s="296"/>
      <c r="CJ237" s="296"/>
      <c r="CK237" s="296"/>
      <c r="CL237" s="296"/>
      <c r="CM237" s="296"/>
      <c r="CN237" s="296"/>
      <c r="CO237" s="296"/>
      <c r="CP237" s="296"/>
      <c r="CQ237" s="296"/>
      <c r="CR237" s="296"/>
    </row>
    <row r="238" spans="1:96" ht="12" customHeight="1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296"/>
      <c r="R238" s="296"/>
      <c r="S238" s="296"/>
      <c r="T238" s="296"/>
      <c r="U238" s="296"/>
      <c r="V238" s="296"/>
      <c r="W238" s="296"/>
      <c r="X238" s="300"/>
      <c r="Y238" s="300"/>
      <c r="Z238" s="300"/>
      <c r="AA238" s="300"/>
      <c r="AB238" s="300"/>
      <c r="AC238" s="300"/>
      <c r="AD238" s="300"/>
      <c r="AE238" s="300"/>
      <c r="AF238" s="300"/>
      <c r="AG238" s="300"/>
      <c r="AH238" s="300"/>
      <c r="AI238" s="300"/>
      <c r="AJ238" s="300"/>
      <c r="AK238" s="300"/>
      <c r="AL238" s="300"/>
      <c r="AM238" s="296"/>
      <c r="AN238" s="213"/>
      <c r="AO238" s="213"/>
      <c r="AP238" s="213"/>
      <c r="AQ238" s="213"/>
      <c r="AR238" s="213"/>
      <c r="AS238" s="213"/>
      <c r="AT238" s="213"/>
      <c r="AU238" s="213"/>
      <c r="AV238" s="213"/>
      <c r="AW238" s="320"/>
      <c r="AX238" s="213"/>
      <c r="AY238" s="213"/>
      <c r="AZ238" s="213"/>
      <c r="BA238" s="213"/>
      <c r="BB238" s="283"/>
      <c r="BC238" s="283"/>
      <c r="BD238" s="289">
        <f t="shared" si="25"/>
        <v>19.5</v>
      </c>
      <c r="BE238" s="293">
        <v>70200</v>
      </c>
      <c r="BF238" s="287">
        <v>426.48136398000003</v>
      </c>
      <c r="BG238" s="287">
        <v>379.318286616264</v>
      </c>
      <c r="BH238" s="287">
        <v>-381.70892665757702</v>
      </c>
      <c r="BI238" s="292">
        <v>51.149436341433102</v>
      </c>
      <c r="BJ238" s="292">
        <v>5.1060374923851599</v>
      </c>
      <c r="BK238" s="289">
        <f t="shared" si="26"/>
        <v>-1.0145887201519965</v>
      </c>
      <c r="BL238" s="289">
        <f t="shared" si="27"/>
        <v>-86.225658718923398</v>
      </c>
      <c r="BM238" s="293">
        <v>70200</v>
      </c>
      <c r="BN238" s="287">
        <v>426.48136398000003</v>
      </c>
      <c r="BO238" s="287">
        <v>412.37615799984201</v>
      </c>
      <c r="BP238" s="287">
        <v>-415.47888504181299</v>
      </c>
      <c r="BQ238" s="292">
        <v>51.4148594311106</v>
      </c>
      <c r="BR238" s="292">
        <v>5.3660016378661402</v>
      </c>
      <c r="BS238" s="289">
        <f t="shared" si="28"/>
        <v>-0.76598077715653634</v>
      </c>
      <c r="BT238" s="289">
        <f t="shared" si="29"/>
        <v>-86.225658718923398</v>
      </c>
      <c r="BU238" s="296"/>
      <c r="BV238" s="290">
        <v>-119.055454215029</v>
      </c>
      <c r="BW238" s="290">
        <v>-81.604966968955097</v>
      </c>
      <c r="BX238" s="289">
        <f t="shared" si="30"/>
        <v>-123.77357868805274</v>
      </c>
      <c r="BY238" s="289">
        <f t="shared" si="31"/>
        <v>-84.828161268030399</v>
      </c>
      <c r="BZ238" s="296"/>
      <c r="CA238" s="296"/>
      <c r="CB238" s="296"/>
      <c r="CC238" s="296"/>
      <c r="CD238" s="296"/>
      <c r="CE238" s="296"/>
      <c r="CF238" s="296"/>
      <c r="CG238" s="296"/>
      <c r="CH238" s="296"/>
      <c r="CI238" s="296"/>
      <c r="CJ238" s="296"/>
      <c r="CK238" s="296"/>
      <c r="CL238" s="296"/>
      <c r="CM238" s="296"/>
      <c r="CN238" s="296"/>
      <c r="CO238" s="296"/>
      <c r="CP238" s="296"/>
      <c r="CQ238" s="296"/>
      <c r="CR238" s="296"/>
    </row>
    <row r="239" spans="1:96" ht="12" customHeight="1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296"/>
      <c r="R239" s="296"/>
      <c r="S239" s="296"/>
      <c r="T239" s="296"/>
      <c r="U239" s="296"/>
      <c r="V239" s="296"/>
      <c r="W239" s="296"/>
      <c r="X239" s="300"/>
      <c r="Y239" s="300"/>
      <c r="Z239" s="300"/>
      <c r="AA239" s="300"/>
      <c r="AB239" s="300"/>
      <c r="AC239" s="300"/>
      <c r="AD239" s="300"/>
      <c r="AE239" s="300"/>
      <c r="AF239" s="300"/>
      <c r="AG239" s="300"/>
      <c r="AH239" s="300"/>
      <c r="AI239" s="300"/>
      <c r="AJ239" s="300"/>
      <c r="AK239" s="300"/>
      <c r="AL239" s="300"/>
      <c r="AM239" s="296"/>
      <c r="AN239" s="213"/>
      <c r="AO239" s="213"/>
      <c r="AP239" s="213"/>
      <c r="AQ239" s="213"/>
      <c r="AR239" s="213"/>
      <c r="AS239" s="213"/>
      <c r="AT239" s="213"/>
      <c r="AU239" s="213"/>
      <c r="AV239" s="213"/>
      <c r="AW239" s="320"/>
      <c r="AX239" s="213"/>
      <c r="AY239" s="213"/>
      <c r="AZ239" s="213"/>
      <c r="BA239" s="213"/>
      <c r="BB239" s="283"/>
      <c r="BC239" s="283"/>
      <c r="BD239" s="289">
        <f t="shared" si="25"/>
        <v>19.583333333333332</v>
      </c>
      <c r="BE239" s="293">
        <v>70500</v>
      </c>
      <c r="BF239" s="287">
        <v>438.91</v>
      </c>
      <c r="BG239" s="287">
        <v>375.76363897856697</v>
      </c>
      <c r="BH239" s="287">
        <v>-377.548148282456</v>
      </c>
      <c r="BI239" s="292">
        <v>51.118205315733903</v>
      </c>
      <c r="BJ239" s="292">
        <v>5.0797841617547803</v>
      </c>
      <c r="BK239" s="289">
        <f t="shared" si="26"/>
        <v>-1.0408420507823761</v>
      </c>
      <c r="BL239" s="289">
        <f t="shared" si="27"/>
        <v>-73.797022698923399</v>
      </c>
      <c r="BM239" s="293">
        <v>70500</v>
      </c>
      <c r="BN239" s="287">
        <v>438.91</v>
      </c>
      <c r="BO239" s="287">
        <v>409.24201023533601</v>
      </c>
      <c r="BP239" s="287">
        <v>-411.92180414731098</v>
      </c>
      <c r="BQ239" s="292">
        <v>51.388681790528103</v>
      </c>
      <c r="BR239" s="292">
        <v>5.3431953739038596</v>
      </c>
      <c r="BS239" s="289">
        <f t="shared" si="28"/>
        <v>-0.78878704111881692</v>
      </c>
      <c r="BT239" s="289">
        <f t="shared" si="29"/>
        <v>-73.797022698923399</v>
      </c>
      <c r="BU239" s="296"/>
      <c r="BV239" s="290">
        <v>-121.51955782549901</v>
      </c>
      <c r="BW239" s="290">
        <v>-82.762094243150202</v>
      </c>
      <c r="BX239" s="289">
        <f t="shared" si="30"/>
        <v>-126.23768229852274</v>
      </c>
      <c r="BY239" s="289">
        <f t="shared" si="31"/>
        <v>-85.985288542225504</v>
      </c>
      <c r="BZ239" s="296"/>
      <c r="CA239" s="296"/>
      <c r="CB239" s="296"/>
      <c r="CC239" s="296"/>
      <c r="CD239" s="296"/>
      <c r="CE239" s="296"/>
      <c r="CF239" s="296"/>
      <c r="CG239" s="296"/>
      <c r="CH239" s="296"/>
      <c r="CI239" s="296"/>
      <c r="CJ239" s="296"/>
      <c r="CK239" s="296"/>
      <c r="CL239" s="296"/>
      <c r="CM239" s="296"/>
      <c r="CN239" s="296"/>
      <c r="CO239" s="296"/>
      <c r="CP239" s="296"/>
      <c r="CQ239" s="296"/>
      <c r="CR239" s="296"/>
    </row>
    <row r="240" spans="1:96" ht="12" customHeight="1" x14ac:dyDescent="0.25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296"/>
      <c r="R240" s="296"/>
      <c r="S240" s="296"/>
      <c r="T240" s="296"/>
      <c r="U240" s="296"/>
      <c r="V240" s="296"/>
      <c r="W240" s="296"/>
      <c r="X240" s="300"/>
      <c r="Y240" s="300"/>
      <c r="Z240" s="300"/>
      <c r="AA240" s="300"/>
      <c r="AB240" s="300"/>
      <c r="AC240" s="300"/>
      <c r="AD240" s="300"/>
      <c r="AE240" s="300"/>
      <c r="AF240" s="300"/>
      <c r="AG240" s="300"/>
      <c r="AH240" s="300"/>
      <c r="AI240" s="300"/>
      <c r="AJ240" s="300"/>
      <c r="AK240" s="300"/>
      <c r="AL240" s="300"/>
      <c r="AM240" s="296"/>
      <c r="AN240" s="213"/>
      <c r="AO240" s="213"/>
      <c r="AP240" s="213"/>
      <c r="AQ240" s="213"/>
      <c r="AR240" s="213"/>
      <c r="AS240" s="213"/>
      <c r="AT240" s="213"/>
      <c r="AU240" s="213"/>
      <c r="AV240" s="213"/>
      <c r="AW240" s="320"/>
      <c r="AX240" s="213"/>
      <c r="AY240" s="213"/>
      <c r="AZ240" s="213"/>
      <c r="BA240" s="213"/>
      <c r="BB240" s="283"/>
      <c r="BC240" s="283"/>
      <c r="BD240" s="289">
        <f t="shared" si="25"/>
        <v>19.666666666666668</v>
      </c>
      <c r="BE240" s="293">
        <v>70800</v>
      </c>
      <c r="BF240" s="287">
        <v>452.11422606999997</v>
      </c>
      <c r="BG240" s="287">
        <v>373.52982517322698</v>
      </c>
      <c r="BH240" s="287">
        <v>-374.65470348762199</v>
      </c>
      <c r="BI240" s="292">
        <v>51.097380346307602</v>
      </c>
      <c r="BJ240" s="292">
        <v>5.0644137045075501</v>
      </c>
      <c r="BK240" s="289">
        <f t="shared" si="26"/>
        <v>-1.0562125080296063</v>
      </c>
      <c r="BL240" s="289">
        <f t="shared" si="27"/>
        <v>-60.592796628923452</v>
      </c>
      <c r="BM240" s="293">
        <v>70800</v>
      </c>
      <c r="BN240" s="287">
        <v>452.11422606999997</v>
      </c>
      <c r="BO240" s="287">
        <v>407.08884576106902</v>
      </c>
      <c r="BP240" s="287">
        <v>-409.29840481248698</v>
      </c>
      <c r="BQ240" s="292">
        <v>51.369943100387701</v>
      </c>
      <c r="BR240" s="292">
        <v>5.3282360391452404</v>
      </c>
      <c r="BS240" s="289">
        <f t="shared" si="28"/>
        <v>-0.80374637587743614</v>
      </c>
      <c r="BT240" s="289">
        <f t="shared" si="29"/>
        <v>-60.592796628923452</v>
      </c>
      <c r="BU240" s="296"/>
      <c r="BV240" s="290">
        <v>-122.652769552707</v>
      </c>
      <c r="BW240" s="290">
        <v>-83.012804464477696</v>
      </c>
      <c r="BX240" s="289">
        <f t="shared" si="30"/>
        <v>-127.37089402573073</v>
      </c>
      <c r="BY240" s="289">
        <f t="shared" si="31"/>
        <v>-86.235998763552999</v>
      </c>
      <c r="BZ240" s="296"/>
      <c r="CA240" s="296"/>
      <c r="CB240" s="296"/>
      <c r="CC240" s="296"/>
      <c r="CD240" s="296"/>
      <c r="CE240" s="296"/>
      <c r="CF240" s="296"/>
      <c r="CG240" s="296"/>
      <c r="CH240" s="296"/>
      <c r="CI240" s="296"/>
      <c r="CJ240" s="296"/>
      <c r="CK240" s="296"/>
      <c r="CL240" s="296"/>
      <c r="CM240" s="296"/>
      <c r="CN240" s="296"/>
      <c r="CO240" s="296"/>
      <c r="CP240" s="296"/>
      <c r="CQ240" s="296"/>
      <c r="CR240" s="296"/>
    </row>
    <row r="241" spans="1:96" ht="12" customHeight="1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296"/>
      <c r="R241" s="296"/>
      <c r="S241" s="296"/>
      <c r="T241" s="296"/>
      <c r="U241" s="296"/>
      <c r="V241" s="296"/>
      <c r="W241" s="296"/>
      <c r="X241" s="300"/>
      <c r="Y241" s="300"/>
      <c r="Z241" s="300"/>
      <c r="AA241" s="300"/>
      <c r="AB241" s="300"/>
      <c r="AC241" s="300"/>
      <c r="AD241" s="300"/>
      <c r="AE241" s="300"/>
      <c r="AF241" s="300"/>
      <c r="AG241" s="300"/>
      <c r="AH241" s="300"/>
      <c r="AI241" s="300"/>
      <c r="AJ241" s="300"/>
      <c r="AK241" s="300"/>
      <c r="AL241" s="300"/>
      <c r="AM241" s="296"/>
      <c r="AN241" s="213"/>
      <c r="AO241" s="213"/>
      <c r="AP241" s="213"/>
      <c r="AQ241" s="213"/>
      <c r="AR241" s="213"/>
      <c r="AS241" s="213"/>
      <c r="AT241" s="213"/>
      <c r="AU241" s="213"/>
      <c r="AV241" s="213"/>
      <c r="AW241" s="320"/>
      <c r="AX241" s="213"/>
      <c r="AY241" s="213"/>
      <c r="AZ241" s="213"/>
      <c r="BA241" s="213"/>
      <c r="BB241" s="283"/>
      <c r="BC241" s="283"/>
      <c r="BD241" s="289">
        <f t="shared" si="25"/>
        <v>19.75</v>
      </c>
      <c r="BE241" s="293">
        <v>71100</v>
      </c>
      <c r="BF241" s="287">
        <v>465.94937393999999</v>
      </c>
      <c r="BG241" s="287">
        <v>372.708386068599</v>
      </c>
      <c r="BH241" s="287">
        <v>-373.12271324536198</v>
      </c>
      <c r="BI241" s="292">
        <v>51.0878027497196</v>
      </c>
      <c r="BJ241" s="292">
        <v>5.0607209600102898</v>
      </c>
      <c r="BK241" s="289">
        <f t="shared" si="26"/>
        <v>-1.0599052525268666</v>
      </c>
      <c r="BL241" s="289">
        <f t="shared" si="27"/>
        <v>-46.757648758923438</v>
      </c>
      <c r="BM241" s="293">
        <v>71100</v>
      </c>
      <c r="BN241" s="287">
        <v>465.94937393999999</v>
      </c>
      <c r="BO241" s="287">
        <v>405.97920327773699</v>
      </c>
      <c r="BP241" s="287">
        <v>-407.67245851890101</v>
      </c>
      <c r="BQ241" s="292">
        <v>51.359192192208603</v>
      </c>
      <c r="BR241" s="292">
        <v>5.3216519593106399</v>
      </c>
      <c r="BS241" s="289">
        <f t="shared" si="28"/>
        <v>-0.81033045571203655</v>
      </c>
      <c r="BT241" s="289">
        <f t="shared" si="29"/>
        <v>-46.757648758923438</v>
      </c>
      <c r="BU241" s="296"/>
      <c r="BV241" s="290">
        <v>-122.44267837149199</v>
      </c>
      <c r="BW241" s="290">
        <v>-82.354351834610299</v>
      </c>
      <c r="BX241" s="289">
        <f t="shared" si="30"/>
        <v>-127.16080284451573</v>
      </c>
      <c r="BY241" s="289">
        <f t="shared" si="31"/>
        <v>-85.577546133685601</v>
      </c>
      <c r="BZ241" s="296"/>
      <c r="CA241" s="296"/>
      <c r="CB241" s="296"/>
      <c r="CC241" s="296"/>
      <c r="CD241" s="296"/>
      <c r="CE241" s="296"/>
      <c r="CF241" s="296"/>
      <c r="CG241" s="296"/>
      <c r="CH241" s="296"/>
      <c r="CI241" s="296"/>
      <c r="CJ241" s="296"/>
      <c r="CK241" s="296"/>
      <c r="CL241" s="296"/>
      <c r="CM241" s="296"/>
      <c r="CN241" s="296"/>
      <c r="CO241" s="296"/>
      <c r="CP241" s="296"/>
      <c r="CQ241" s="296"/>
      <c r="CR241" s="296"/>
    </row>
    <row r="242" spans="1:96" ht="12" customHeight="1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296"/>
      <c r="R242" s="296"/>
      <c r="S242" s="296"/>
      <c r="T242" s="296"/>
      <c r="U242" s="296"/>
      <c r="V242" s="296"/>
      <c r="W242" s="296"/>
      <c r="X242" s="300"/>
      <c r="Y242" s="300"/>
      <c r="Z242" s="300"/>
      <c r="AA242" s="300"/>
      <c r="AB242" s="300"/>
      <c r="AC242" s="300"/>
      <c r="AD242" s="300"/>
      <c r="AE242" s="300"/>
      <c r="AF242" s="300"/>
      <c r="AG242" s="300"/>
      <c r="AH242" s="300"/>
      <c r="AI242" s="300"/>
      <c r="AJ242" s="300"/>
      <c r="AK242" s="300"/>
      <c r="AL242" s="300"/>
      <c r="AM242" s="296"/>
      <c r="AN242" s="213"/>
      <c r="AO242" s="213"/>
      <c r="AP242" s="213"/>
      <c r="AQ242" s="213"/>
      <c r="AR242" s="213"/>
      <c r="AS242" s="213"/>
      <c r="AT242" s="213"/>
      <c r="AU242" s="213"/>
      <c r="AV242" s="213"/>
      <c r="AW242" s="320"/>
      <c r="AX242" s="213"/>
      <c r="AY242" s="213"/>
      <c r="AZ242" s="213"/>
      <c r="BA242" s="213"/>
      <c r="BB242" s="283"/>
      <c r="BC242" s="283"/>
      <c r="BD242" s="289">
        <f t="shared" si="25"/>
        <v>19.833333333333332</v>
      </c>
      <c r="BE242" s="293">
        <v>71400</v>
      </c>
      <c r="BF242" s="287">
        <v>480.26386280999998</v>
      </c>
      <c r="BG242" s="287">
        <v>373.38636599217301</v>
      </c>
      <c r="BH242" s="287">
        <v>-373.04437216730599</v>
      </c>
      <c r="BI242" s="292">
        <v>51.0902445695639</v>
      </c>
      <c r="BJ242" s="292">
        <v>5.0694025933330904</v>
      </c>
      <c r="BK242" s="289">
        <f t="shared" si="26"/>
        <v>-1.051223619204066</v>
      </c>
      <c r="BL242" s="289">
        <f t="shared" si="27"/>
        <v>-32.443159888923446</v>
      </c>
      <c r="BM242" s="293">
        <v>71400</v>
      </c>
      <c r="BN242" s="287">
        <v>480.26386280999998</v>
      </c>
      <c r="BO242" s="287">
        <v>405.97182837391603</v>
      </c>
      <c r="BP242" s="287">
        <v>-407.10535888709597</v>
      </c>
      <c r="BQ242" s="292">
        <v>51.356933785812799</v>
      </c>
      <c r="BR242" s="292">
        <v>5.3239116561010098</v>
      </c>
      <c r="BS242" s="289">
        <f t="shared" si="28"/>
        <v>-0.80807075892166669</v>
      </c>
      <c r="BT242" s="289">
        <f t="shared" si="29"/>
        <v>-32.443159888923446</v>
      </c>
      <c r="BU242" s="296"/>
      <c r="BV242" s="290">
        <v>-120.891585217216</v>
      </c>
      <c r="BW242" s="290">
        <v>-80.793947779233406</v>
      </c>
      <c r="BX242" s="289">
        <f t="shared" si="30"/>
        <v>-125.60970969023974</v>
      </c>
      <c r="BY242" s="289">
        <f t="shared" si="31"/>
        <v>-84.017142078308709</v>
      </c>
      <c r="BZ242" s="296"/>
      <c r="CA242" s="296"/>
      <c r="CB242" s="296"/>
      <c r="CC242" s="296"/>
      <c r="CD242" s="296"/>
      <c r="CE242" s="296"/>
      <c r="CF242" s="296"/>
      <c r="CG242" s="296"/>
      <c r="CH242" s="296"/>
      <c r="CI242" s="296"/>
      <c r="CJ242" s="296"/>
      <c r="CK242" s="296"/>
      <c r="CL242" s="296"/>
      <c r="CM242" s="296"/>
      <c r="CN242" s="296"/>
      <c r="CO242" s="296"/>
      <c r="CP242" s="296"/>
      <c r="CQ242" s="296"/>
      <c r="CR242" s="296"/>
    </row>
    <row r="243" spans="1:96" ht="12" customHeight="1" x14ac:dyDescent="0.25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296"/>
      <c r="R243" s="296"/>
      <c r="S243" s="296"/>
      <c r="T243" s="296"/>
      <c r="U243" s="296"/>
      <c r="V243" s="296"/>
      <c r="W243" s="296"/>
      <c r="X243" s="300"/>
      <c r="Y243" s="300"/>
      <c r="Z243" s="300"/>
      <c r="AA243" s="300"/>
      <c r="AB243" s="300"/>
      <c r="AC243" s="300"/>
      <c r="AD243" s="300"/>
      <c r="AE243" s="300"/>
      <c r="AF243" s="300"/>
      <c r="AG243" s="300"/>
      <c r="AH243" s="300"/>
      <c r="AI243" s="300"/>
      <c r="AJ243" s="300"/>
      <c r="AK243" s="300"/>
      <c r="AL243" s="300"/>
      <c r="AM243" s="296"/>
      <c r="AN243" s="213"/>
      <c r="AO243" s="213"/>
      <c r="AP243" s="213"/>
      <c r="AQ243" s="213"/>
      <c r="AR243" s="213"/>
      <c r="AS243" s="213"/>
      <c r="AT243" s="213"/>
      <c r="AU243" s="213"/>
      <c r="AV243" s="213"/>
      <c r="AW243" s="320"/>
      <c r="AX243" s="213"/>
      <c r="AY243" s="213"/>
      <c r="AZ243" s="213"/>
      <c r="BA243" s="213"/>
      <c r="BB243" s="283"/>
      <c r="BC243" s="283"/>
      <c r="BD243" s="289">
        <f t="shared" si="25"/>
        <v>19.916666666666668</v>
      </c>
      <c r="BE243" s="293">
        <v>71700</v>
      </c>
      <c r="BF243" s="287">
        <v>494.90086016999999</v>
      </c>
      <c r="BG243" s="287">
        <v>375.64124860779998</v>
      </c>
      <c r="BH243" s="287">
        <v>-374.50559949661402</v>
      </c>
      <c r="BI243" s="292">
        <v>51.105358027539999</v>
      </c>
      <c r="BJ243" s="292">
        <v>5.0910023955845602</v>
      </c>
      <c r="BK243" s="289">
        <f t="shared" si="26"/>
        <v>-1.0296238169525962</v>
      </c>
      <c r="BL243" s="289">
        <f t="shared" si="27"/>
        <v>-17.806162528923437</v>
      </c>
      <c r="BM243" s="293">
        <v>71700</v>
      </c>
      <c r="BN243" s="287">
        <v>494.90086016999999</v>
      </c>
      <c r="BO243" s="287">
        <v>407.11889465839801</v>
      </c>
      <c r="BP243" s="287">
        <v>-407.65374582947601</v>
      </c>
      <c r="BQ243" s="292">
        <v>51.363602687948301</v>
      </c>
      <c r="BR243" s="292">
        <v>5.3353952355232996</v>
      </c>
      <c r="BS243" s="289">
        <f t="shared" si="28"/>
        <v>-0.79658717949937685</v>
      </c>
      <c r="BT243" s="289">
        <f t="shared" si="29"/>
        <v>-17.806162528923437</v>
      </c>
      <c r="BU243" s="296"/>
      <c r="BV243" s="290">
        <v>-118.016477785737</v>
      </c>
      <c r="BW243" s="290">
        <v>-78.348681967936699</v>
      </c>
      <c r="BX243" s="289">
        <f t="shared" si="30"/>
        <v>-122.73460225876073</v>
      </c>
      <c r="BY243" s="289">
        <f t="shared" si="31"/>
        <v>-81.571876267012001</v>
      </c>
      <c r="BZ243" s="296"/>
      <c r="CA243" s="296"/>
      <c r="CB243" s="296"/>
      <c r="CC243" s="296"/>
      <c r="CD243" s="296"/>
      <c r="CE243" s="296"/>
      <c r="CF243" s="296"/>
      <c r="CG243" s="296"/>
      <c r="CH243" s="296"/>
      <c r="CI243" s="296"/>
      <c r="CJ243" s="296"/>
      <c r="CK243" s="296"/>
      <c r="CL243" s="296"/>
      <c r="CM243" s="296"/>
      <c r="CN243" s="296"/>
      <c r="CO243" s="296"/>
      <c r="CP243" s="296"/>
      <c r="CQ243" s="296"/>
      <c r="CR243" s="296"/>
    </row>
    <row r="244" spans="1:96" ht="12" customHeight="1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296"/>
      <c r="R244" s="296"/>
      <c r="S244" s="296"/>
      <c r="T244" s="296"/>
      <c r="U244" s="296"/>
      <c r="V244" s="296"/>
      <c r="W244" s="296"/>
      <c r="X244" s="300"/>
      <c r="Y244" s="300"/>
      <c r="Z244" s="300"/>
      <c r="AA244" s="300"/>
      <c r="AB244" s="300"/>
      <c r="AC244" s="300"/>
      <c r="AD244" s="300"/>
      <c r="AE244" s="300"/>
      <c r="AF244" s="300"/>
      <c r="AG244" s="300"/>
      <c r="AH244" s="300"/>
      <c r="AI244" s="300"/>
      <c r="AJ244" s="300"/>
      <c r="AK244" s="300"/>
      <c r="AL244" s="300"/>
      <c r="AM244" s="296"/>
      <c r="AN244" s="213"/>
      <c r="AO244" s="213"/>
      <c r="AP244" s="213"/>
      <c r="AQ244" s="213"/>
      <c r="AR244" s="213"/>
      <c r="AS244" s="213"/>
      <c r="AT244" s="213"/>
      <c r="AU244" s="213"/>
      <c r="AV244" s="213"/>
      <c r="AW244" s="320"/>
      <c r="AX244" s="213"/>
      <c r="AY244" s="213"/>
      <c r="AZ244" s="213"/>
      <c r="BA244" s="213"/>
      <c r="BB244" s="283"/>
      <c r="BC244" s="283"/>
      <c r="BD244" s="289">
        <f t="shared" si="25"/>
        <v>20</v>
      </c>
      <c r="BE244" s="293">
        <v>72000</v>
      </c>
      <c r="BF244" s="287">
        <v>509.7</v>
      </c>
      <c r="BG244" s="287">
        <v>379.53445042975397</v>
      </c>
      <c r="BH244" s="287">
        <v>-377.580075944996</v>
      </c>
      <c r="BI244" s="292">
        <v>51.133614857448201</v>
      </c>
      <c r="BJ244" s="292">
        <v>5.1258496073561801</v>
      </c>
      <c r="BK244" s="289">
        <f t="shared" si="26"/>
        <v>-0.99477660518097633</v>
      </c>
      <c r="BL244" s="289">
        <f t="shared" si="27"/>
        <v>-3.0070226989234357</v>
      </c>
      <c r="BM244" s="293">
        <v>72000</v>
      </c>
      <c r="BN244" s="287">
        <v>509.7</v>
      </c>
      <c r="BO244" s="287">
        <v>409.462482392433</v>
      </c>
      <c r="BP244" s="287">
        <v>-409.36633197216503</v>
      </c>
      <c r="BQ244" s="292">
        <v>51.3795327279812</v>
      </c>
      <c r="BR244" s="292">
        <v>5.3563616223316197</v>
      </c>
      <c r="BS244" s="289">
        <f t="shared" si="28"/>
        <v>-0.77562079269105677</v>
      </c>
      <c r="BT244" s="289">
        <f t="shared" si="29"/>
        <v>-3.0070226989234357</v>
      </c>
      <c r="BU244" s="296"/>
      <c r="BV244" s="290">
        <v>-113.848844482812</v>
      </c>
      <c r="BW244" s="290">
        <v>-75.045335146790194</v>
      </c>
      <c r="BX244" s="289">
        <f t="shared" si="30"/>
        <v>-118.56696895583573</v>
      </c>
      <c r="BY244" s="289">
        <f t="shared" si="31"/>
        <v>-78.268529445865497</v>
      </c>
      <c r="BZ244" s="296"/>
      <c r="CA244" s="296"/>
      <c r="CB244" s="296"/>
      <c r="CC244" s="296"/>
      <c r="CD244" s="296"/>
      <c r="CE244" s="296"/>
      <c r="CF244" s="296"/>
      <c r="CG244" s="296"/>
      <c r="CH244" s="296"/>
      <c r="CI244" s="296"/>
      <c r="CJ244" s="296"/>
      <c r="CK244" s="296"/>
      <c r="CL244" s="296"/>
      <c r="CM244" s="296"/>
      <c r="CN244" s="296"/>
      <c r="CO244" s="296"/>
      <c r="CP244" s="296"/>
      <c r="CQ244" s="296"/>
      <c r="CR244" s="296"/>
    </row>
    <row r="245" spans="1:96" ht="12" customHeight="1" x14ac:dyDescent="0.25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296"/>
      <c r="R245" s="296"/>
      <c r="S245" s="296"/>
      <c r="T245" s="296"/>
      <c r="U245" s="296"/>
      <c r="V245" s="296"/>
      <c r="W245" s="296"/>
      <c r="X245" s="300"/>
      <c r="Y245" s="300"/>
      <c r="Z245" s="300"/>
      <c r="AA245" s="300"/>
      <c r="AB245" s="300"/>
      <c r="AC245" s="300"/>
      <c r="AD245" s="300"/>
      <c r="AE245" s="300"/>
      <c r="AF245" s="300"/>
      <c r="AG245" s="300"/>
      <c r="AH245" s="300"/>
      <c r="AI245" s="300"/>
      <c r="AJ245" s="300"/>
      <c r="AK245" s="300"/>
      <c r="AL245" s="300"/>
      <c r="AM245" s="296"/>
      <c r="AN245" s="213"/>
      <c r="AO245" s="213"/>
      <c r="AP245" s="213"/>
      <c r="AQ245" s="213"/>
      <c r="AR245" s="213"/>
      <c r="AS245" s="213"/>
      <c r="AT245" s="213"/>
      <c r="AU245" s="213"/>
      <c r="AV245" s="213"/>
      <c r="AW245" s="320"/>
      <c r="AX245" s="213"/>
      <c r="AY245" s="213"/>
      <c r="AZ245" s="213"/>
      <c r="BA245" s="213"/>
      <c r="BB245" s="283"/>
      <c r="BC245" s="283"/>
      <c r="BD245" s="289">
        <f t="shared" si="25"/>
        <v>20.083333333333332</v>
      </c>
      <c r="BE245" s="293">
        <v>72300</v>
      </c>
      <c r="BF245" s="287">
        <v>524.49913982999999</v>
      </c>
      <c r="BG245" s="287">
        <v>385.10378328213602</v>
      </c>
      <c r="BH245" s="287">
        <v>-382.32188073507302</v>
      </c>
      <c r="BI245" s="292">
        <v>51.175240599853403</v>
      </c>
      <c r="BJ245" s="292">
        <v>5.1739969407528701</v>
      </c>
      <c r="BK245" s="289">
        <f t="shared" si="26"/>
        <v>-0.94662927178428635</v>
      </c>
      <c r="BL245" s="289">
        <f t="shared" si="27"/>
        <v>11.792117131076566</v>
      </c>
      <c r="BM245" s="293">
        <v>72300</v>
      </c>
      <c r="BN245" s="287">
        <v>524.49913982999999</v>
      </c>
      <c r="BO245" s="287">
        <v>413.030486648531</v>
      </c>
      <c r="BP245" s="287">
        <v>-412.28002185395297</v>
      </c>
      <c r="BQ245" s="292">
        <v>51.404922333418703</v>
      </c>
      <c r="BR245" s="292">
        <v>5.3869142731922404</v>
      </c>
      <c r="BS245" s="289">
        <f t="shared" si="28"/>
        <v>-0.74506814183043613</v>
      </c>
      <c r="BT245" s="289">
        <f t="shared" si="29"/>
        <v>11.792117131076566</v>
      </c>
      <c r="BU245" s="296"/>
      <c r="BV245" s="290">
        <v>-108.434329560564</v>
      </c>
      <c r="BW245" s="290">
        <v>-70.920085833478893</v>
      </c>
      <c r="BX245" s="289">
        <f t="shared" si="30"/>
        <v>-113.15245403358773</v>
      </c>
      <c r="BY245" s="289">
        <f t="shared" si="31"/>
        <v>-74.143280132554196</v>
      </c>
      <c r="BZ245" s="296"/>
      <c r="CA245" s="296"/>
      <c r="CB245" s="296"/>
      <c r="CC245" s="296"/>
      <c r="CD245" s="296"/>
      <c r="CE245" s="296"/>
      <c r="CF245" s="296"/>
      <c r="CG245" s="296"/>
      <c r="CH245" s="296"/>
      <c r="CI245" s="296"/>
      <c r="CJ245" s="296"/>
      <c r="CK245" s="296"/>
      <c r="CL245" s="296"/>
      <c r="CM245" s="296"/>
      <c r="CN245" s="296"/>
      <c r="CO245" s="296"/>
      <c r="CP245" s="296"/>
      <c r="CQ245" s="296"/>
      <c r="CR245" s="296"/>
    </row>
    <row r="246" spans="1:96" ht="12" customHeight="1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296"/>
      <c r="R246" s="296"/>
      <c r="S246" s="296"/>
      <c r="T246" s="296"/>
      <c r="U246" s="296"/>
      <c r="V246" s="296"/>
      <c r="W246" s="296"/>
      <c r="X246" s="300"/>
      <c r="Y246" s="300"/>
      <c r="Z246" s="300"/>
      <c r="AA246" s="300"/>
      <c r="AB246" s="300"/>
      <c r="AC246" s="300"/>
      <c r="AD246" s="300"/>
      <c r="AE246" s="300"/>
      <c r="AF246" s="300"/>
      <c r="AG246" s="300"/>
      <c r="AH246" s="300"/>
      <c r="AI246" s="300"/>
      <c r="AJ246" s="300"/>
      <c r="AK246" s="300"/>
      <c r="AL246" s="300"/>
      <c r="AM246" s="296"/>
      <c r="AN246" s="213"/>
      <c r="AO246" s="213"/>
      <c r="AP246" s="213"/>
      <c r="AQ246" s="213"/>
      <c r="AR246" s="213"/>
      <c r="AS246" s="213"/>
      <c r="AT246" s="213"/>
      <c r="AU246" s="213"/>
      <c r="AV246" s="213"/>
      <c r="AW246" s="320"/>
      <c r="AX246" s="213"/>
      <c r="AY246" s="213"/>
      <c r="AZ246" s="213"/>
      <c r="BA246" s="213"/>
      <c r="BB246" s="283"/>
      <c r="BC246" s="283"/>
      <c r="BD246" s="289">
        <f t="shared" si="25"/>
        <v>20.166666666666668</v>
      </c>
      <c r="BE246" s="293">
        <v>72600</v>
      </c>
      <c r="BF246" s="287">
        <v>539.13613719</v>
      </c>
      <c r="BG246" s="287">
        <v>392.35567532172399</v>
      </c>
      <c r="BH246" s="287">
        <v>-388.75733075657001</v>
      </c>
      <c r="BI246" s="292">
        <v>51.230152197093297</v>
      </c>
      <c r="BJ246" s="292">
        <v>5.23516758331498</v>
      </c>
      <c r="BK246" s="289">
        <f t="shared" si="26"/>
        <v>-0.88545862922217644</v>
      </c>
      <c r="BL246" s="289">
        <f t="shared" si="27"/>
        <v>26.429114491076575</v>
      </c>
      <c r="BM246" s="293">
        <v>72600</v>
      </c>
      <c r="BN246" s="287">
        <v>539.13613719</v>
      </c>
      <c r="BO246" s="287">
        <v>417.83228327381602</v>
      </c>
      <c r="BP246" s="287">
        <v>-416.41556656482697</v>
      </c>
      <c r="BQ246" s="292">
        <v>51.4397999691367</v>
      </c>
      <c r="BR246" s="292">
        <v>5.4269691939095202</v>
      </c>
      <c r="BS246" s="289">
        <f t="shared" si="28"/>
        <v>-0.70501322111315634</v>
      </c>
      <c r="BT246" s="289">
        <f t="shared" si="29"/>
        <v>26.429114491076575</v>
      </c>
      <c r="BU246" s="296"/>
      <c r="BV246" s="290">
        <v>-101.832233217995</v>
      </c>
      <c r="BW246" s="290">
        <v>-66.018114087293597</v>
      </c>
      <c r="BX246" s="289">
        <f t="shared" si="30"/>
        <v>-106.55035769101873</v>
      </c>
      <c r="BY246" s="289">
        <f t="shared" si="31"/>
        <v>-69.2413083863689</v>
      </c>
      <c r="BZ246" s="296"/>
      <c r="CA246" s="296"/>
      <c r="CB246" s="296"/>
      <c r="CC246" s="296"/>
      <c r="CD246" s="296"/>
      <c r="CE246" s="296"/>
      <c r="CF246" s="296"/>
      <c r="CG246" s="296"/>
      <c r="CH246" s="296"/>
      <c r="CI246" s="296"/>
      <c r="CJ246" s="296"/>
      <c r="CK246" s="296"/>
      <c r="CL246" s="296"/>
      <c r="CM246" s="296"/>
      <c r="CN246" s="296"/>
      <c r="CO246" s="296"/>
      <c r="CP246" s="296"/>
      <c r="CQ246" s="296"/>
      <c r="CR246" s="296"/>
    </row>
    <row r="247" spans="1:96" ht="12" customHeight="1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296"/>
      <c r="R247" s="296"/>
      <c r="S247" s="296"/>
      <c r="T247" s="296"/>
      <c r="U247" s="296"/>
      <c r="V247" s="296"/>
      <c r="W247" s="296"/>
      <c r="X247" s="300"/>
      <c r="Y247" s="300"/>
      <c r="Z247" s="300"/>
      <c r="AA247" s="300"/>
      <c r="AB247" s="300"/>
      <c r="AC247" s="300"/>
      <c r="AD247" s="300"/>
      <c r="AE247" s="300"/>
      <c r="AF247" s="300"/>
      <c r="AG247" s="300"/>
      <c r="AH247" s="300"/>
      <c r="AI247" s="300"/>
      <c r="AJ247" s="300"/>
      <c r="AK247" s="300"/>
      <c r="AL247" s="300"/>
      <c r="AM247" s="296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320"/>
      <c r="AX247" s="213"/>
      <c r="AY247" s="213"/>
      <c r="AZ247" s="213"/>
      <c r="BA247" s="213"/>
      <c r="BB247" s="283"/>
      <c r="BC247" s="283"/>
      <c r="BD247" s="289">
        <f t="shared" si="25"/>
        <v>20.25</v>
      </c>
      <c r="BE247" s="293">
        <v>72900</v>
      </c>
      <c r="BF247" s="287">
        <v>553.45062605999999</v>
      </c>
      <c r="BG247" s="287">
        <v>401.25825578630298</v>
      </c>
      <c r="BH247" s="287">
        <v>-396.87702342503098</v>
      </c>
      <c r="BI247" s="292">
        <v>51.297909493397597</v>
      </c>
      <c r="BJ247" s="292">
        <v>5.3087214230096498</v>
      </c>
      <c r="BK247" s="289">
        <f t="shared" si="26"/>
        <v>-0.81190478952750667</v>
      </c>
      <c r="BL247" s="289">
        <f t="shared" si="27"/>
        <v>40.743603361076566</v>
      </c>
      <c r="BM247" s="293">
        <v>72900</v>
      </c>
      <c r="BN247" s="287">
        <v>553.45062605999999</v>
      </c>
      <c r="BO247" s="287">
        <v>423.85462337636699</v>
      </c>
      <c r="BP247" s="287">
        <v>-421.77315825608702</v>
      </c>
      <c r="BQ247" s="292">
        <v>51.483993763857001</v>
      </c>
      <c r="BR247" s="292">
        <v>5.4762298223462498</v>
      </c>
      <c r="BS247" s="289">
        <f t="shared" si="28"/>
        <v>-0.65575259267642672</v>
      </c>
      <c r="BT247" s="289">
        <f t="shared" si="29"/>
        <v>40.743603361076566</v>
      </c>
      <c r="BU247" s="296"/>
      <c r="BV247" s="290">
        <v>-94.114862140483595</v>
      </c>
      <c r="BW247" s="290">
        <v>-60.393106693519499</v>
      </c>
      <c r="BX247" s="289">
        <f t="shared" si="30"/>
        <v>-98.83298661350733</v>
      </c>
      <c r="BY247" s="289">
        <f t="shared" si="31"/>
        <v>-63.616300992594795</v>
      </c>
      <c r="BZ247" s="296"/>
      <c r="CA247" s="296"/>
      <c r="CB247" s="296"/>
      <c r="CC247" s="296"/>
      <c r="CD247" s="296"/>
      <c r="CE247" s="296"/>
      <c r="CF247" s="296"/>
      <c r="CG247" s="296"/>
      <c r="CH247" s="296"/>
      <c r="CI247" s="296"/>
      <c r="CJ247" s="296"/>
      <c r="CK247" s="296"/>
      <c r="CL247" s="296"/>
      <c r="CM247" s="296"/>
      <c r="CN247" s="296"/>
      <c r="CO247" s="296"/>
      <c r="CP247" s="296"/>
      <c r="CQ247" s="296"/>
      <c r="CR247" s="296"/>
    </row>
    <row r="248" spans="1:96" ht="12" customHeight="1" x14ac:dyDescent="0.25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296"/>
      <c r="R248" s="296"/>
      <c r="S248" s="296"/>
      <c r="T248" s="296"/>
      <c r="U248" s="296"/>
      <c r="V248" s="296"/>
      <c r="W248" s="296"/>
      <c r="X248" s="300"/>
      <c r="Y248" s="300"/>
      <c r="Z248" s="300"/>
      <c r="AA248" s="300"/>
      <c r="AB248" s="300"/>
      <c r="AC248" s="300"/>
      <c r="AD248" s="300"/>
      <c r="AE248" s="300"/>
      <c r="AF248" s="300"/>
      <c r="AG248" s="300"/>
      <c r="AH248" s="300"/>
      <c r="AI248" s="300"/>
      <c r="AJ248" s="300"/>
      <c r="AK248" s="300"/>
      <c r="AL248" s="300"/>
      <c r="AM248" s="296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320"/>
      <c r="AX248" s="213"/>
      <c r="AY248" s="213"/>
      <c r="AZ248" s="213"/>
      <c r="BA248" s="213"/>
      <c r="BB248" s="283"/>
      <c r="BC248" s="283"/>
      <c r="BD248" s="289">
        <f t="shared" si="25"/>
        <v>20.333333333333332</v>
      </c>
      <c r="BE248" s="293">
        <v>73200</v>
      </c>
      <c r="BF248" s="287">
        <v>567.28577393</v>
      </c>
      <c r="BG248" s="287">
        <v>411.73652198343098</v>
      </c>
      <c r="BH248" s="287">
        <v>-406.62935509124497</v>
      </c>
      <c r="BI248" s="292">
        <v>51.377691230434003</v>
      </c>
      <c r="BJ248" s="292">
        <v>5.3936490751552801</v>
      </c>
      <c r="BK248" s="289">
        <f t="shared" si="26"/>
        <v>-0.7269771373818763</v>
      </c>
      <c r="BL248" s="289">
        <f t="shared" si="27"/>
        <v>54.578751231076581</v>
      </c>
      <c r="BM248" s="293">
        <v>73200</v>
      </c>
      <c r="BN248" s="287">
        <v>567.28577393</v>
      </c>
      <c r="BO248" s="287">
        <v>431.05830952866</v>
      </c>
      <c r="BP248" s="287">
        <v>-428.328497593647</v>
      </c>
      <c r="BQ248" s="292">
        <v>51.537110107603198</v>
      </c>
      <c r="BR248" s="292">
        <v>5.5341732393354599</v>
      </c>
      <c r="BS248" s="289">
        <f t="shared" si="28"/>
        <v>-0.59780917568721659</v>
      </c>
      <c r="BT248" s="289">
        <f t="shared" si="29"/>
        <v>54.578751231076581</v>
      </c>
      <c r="BU248" s="296"/>
      <c r="BV248" s="290">
        <v>-85.366737591197307</v>
      </c>
      <c r="BW248" s="290">
        <v>-54.106669181485799</v>
      </c>
      <c r="BX248" s="289">
        <f t="shared" si="30"/>
        <v>-90.084862064221042</v>
      </c>
      <c r="BY248" s="289">
        <f t="shared" si="31"/>
        <v>-57.329863480561094</v>
      </c>
      <c r="BZ248" s="296"/>
      <c r="CA248" s="296"/>
      <c r="CB248" s="296"/>
      <c r="CC248" s="296"/>
      <c r="CD248" s="296"/>
      <c r="CE248" s="296"/>
      <c r="CF248" s="296"/>
      <c r="CG248" s="296"/>
      <c r="CH248" s="296"/>
      <c r="CI248" s="296"/>
      <c r="CJ248" s="296"/>
      <c r="CK248" s="296"/>
      <c r="CL248" s="296"/>
      <c r="CM248" s="296"/>
      <c r="CN248" s="296"/>
      <c r="CO248" s="296"/>
      <c r="CP248" s="296"/>
      <c r="CQ248" s="296"/>
      <c r="CR248" s="296"/>
    </row>
    <row r="249" spans="1:96" ht="12" customHeight="1" x14ac:dyDescent="0.25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296"/>
      <c r="R249" s="296"/>
      <c r="S249" s="296"/>
      <c r="T249" s="296"/>
      <c r="U249" s="296"/>
      <c r="V249" s="296"/>
      <c r="W249" s="296"/>
      <c r="X249" s="300"/>
      <c r="Y249" s="300"/>
      <c r="Z249" s="300"/>
      <c r="AA249" s="300"/>
      <c r="AB249" s="300"/>
      <c r="AC249" s="300"/>
      <c r="AD249" s="300"/>
      <c r="AE249" s="300"/>
      <c r="AF249" s="300"/>
      <c r="AG249" s="300"/>
      <c r="AH249" s="300"/>
      <c r="AI249" s="300"/>
      <c r="AJ249" s="300"/>
      <c r="AK249" s="300"/>
      <c r="AL249" s="300"/>
      <c r="AM249" s="296"/>
      <c r="AN249" s="213"/>
      <c r="AO249" s="213"/>
      <c r="AP249" s="213"/>
      <c r="AQ249" s="213"/>
      <c r="AR249" s="213"/>
      <c r="AS249" s="213"/>
      <c r="AT249" s="213"/>
      <c r="AU249" s="213"/>
      <c r="AV249" s="213"/>
      <c r="AW249" s="320"/>
      <c r="AX249" s="213"/>
      <c r="AY249" s="213"/>
      <c r="AZ249" s="213"/>
      <c r="BA249" s="213"/>
      <c r="BB249" s="283"/>
      <c r="BC249" s="283"/>
      <c r="BD249" s="289">
        <f t="shared" si="25"/>
        <v>20.416666666666668</v>
      </c>
      <c r="BE249" s="293">
        <v>73500</v>
      </c>
      <c r="BF249" s="287">
        <v>580.49</v>
      </c>
      <c r="BG249" s="287">
        <v>423.67061457377702</v>
      </c>
      <c r="BH249" s="287">
        <v>-417.916779696508</v>
      </c>
      <c r="BI249" s="292">
        <v>51.468303071590697</v>
      </c>
      <c r="BJ249" s="292">
        <v>5.4885979010231498</v>
      </c>
      <c r="BK249" s="289">
        <f t="shared" si="26"/>
        <v>-0.63202831151400662</v>
      </c>
      <c r="BL249" s="289">
        <f t="shared" si="27"/>
        <v>67.782977301076585</v>
      </c>
      <c r="BM249" s="293">
        <v>73500</v>
      </c>
      <c r="BN249" s="287">
        <v>580.49</v>
      </c>
      <c r="BO249" s="287">
        <v>439.376187563587</v>
      </c>
      <c r="BP249" s="287">
        <v>-436.02991361746899</v>
      </c>
      <c r="BQ249" s="292">
        <v>51.598525478311799</v>
      </c>
      <c r="BR249" s="292">
        <v>5.6000510332198701</v>
      </c>
      <c r="BS249" s="289">
        <f t="shared" si="28"/>
        <v>-0.53193138180280641</v>
      </c>
      <c r="BT249" s="289">
        <f t="shared" si="29"/>
        <v>67.782977301076585</v>
      </c>
      <c r="BU249" s="296"/>
      <c r="BV249" s="290">
        <v>-75.683669727487697</v>
      </c>
      <c r="BW249" s="290">
        <v>-47.227651115897402</v>
      </c>
      <c r="BX249" s="289">
        <f t="shared" si="30"/>
        <v>-80.401794200511432</v>
      </c>
      <c r="BY249" s="289">
        <f t="shared" si="31"/>
        <v>-50.450845414972697</v>
      </c>
      <c r="BZ249" s="296"/>
      <c r="CA249" s="296"/>
      <c r="CB249" s="296"/>
      <c r="CC249" s="296"/>
      <c r="CD249" s="296"/>
      <c r="CE249" s="296"/>
      <c r="CF249" s="296"/>
      <c r="CG249" s="296"/>
      <c r="CH249" s="296"/>
      <c r="CI249" s="296"/>
      <c r="CJ249" s="296"/>
      <c r="CK249" s="296"/>
      <c r="CL249" s="296"/>
      <c r="CM249" s="296"/>
      <c r="CN249" s="296"/>
      <c r="CO249" s="296"/>
      <c r="CP249" s="296"/>
      <c r="CQ249" s="296"/>
      <c r="CR249" s="296"/>
    </row>
    <row r="250" spans="1:96" ht="12" customHeight="1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296"/>
      <c r="R250" s="296"/>
      <c r="S250" s="296"/>
      <c r="T250" s="296"/>
      <c r="U250" s="296"/>
      <c r="V250" s="296"/>
      <c r="W250" s="296"/>
      <c r="X250" s="300"/>
      <c r="Y250" s="300"/>
      <c r="Z250" s="300"/>
      <c r="AA250" s="300"/>
      <c r="AB250" s="300"/>
      <c r="AC250" s="300"/>
      <c r="AD250" s="300"/>
      <c r="AE250" s="300"/>
      <c r="AF250" s="300"/>
      <c r="AG250" s="300"/>
      <c r="AH250" s="300"/>
      <c r="AI250" s="300"/>
      <c r="AJ250" s="300"/>
      <c r="AK250" s="300"/>
      <c r="AL250" s="300"/>
      <c r="AM250" s="296"/>
      <c r="AN250" s="213"/>
      <c r="AO250" s="213"/>
      <c r="AP250" s="213"/>
      <c r="AQ250" s="213"/>
      <c r="AR250" s="213"/>
      <c r="AS250" s="213"/>
      <c r="AT250" s="213"/>
      <c r="AU250" s="213"/>
      <c r="AV250" s="213"/>
      <c r="AW250" s="320"/>
      <c r="AX250" s="213"/>
      <c r="AY250" s="213"/>
      <c r="AZ250" s="213"/>
      <c r="BA250" s="213"/>
      <c r="BB250" s="283"/>
      <c r="BC250" s="283"/>
      <c r="BD250" s="289">
        <f t="shared" si="25"/>
        <v>20.5</v>
      </c>
      <c r="BE250" s="293">
        <v>73800</v>
      </c>
      <c r="BF250" s="287">
        <v>592.91863602000001</v>
      </c>
      <c r="BG250" s="287">
        <v>436.89773025094797</v>
      </c>
      <c r="BH250" s="287">
        <v>-430.59571321329099</v>
      </c>
      <c r="BI250" s="292">
        <v>51.568219475830404</v>
      </c>
      <c r="BJ250" s="292">
        <v>5.5919281407046197</v>
      </c>
      <c r="BK250" s="289">
        <f t="shared" si="26"/>
        <v>-0.5286980718325367</v>
      </c>
      <c r="BL250" s="289">
        <f t="shared" si="27"/>
        <v>80.211613321076584</v>
      </c>
      <c r="BM250" s="293">
        <v>73800</v>
      </c>
      <c r="BN250" s="287">
        <v>592.91863602000001</v>
      </c>
      <c r="BO250" s="287">
        <v>448.71284923608101</v>
      </c>
      <c r="BP250" s="287">
        <v>-444.79704346787901</v>
      </c>
      <c r="BQ250" s="292">
        <v>51.667394154980499</v>
      </c>
      <c r="BR250" s="292">
        <v>5.6729060930759099</v>
      </c>
      <c r="BS250" s="289">
        <f t="shared" si="28"/>
        <v>-0.45907632194676662</v>
      </c>
      <c r="BT250" s="289">
        <f t="shared" si="29"/>
        <v>80.211613321076584</v>
      </c>
      <c r="BU250" s="296"/>
      <c r="BV250" s="290">
        <v>-65.171708280405397</v>
      </c>
      <c r="BW250" s="290">
        <v>-39.831392050913998</v>
      </c>
      <c r="BX250" s="289">
        <f t="shared" si="30"/>
        <v>-69.889832753429133</v>
      </c>
      <c r="BY250" s="289">
        <f t="shared" si="31"/>
        <v>-43.054586349989293</v>
      </c>
      <c r="BZ250" s="296"/>
      <c r="CA250" s="296"/>
      <c r="CB250" s="296"/>
      <c r="CC250" s="296"/>
      <c r="CD250" s="296"/>
      <c r="CE250" s="296"/>
      <c r="CF250" s="296"/>
      <c r="CG250" s="296"/>
      <c r="CH250" s="296"/>
      <c r="CI250" s="296"/>
      <c r="CJ250" s="296"/>
      <c r="CK250" s="296"/>
      <c r="CL250" s="296"/>
      <c r="CM250" s="296"/>
      <c r="CN250" s="296"/>
      <c r="CO250" s="296"/>
      <c r="CP250" s="296"/>
      <c r="CQ250" s="296"/>
      <c r="CR250" s="296"/>
    </row>
    <row r="251" spans="1:96" ht="12" customHeight="1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296"/>
      <c r="R251" s="296"/>
      <c r="S251" s="296"/>
      <c r="T251" s="296"/>
      <c r="U251" s="296"/>
      <c r="V251" s="296"/>
      <c r="W251" s="296"/>
      <c r="X251" s="300"/>
      <c r="Y251" s="300"/>
      <c r="Z251" s="300"/>
      <c r="AA251" s="300"/>
      <c r="AB251" s="300"/>
      <c r="AC251" s="300"/>
      <c r="AD251" s="300"/>
      <c r="AE251" s="300"/>
      <c r="AF251" s="300"/>
      <c r="AG251" s="300"/>
      <c r="AH251" s="300"/>
      <c r="AI251" s="300"/>
      <c r="AJ251" s="300"/>
      <c r="AK251" s="300"/>
      <c r="AL251" s="300"/>
      <c r="AM251" s="296"/>
      <c r="AN251" s="213"/>
      <c r="AO251" s="213"/>
      <c r="AP251" s="213"/>
      <c r="AQ251" s="213"/>
      <c r="AR251" s="213"/>
      <c r="AS251" s="213"/>
      <c r="AT251" s="213"/>
      <c r="AU251" s="213"/>
      <c r="AV251" s="213"/>
      <c r="AW251" s="320"/>
      <c r="AX251" s="213"/>
      <c r="AY251" s="213"/>
      <c r="AZ251" s="213"/>
      <c r="BA251" s="213"/>
      <c r="BB251" s="283"/>
      <c r="BC251" s="283"/>
      <c r="BD251" s="289">
        <f t="shared" si="25"/>
        <v>20.583333333333332</v>
      </c>
      <c r="BE251" s="293">
        <v>74100</v>
      </c>
      <c r="BF251" s="287">
        <v>604.43551124999999</v>
      </c>
      <c r="BG251" s="287">
        <v>451.21753111186598</v>
      </c>
      <c r="BH251" s="287">
        <v>-444.480341419269</v>
      </c>
      <c r="BI251" s="292">
        <v>51.675654516843899</v>
      </c>
      <c r="BJ251" s="292">
        <v>5.7017914586942098</v>
      </c>
      <c r="BK251" s="289">
        <f t="shared" si="26"/>
        <v>-0.41883475384294666</v>
      </c>
      <c r="BL251" s="289">
        <f t="shared" si="27"/>
        <v>91.728488551076566</v>
      </c>
      <c r="BM251" s="293">
        <v>74100</v>
      </c>
      <c r="BN251" s="287">
        <v>604.43551124999999</v>
      </c>
      <c r="BO251" s="287">
        <v>458.94620403770102</v>
      </c>
      <c r="BP251" s="287">
        <v>-454.521386123865</v>
      </c>
      <c r="BQ251" s="292">
        <v>51.742672080575701</v>
      </c>
      <c r="BR251" s="292">
        <v>5.7516041110067597</v>
      </c>
      <c r="BS251" s="289">
        <f t="shared" si="28"/>
        <v>-0.38037830401591677</v>
      </c>
      <c r="BT251" s="289">
        <f t="shared" si="29"/>
        <v>91.728488551076566</v>
      </c>
      <c r="BU251" s="296"/>
      <c r="BV251" s="290">
        <v>-53.945981089595897</v>
      </c>
      <c r="BW251" s="290">
        <v>-31.998896405349001</v>
      </c>
      <c r="BX251" s="289">
        <f t="shared" si="30"/>
        <v>-58.664105562619632</v>
      </c>
      <c r="BY251" s="289">
        <f t="shared" si="31"/>
        <v>-35.222090704424296</v>
      </c>
      <c r="BZ251" s="296"/>
      <c r="CA251" s="296"/>
      <c r="CB251" s="296"/>
      <c r="CC251" s="296"/>
      <c r="CD251" s="296"/>
      <c r="CE251" s="296"/>
      <c r="CF251" s="296"/>
      <c r="CG251" s="296"/>
      <c r="CH251" s="296"/>
      <c r="CI251" s="296"/>
      <c r="CJ251" s="296"/>
      <c r="CK251" s="296"/>
      <c r="CL251" s="296"/>
      <c r="CM251" s="296"/>
      <c r="CN251" s="296"/>
      <c r="CO251" s="296"/>
      <c r="CP251" s="296"/>
      <c r="CQ251" s="296"/>
      <c r="CR251" s="296"/>
    </row>
    <row r="252" spans="1:96" ht="12" customHeight="1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296"/>
      <c r="R252" s="296"/>
      <c r="S252" s="296"/>
      <c r="T252" s="296"/>
      <c r="U252" s="296"/>
      <c r="V252" s="296"/>
      <c r="W252" s="296"/>
      <c r="X252" s="300"/>
      <c r="Y252" s="300"/>
      <c r="Z252" s="300"/>
      <c r="AA252" s="300"/>
      <c r="AB252" s="300"/>
      <c r="AC252" s="300"/>
      <c r="AD252" s="300"/>
      <c r="AE252" s="300"/>
      <c r="AF252" s="300"/>
      <c r="AG252" s="300"/>
      <c r="AH252" s="300"/>
      <c r="AI252" s="300"/>
      <c r="AJ252" s="300"/>
      <c r="AK252" s="300"/>
      <c r="AL252" s="300"/>
      <c r="AM252" s="296"/>
      <c r="AN252" s="213"/>
      <c r="AO252" s="213"/>
      <c r="AP252" s="213"/>
      <c r="AQ252" s="213"/>
      <c r="AR252" s="213"/>
      <c r="AS252" s="213"/>
      <c r="AT252" s="213"/>
      <c r="AU252" s="213"/>
      <c r="AV252" s="213"/>
      <c r="AW252" s="320"/>
      <c r="AX252" s="213"/>
      <c r="AY252" s="213"/>
      <c r="AZ252" s="213"/>
      <c r="BA252" s="213"/>
      <c r="BB252" s="283"/>
      <c r="BC252" s="283"/>
      <c r="BD252" s="289">
        <f t="shared" si="25"/>
        <v>20.666666666666668</v>
      </c>
      <c r="BE252" s="293">
        <v>74400</v>
      </c>
      <c r="BF252" s="287">
        <v>614.91444438999997</v>
      </c>
      <c r="BG252" s="287">
        <v>466.400280499546</v>
      </c>
      <c r="BH252" s="287">
        <v>-459.34984768036099</v>
      </c>
      <c r="BI252" s="292">
        <v>51.788651246433801</v>
      </c>
      <c r="BJ252" s="292">
        <v>5.8162205202679704</v>
      </c>
      <c r="BK252" s="289">
        <f t="shared" si="26"/>
        <v>-0.30440569226918601</v>
      </c>
      <c r="BL252" s="289">
        <f t="shared" si="27"/>
        <v>102.20742169107655</v>
      </c>
      <c r="BM252" s="293">
        <v>74400</v>
      </c>
      <c r="BN252" s="287">
        <v>614.91444438999997</v>
      </c>
      <c r="BO252" s="287">
        <v>469.930800166305</v>
      </c>
      <c r="BP252" s="287">
        <v>-465.06876894785802</v>
      </c>
      <c r="BQ252" s="292">
        <v>51.8231545541693</v>
      </c>
      <c r="BR252" s="292">
        <v>5.8348763005599604</v>
      </c>
      <c r="BS252" s="289">
        <f t="shared" si="28"/>
        <v>-0.29710611446271606</v>
      </c>
      <c r="BT252" s="289">
        <f t="shared" si="29"/>
        <v>102.20742169107655</v>
      </c>
      <c r="BU252" s="296"/>
      <c r="BV252" s="290">
        <v>-42.129433214022399</v>
      </c>
      <c r="BW252" s="290">
        <v>-23.815946295817401</v>
      </c>
      <c r="BX252" s="289">
        <f t="shared" si="30"/>
        <v>-46.847557687046134</v>
      </c>
      <c r="BY252" s="289">
        <f t="shared" si="31"/>
        <v>-27.0391405948927</v>
      </c>
      <c r="BZ252" s="296"/>
      <c r="CA252" s="296"/>
      <c r="CB252" s="296"/>
      <c r="CC252" s="296"/>
      <c r="CD252" s="296"/>
      <c r="CE252" s="296"/>
      <c r="CF252" s="296"/>
      <c r="CG252" s="296"/>
      <c r="CH252" s="296"/>
      <c r="CI252" s="296"/>
      <c r="CJ252" s="296"/>
      <c r="CK252" s="296"/>
      <c r="CL252" s="296"/>
      <c r="CM252" s="296"/>
      <c r="CN252" s="296"/>
      <c r="CO252" s="296"/>
      <c r="CP252" s="296"/>
      <c r="CQ252" s="296"/>
      <c r="CR252" s="296"/>
    </row>
    <row r="253" spans="1:96" ht="12" customHeight="1" x14ac:dyDescent="0.25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296"/>
      <c r="R253" s="296"/>
      <c r="S253" s="296"/>
      <c r="T253" s="296"/>
      <c r="U253" s="296"/>
      <c r="V253" s="296"/>
      <c r="W253" s="296"/>
      <c r="X253" s="300"/>
      <c r="Y253" s="300"/>
      <c r="Z253" s="300"/>
      <c r="AA253" s="300"/>
      <c r="AB253" s="300"/>
      <c r="AC253" s="300"/>
      <c r="AD253" s="300"/>
      <c r="AE253" s="300"/>
      <c r="AF253" s="300"/>
      <c r="AG253" s="300"/>
      <c r="AH253" s="300"/>
      <c r="AI253" s="300"/>
      <c r="AJ253" s="300"/>
      <c r="AK253" s="300"/>
      <c r="AL253" s="300"/>
      <c r="AM253" s="296"/>
      <c r="AN253" s="213"/>
      <c r="AO253" s="213"/>
      <c r="AP253" s="213"/>
      <c r="AQ253" s="213"/>
      <c r="AR253" s="213"/>
      <c r="AS253" s="213"/>
      <c r="AT253" s="213"/>
      <c r="AU253" s="213"/>
      <c r="AV253" s="213"/>
      <c r="AW253" s="320"/>
      <c r="AX253" s="213"/>
      <c r="AY253" s="213"/>
      <c r="AZ253" s="213"/>
      <c r="BA253" s="213"/>
      <c r="BB253" s="283"/>
      <c r="BC253" s="283"/>
      <c r="BD253" s="289">
        <f t="shared" si="25"/>
        <v>20.75</v>
      </c>
      <c r="BE253" s="293">
        <v>74700</v>
      </c>
      <c r="BF253" s="287">
        <v>624.24062605999995</v>
      </c>
      <c r="BG253" s="287">
        <v>482.19654002113901</v>
      </c>
      <c r="BH253" s="287">
        <v>-474.95798588337499</v>
      </c>
      <c r="BI253" s="292">
        <v>51.905176681829801</v>
      </c>
      <c r="BJ253" s="292">
        <v>5.9332176528190104</v>
      </c>
      <c r="BK253" s="289">
        <f t="shared" si="26"/>
        <v>-0.18740855971814607</v>
      </c>
      <c r="BL253" s="289">
        <f t="shared" si="27"/>
        <v>111.53360336107653</v>
      </c>
      <c r="BM253" s="293">
        <v>74700</v>
      </c>
      <c r="BN253" s="287">
        <v>624.24062605999995</v>
      </c>
      <c r="BO253" s="287">
        <v>481.50252796366402</v>
      </c>
      <c r="BP253" s="287">
        <v>-476.28347923240102</v>
      </c>
      <c r="BQ253" s="292">
        <v>51.907523363202202</v>
      </c>
      <c r="BR253" s="292">
        <v>5.9213683850509398</v>
      </c>
      <c r="BS253" s="289">
        <f t="shared" si="28"/>
        <v>-0.21061402997173673</v>
      </c>
      <c r="BT253" s="289">
        <f t="shared" si="29"/>
        <v>111.53360336107653</v>
      </c>
      <c r="BU253" s="296"/>
      <c r="BV253" s="290">
        <v>-29.851480427878499</v>
      </c>
      <c r="BW253" s="290">
        <v>-15.3721620441565</v>
      </c>
      <c r="BX253" s="289">
        <f t="shared" si="30"/>
        <v>-34.569604900902235</v>
      </c>
      <c r="BY253" s="289">
        <f t="shared" si="31"/>
        <v>-18.595356343231799</v>
      </c>
      <c r="BZ253" s="296"/>
      <c r="CA253" s="296"/>
      <c r="CB253" s="296"/>
      <c r="CC253" s="296"/>
      <c r="CD253" s="296"/>
      <c r="CE253" s="296"/>
      <c r="CF253" s="296"/>
      <c r="CG253" s="296"/>
      <c r="CH253" s="296"/>
      <c r="CI253" s="296"/>
      <c r="CJ253" s="296"/>
      <c r="CK253" s="296"/>
      <c r="CL253" s="296"/>
      <c r="CM253" s="296"/>
      <c r="CN253" s="296"/>
      <c r="CO253" s="296"/>
      <c r="CP253" s="296"/>
      <c r="CQ253" s="296"/>
      <c r="CR253" s="296"/>
    </row>
    <row r="254" spans="1:96" ht="12" customHeight="1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296"/>
      <c r="R254" s="296"/>
      <c r="S254" s="296"/>
      <c r="T254" s="296"/>
      <c r="U254" s="296"/>
      <c r="V254" s="296"/>
      <c r="W254" s="296"/>
      <c r="X254" s="300"/>
      <c r="Y254" s="300"/>
      <c r="Z254" s="300"/>
      <c r="AA254" s="300"/>
      <c r="AB254" s="300"/>
      <c r="AC254" s="300"/>
      <c r="AD254" s="300"/>
      <c r="AE254" s="300"/>
      <c r="AF254" s="300"/>
      <c r="AG254" s="300"/>
      <c r="AH254" s="300"/>
      <c r="AI254" s="300"/>
      <c r="AJ254" s="300"/>
      <c r="AK254" s="300"/>
      <c r="AL254" s="300"/>
      <c r="AM254" s="296"/>
      <c r="AN254" s="213"/>
      <c r="AO254" s="213"/>
      <c r="AP254" s="213"/>
      <c r="AQ254" s="213"/>
      <c r="AR254" s="213"/>
      <c r="AS254" s="213"/>
      <c r="AT254" s="213"/>
      <c r="AU254" s="213"/>
      <c r="AV254" s="213"/>
      <c r="AW254" s="320"/>
      <c r="AX254" s="213"/>
      <c r="AY254" s="213"/>
      <c r="AZ254" s="213"/>
      <c r="BA254" s="213"/>
      <c r="BB254" s="283"/>
      <c r="BC254" s="283"/>
      <c r="BD254" s="289">
        <f t="shared" si="25"/>
        <v>20.833333333333332</v>
      </c>
      <c r="BE254" s="293">
        <v>75000</v>
      </c>
      <c r="BF254" s="287">
        <v>632.31187666999904</v>
      </c>
      <c r="BG254" s="287">
        <v>498.34718872048302</v>
      </c>
      <c r="BH254" s="287">
        <v>-491.04365273640298</v>
      </c>
      <c r="BI254" s="292">
        <v>52.023210400646597</v>
      </c>
      <c r="BJ254" s="292">
        <v>6.0508328900905104</v>
      </c>
      <c r="BK254" s="289">
        <f t="shared" si="26"/>
        <v>-6.9793322446646044E-2</v>
      </c>
      <c r="BL254" s="289">
        <f t="shared" si="27"/>
        <v>119.60485397107561</v>
      </c>
      <c r="BM254" s="293">
        <v>75000</v>
      </c>
      <c r="BN254" s="287">
        <v>632.31187666999904</v>
      </c>
      <c r="BO254" s="287">
        <v>493.48418397026398</v>
      </c>
      <c r="BP254" s="287">
        <v>-487.99359013880502</v>
      </c>
      <c r="BQ254" s="292">
        <v>51.994397934387301</v>
      </c>
      <c r="BR254" s="292">
        <v>6.0096905745385802</v>
      </c>
      <c r="BS254" s="289">
        <f t="shared" si="28"/>
        <v>-0.12229184048409625</v>
      </c>
      <c r="BT254" s="289">
        <f t="shared" si="29"/>
        <v>119.60485397107561</v>
      </c>
      <c r="BU254" s="296"/>
      <c r="BV254" s="290">
        <v>-17.246591848717198</v>
      </c>
      <c r="BW254" s="290">
        <v>-6.76002064851951</v>
      </c>
      <c r="BX254" s="289">
        <f t="shared" si="30"/>
        <v>-21.96471632174093</v>
      </c>
      <c r="BY254" s="289">
        <f t="shared" si="31"/>
        <v>-9.9832149475948064</v>
      </c>
      <c r="BZ254" s="296"/>
      <c r="CA254" s="296"/>
      <c r="CB254" s="296"/>
      <c r="CC254" s="296"/>
      <c r="CD254" s="296"/>
      <c r="CE254" s="296"/>
      <c r="CF254" s="296"/>
      <c r="CG254" s="296"/>
      <c r="CH254" s="296"/>
      <c r="CI254" s="296"/>
      <c r="CJ254" s="296"/>
      <c r="CK254" s="296"/>
      <c r="CL254" s="296"/>
      <c r="CM254" s="296"/>
      <c r="CN254" s="296"/>
      <c r="CO254" s="296"/>
      <c r="CP254" s="296"/>
      <c r="CQ254" s="296"/>
      <c r="CR254" s="296"/>
    </row>
    <row r="255" spans="1:96" ht="12" customHeight="1" x14ac:dyDescent="0.25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296"/>
      <c r="R255" s="296"/>
      <c r="S255" s="296"/>
      <c r="T255" s="296"/>
      <c r="U255" s="296"/>
      <c r="V255" s="296"/>
      <c r="W255" s="296"/>
      <c r="X255" s="300"/>
      <c r="Y255" s="300"/>
      <c r="Z255" s="300"/>
      <c r="AA255" s="300"/>
      <c r="AB255" s="300"/>
      <c r="AC255" s="300"/>
      <c r="AD255" s="300"/>
      <c r="AE255" s="300"/>
      <c r="AF255" s="300"/>
      <c r="AG255" s="300"/>
      <c r="AH255" s="300"/>
      <c r="AI255" s="300"/>
      <c r="AJ255" s="300"/>
      <c r="AK255" s="300"/>
      <c r="AL255" s="300"/>
      <c r="AM255" s="296"/>
      <c r="AN255" s="213"/>
      <c r="AO255" s="213"/>
      <c r="AP255" s="213"/>
      <c r="AQ255" s="213"/>
      <c r="AR255" s="213"/>
      <c r="AS255" s="213"/>
      <c r="AT255" s="213"/>
      <c r="AU255" s="213"/>
      <c r="AV255" s="213"/>
      <c r="AW255" s="320"/>
      <c r="AX255" s="213"/>
      <c r="AY255" s="213"/>
      <c r="AZ255" s="213"/>
      <c r="BA255" s="213"/>
      <c r="BB255" s="283"/>
      <c r="BC255" s="283"/>
      <c r="BD255" s="289">
        <f t="shared" si="25"/>
        <v>20.916666666666668</v>
      </c>
      <c r="BE255" s="293">
        <v>75300</v>
      </c>
      <c r="BF255" s="287">
        <v>639.03976589000001</v>
      </c>
      <c r="BG255" s="287">
        <v>514.59273066234698</v>
      </c>
      <c r="BH255" s="287">
        <v>-507.341192323347</v>
      </c>
      <c r="BI255" s="292">
        <v>52.140818166550197</v>
      </c>
      <c r="BJ255" s="292">
        <v>6.1672255167433496</v>
      </c>
      <c r="BK255" s="289">
        <f t="shared" si="26"/>
        <v>4.6599304206193182E-2</v>
      </c>
      <c r="BL255" s="289">
        <f t="shared" si="27"/>
        <v>126.33274319107659</v>
      </c>
      <c r="BM255" s="293">
        <v>75300</v>
      </c>
      <c r="BN255" s="287">
        <v>639.03976589000001</v>
      </c>
      <c r="BO255" s="287">
        <v>505.691335435356</v>
      </c>
      <c r="BP255" s="287">
        <v>-500.01690116422202</v>
      </c>
      <c r="BQ255" s="292">
        <v>52.082385229975699</v>
      </c>
      <c r="BR255" s="292">
        <v>6.0984639498650504</v>
      </c>
      <c r="BS255" s="289">
        <f t="shared" si="28"/>
        <v>-3.3518465157626132E-2</v>
      </c>
      <c r="BT255" s="289">
        <f t="shared" si="29"/>
        <v>126.33274319107659</v>
      </c>
      <c r="BU255" s="296"/>
      <c r="BV255" s="290">
        <v>-4.4528172209553496</v>
      </c>
      <c r="BW255" s="290">
        <v>1.9261570320807</v>
      </c>
      <c r="BX255" s="289">
        <f t="shared" si="30"/>
        <v>-9.1709416939790813</v>
      </c>
      <c r="BY255" s="289">
        <f t="shared" si="31"/>
        <v>-1.2970372669945973</v>
      </c>
      <c r="BZ255" s="296"/>
      <c r="CA255" s="296"/>
      <c r="CB255" s="296"/>
      <c r="CC255" s="296"/>
      <c r="CD255" s="296"/>
      <c r="CE255" s="296"/>
      <c r="CF255" s="296"/>
      <c r="CG255" s="296"/>
      <c r="CH255" s="296"/>
      <c r="CI255" s="296"/>
      <c r="CJ255" s="296"/>
      <c r="CK255" s="296"/>
      <c r="CL255" s="296"/>
      <c r="CM255" s="296"/>
      <c r="CN255" s="296"/>
      <c r="CO255" s="296"/>
      <c r="CP255" s="296"/>
      <c r="CQ255" s="296"/>
      <c r="CR255" s="296"/>
    </row>
    <row r="256" spans="1:96" ht="12" customHeight="1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296"/>
      <c r="R256" s="296"/>
      <c r="S256" s="296"/>
      <c r="T256" s="296"/>
      <c r="U256" s="296"/>
      <c r="V256" s="296"/>
      <c r="W256" s="296"/>
      <c r="X256" s="300"/>
      <c r="Y256" s="300"/>
      <c r="Z256" s="300"/>
      <c r="AA256" s="300"/>
      <c r="AB256" s="300"/>
      <c r="AC256" s="300"/>
      <c r="AD256" s="300"/>
      <c r="AE256" s="300"/>
      <c r="AF256" s="300"/>
      <c r="AG256" s="300"/>
      <c r="AH256" s="300"/>
      <c r="AI256" s="300"/>
      <c r="AJ256" s="300"/>
      <c r="AK256" s="300"/>
      <c r="AL256" s="300"/>
      <c r="AM256" s="296"/>
      <c r="AN256" s="213"/>
      <c r="AO256" s="213"/>
      <c r="AP256" s="213"/>
      <c r="AQ256" s="213"/>
      <c r="AR256" s="213"/>
      <c r="AS256" s="213"/>
      <c r="AT256" s="213"/>
      <c r="AU256" s="213"/>
      <c r="AV256" s="213"/>
      <c r="AW256" s="320"/>
      <c r="AX256" s="213"/>
      <c r="AY256" s="213"/>
      <c r="AZ256" s="213"/>
      <c r="BA256" s="213"/>
      <c r="BB256" s="283"/>
      <c r="BC256" s="283"/>
      <c r="BD256" s="289">
        <f t="shared" si="25"/>
        <v>21</v>
      </c>
      <c r="BE256" s="293">
        <v>75600</v>
      </c>
      <c r="BF256" s="287">
        <v>644.35058158000004</v>
      </c>
      <c r="BG256" s="287">
        <v>530.68121602588599</v>
      </c>
      <c r="BH256" s="287">
        <v>-523.589493999914</v>
      </c>
      <c r="BI256" s="292">
        <v>52.256206417803099</v>
      </c>
      <c r="BJ256" s="292">
        <v>6.2807071966063601</v>
      </c>
      <c r="BK256" s="289">
        <f t="shared" si="26"/>
        <v>0.16008098406920368</v>
      </c>
      <c r="BL256" s="289">
        <f t="shared" si="27"/>
        <v>131.64355888107661</v>
      </c>
      <c r="BM256" s="293">
        <v>75600</v>
      </c>
      <c r="BN256" s="287">
        <v>644.35058158000004</v>
      </c>
      <c r="BO256" s="287">
        <v>517.93799044534796</v>
      </c>
      <c r="BP256" s="287">
        <v>-512.16692611019005</v>
      </c>
      <c r="BQ256" s="292">
        <v>52.1701242083697</v>
      </c>
      <c r="BR256" s="292">
        <v>6.1863600365786304</v>
      </c>
      <c r="BS256" s="289">
        <f t="shared" si="28"/>
        <v>5.4377621555953937E-2</v>
      </c>
      <c r="BT256" s="289">
        <f t="shared" si="29"/>
        <v>131.64355888107661</v>
      </c>
      <c r="BU256" s="296"/>
      <c r="BV256" s="290">
        <v>8.3897250159314396</v>
      </c>
      <c r="BW256" s="290">
        <v>10.5912392873377</v>
      </c>
      <c r="BX256" s="289">
        <f t="shared" si="30"/>
        <v>3.671600542907707</v>
      </c>
      <c r="BY256" s="289">
        <f t="shared" si="31"/>
        <v>7.3680449882624028</v>
      </c>
      <c r="BZ256" s="296"/>
      <c r="CA256" s="296"/>
      <c r="CB256" s="296"/>
      <c r="CC256" s="296"/>
      <c r="CD256" s="296"/>
      <c r="CE256" s="296"/>
      <c r="CF256" s="296"/>
      <c r="CG256" s="296"/>
      <c r="CH256" s="296"/>
      <c r="CI256" s="296"/>
      <c r="CJ256" s="296"/>
      <c r="CK256" s="296"/>
      <c r="CL256" s="296"/>
      <c r="CM256" s="296"/>
      <c r="CN256" s="296"/>
      <c r="CO256" s="296"/>
      <c r="CP256" s="296"/>
      <c r="CQ256" s="296"/>
      <c r="CR256" s="296"/>
    </row>
    <row r="257" spans="1:96" ht="12" customHeight="1" x14ac:dyDescent="0.25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296"/>
      <c r="R257" s="296"/>
      <c r="S257" s="296"/>
      <c r="T257" s="296"/>
      <c r="U257" s="296"/>
      <c r="V257" s="296"/>
      <c r="W257" s="296"/>
      <c r="X257" s="300"/>
      <c r="Y257" s="300"/>
      <c r="Z257" s="300"/>
      <c r="AA257" s="300"/>
      <c r="AB257" s="300"/>
      <c r="AC257" s="300"/>
      <c r="AD257" s="300"/>
      <c r="AE257" s="300"/>
      <c r="AF257" s="300"/>
      <c r="AG257" s="300"/>
      <c r="AH257" s="300"/>
      <c r="AI257" s="300"/>
      <c r="AJ257" s="300"/>
      <c r="AK257" s="300"/>
      <c r="AL257" s="300"/>
      <c r="AM257" s="296"/>
      <c r="AN257" s="213"/>
      <c r="AO257" s="213"/>
      <c r="AP257" s="213"/>
      <c r="AQ257" s="213"/>
      <c r="AR257" s="213"/>
      <c r="AS257" s="213"/>
      <c r="AT257" s="213"/>
      <c r="AU257" s="213"/>
      <c r="AV257" s="213"/>
      <c r="AW257" s="320"/>
      <c r="AX257" s="213"/>
      <c r="AY257" s="213"/>
      <c r="AZ257" s="213"/>
      <c r="BA257" s="213"/>
      <c r="BB257" s="283"/>
      <c r="BC257" s="283"/>
      <c r="BD257" s="289">
        <f t="shared" si="25"/>
        <v>21.083333333333332</v>
      </c>
      <c r="BE257" s="293">
        <v>75900</v>
      </c>
      <c r="BF257" s="287">
        <v>648.18613731000005</v>
      </c>
      <c r="BG257" s="287">
        <v>546.37447706670105</v>
      </c>
      <c r="BH257" s="287">
        <v>-539.53936669300595</v>
      </c>
      <c r="BI257" s="292">
        <v>52.367757399118297</v>
      </c>
      <c r="BJ257" s="292">
        <v>6.3897678570203702</v>
      </c>
      <c r="BK257" s="289">
        <f t="shared" si="26"/>
        <v>0.26914164448321376</v>
      </c>
      <c r="BL257" s="289">
        <f t="shared" si="27"/>
        <v>135.47911461107662</v>
      </c>
      <c r="BM257" s="293">
        <v>75900</v>
      </c>
      <c r="BN257" s="287">
        <v>648.18613731000005</v>
      </c>
      <c r="BO257" s="287">
        <v>530.04170882355902</v>
      </c>
      <c r="BP257" s="287">
        <v>-524.25846798689599</v>
      </c>
      <c r="BQ257" s="292">
        <v>52.256322245404398</v>
      </c>
      <c r="BR257" s="292">
        <v>6.2721319165149101</v>
      </c>
      <c r="BS257" s="289">
        <f t="shared" si="28"/>
        <v>0.1401495014922336</v>
      </c>
      <c r="BT257" s="289">
        <f t="shared" si="29"/>
        <v>135.47911461107662</v>
      </c>
      <c r="BU257" s="296"/>
      <c r="BV257" s="290">
        <v>21.1403823157241</v>
      </c>
      <c r="BW257" s="290">
        <v>19.140325445723999</v>
      </c>
      <c r="BX257" s="289">
        <f t="shared" si="30"/>
        <v>16.422257842700368</v>
      </c>
      <c r="BY257" s="289">
        <f t="shared" si="31"/>
        <v>15.917131146648702</v>
      </c>
      <c r="BZ257" s="296"/>
      <c r="CA257" s="296"/>
      <c r="CB257" s="296"/>
      <c r="CC257" s="296"/>
      <c r="CD257" s="296"/>
      <c r="CE257" s="296"/>
      <c r="CF257" s="296"/>
      <c r="CG257" s="296"/>
      <c r="CH257" s="296"/>
      <c r="CI257" s="296"/>
      <c r="CJ257" s="296"/>
      <c r="CK257" s="296"/>
      <c r="CL257" s="296"/>
      <c r="CM257" s="296"/>
      <c r="CN257" s="296"/>
      <c r="CO257" s="296"/>
      <c r="CP257" s="296"/>
      <c r="CQ257" s="296"/>
      <c r="CR257" s="296"/>
    </row>
    <row r="258" spans="1:96" ht="12" customHeight="1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296"/>
      <c r="R258" s="296"/>
      <c r="S258" s="296"/>
      <c r="T258" s="296"/>
      <c r="U258" s="296"/>
      <c r="V258" s="296"/>
      <c r="W258" s="296"/>
      <c r="X258" s="300"/>
      <c r="Y258" s="300"/>
      <c r="Z258" s="300"/>
      <c r="AA258" s="300"/>
      <c r="AB258" s="300"/>
      <c r="AC258" s="300"/>
      <c r="AD258" s="300"/>
      <c r="AE258" s="300"/>
      <c r="AF258" s="300"/>
      <c r="AG258" s="300"/>
      <c r="AH258" s="300"/>
      <c r="AI258" s="300"/>
      <c r="AJ258" s="300"/>
      <c r="AK258" s="300"/>
      <c r="AL258" s="300"/>
      <c r="AM258" s="296"/>
      <c r="AN258" s="213"/>
      <c r="AO258" s="213"/>
      <c r="AP258" s="213"/>
      <c r="AQ258" s="213"/>
      <c r="AR258" s="213"/>
      <c r="AS258" s="213"/>
      <c r="AT258" s="213"/>
      <c r="AU258" s="213"/>
      <c r="AV258" s="213"/>
      <c r="AW258" s="320"/>
      <c r="AX258" s="213"/>
      <c r="AY258" s="213"/>
      <c r="AZ258" s="213"/>
      <c r="BA258" s="213"/>
      <c r="BB258" s="283"/>
      <c r="BC258" s="283"/>
      <c r="BD258" s="289">
        <f t="shared" si="25"/>
        <v>21.166666666666668</v>
      </c>
      <c r="BE258" s="293">
        <v>76200</v>
      </c>
      <c r="BF258" s="287">
        <v>650.50440994999997</v>
      </c>
      <c r="BG258" s="287">
        <v>561.45268018643299</v>
      </c>
      <c r="BH258" s="287">
        <v>-554.95905395570901</v>
      </c>
      <c r="BI258" s="292">
        <v>52.474047400180702</v>
      </c>
      <c r="BJ258" s="292">
        <v>6.49308731472094</v>
      </c>
      <c r="BK258" s="289">
        <f t="shared" si="26"/>
        <v>0.37246110218378359</v>
      </c>
      <c r="BL258" s="289">
        <f t="shared" si="27"/>
        <v>137.79738725107654</v>
      </c>
      <c r="BM258" s="293">
        <v>76200</v>
      </c>
      <c r="BN258" s="287">
        <v>650.50440994999997</v>
      </c>
      <c r="BO258" s="287">
        <v>541.82793851018198</v>
      </c>
      <c r="BP258" s="287">
        <v>-536.11247333523602</v>
      </c>
      <c r="BQ258" s="292">
        <v>52.339782504346097</v>
      </c>
      <c r="BR258" s="292">
        <v>6.3546366081413499</v>
      </c>
      <c r="BS258" s="289">
        <f t="shared" si="28"/>
        <v>0.2226541931186734</v>
      </c>
      <c r="BT258" s="289">
        <f t="shared" si="29"/>
        <v>137.79738725107654</v>
      </c>
      <c r="BU258" s="296"/>
      <c r="BV258" s="290">
        <v>33.659508463358499</v>
      </c>
      <c r="BW258" s="290">
        <v>27.479785234210901</v>
      </c>
      <c r="BX258" s="289">
        <f t="shared" si="30"/>
        <v>28.941383990334767</v>
      </c>
      <c r="BY258" s="289">
        <f t="shared" si="31"/>
        <v>24.256590935135605</v>
      </c>
      <c r="BZ258" s="296"/>
      <c r="CA258" s="296"/>
      <c r="CB258" s="296"/>
      <c r="CC258" s="296"/>
      <c r="CD258" s="296"/>
      <c r="CE258" s="296"/>
      <c r="CF258" s="296"/>
      <c r="CG258" s="296"/>
      <c r="CH258" s="296"/>
      <c r="CI258" s="296"/>
      <c r="CJ258" s="296"/>
      <c r="CK258" s="296"/>
      <c r="CL258" s="296"/>
      <c r="CM258" s="296"/>
      <c r="CN258" s="296"/>
      <c r="CO258" s="296"/>
      <c r="CP258" s="296"/>
      <c r="CQ258" s="296"/>
      <c r="CR258" s="296"/>
    </row>
    <row r="259" spans="1:96" ht="12" customHeight="1" x14ac:dyDescent="0.25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296"/>
      <c r="R259" s="296"/>
      <c r="S259" s="296"/>
      <c r="T259" s="296"/>
      <c r="U259" s="296"/>
      <c r="V259" s="296"/>
      <c r="W259" s="296"/>
      <c r="X259" s="300"/>
      <c r="Y259" s="300"/>
      <c r="Z259" s="300"/>
      <c r="AA259" s="300"/>
      <c r="AB259" s="300"/>
      <c r="AC259" s="300"/>
      <c r="AD259" s="300"/>
      <c r="AE259" s="300"/>
      <c r="AF259" s="300"/>
      <c r="AG259" s="300"/>
      <c r="AH259" s="300"/>
      <c r="AI259" s="300"/>
      <c r="AJ259" s="300"/>
      <c r="AK259" s="300"/>
      <c r="AL259" s="300"/>
      <c r="AM259" s="296"/>
      <c r="AN259" s="213"/>
      <c r="AO259" s="213"/>
      <c r="AP259" s="213"/>
      <c r="AQ259" s="213"/>
      <c r="AR259" s="213"/>
      <c r="AS259" s="213"/>
      <c r="AT259" s="213"/>
      <c r="AU259" s="213"/>
      <c r="AV259" s="213"/>
      <c r="AW259" s="320"/>
      <c r="AX259" s="213"/>
      <c r="AY259" s="213"/>
      <c r="AZ259" s="213"/>
      <c r="BA259" s="213"/>
      <c r="BB259" s="283"/>
      <c r="BC259" s="283"/>
      <c r="BD259" s="289">
        <f t="shared" si="25"/>
        <v>21.25</v>
      </c>
      <c r="BE259" s="293">
        <v>76500</v>
      </c>
      <c r="BF259" s="287">
        <v>651.28</v>
      </c>
      <c r="BG259" s="287">
        <v>575.71738271707602</v>
      </c>
      <c r="BH259" s="287">
        <v>-569.63802186964301</v>
      </c>
      <c r="BI259" s="292">
        <v>52.573851846266997</v>
      </c>
      <c r="BJ259" s="292">
        <v>6.5895362719542296</v>
      </c>
      <c r="BK259" s="289">
        <f t="shared" si="26"/>
        <v>0.4689100594170732</v>
      </c>
      <c r="BL259" s="289">
        <f t="shared" si="27"/>
        <v>138.57297730107655</v>
      </c>
      <c r="BM259" s="293">
        <v>76500</v>
      </c>
      <c r="BN259" s="287">
        <v>651.28</v>
      </c>
      <c r="BO259" s="287">
        <v>553.13349587280402</v>
      </c>
      <c r="BP259" s="287">
        <v>-547.56001298022102</v>
      </c>
      <c r="BQ259" s="292">
        <v>52.419422519349702</v>
      </c>
      <c r="BR259" s="292">
        <v>6.4328494374592697</v>
      </c>
      <c r="BS259" s="289">
        <f t="shared" si="28"/>
        <v>0.30086702243659325</v>
      </c>
      <c r="BT259" s="289">
        <f t="shared" si="29"/>
        <v>138.57297730107655</v>
      </c>
      <c r="BU259" s="296"/>
      <c r="BV259" s="290">
        <v>45.809992991404798</v>
      </c>
      <c r="BW259" s="290">
        <v>35.5182842244824</v>
      </c>
      <c r="BX259" s="289">
        <f t="shared" si="30"/>
        <v>41.091868518381062</v>
      </c>
      <c r="BY259" s="289">
        <f t="shared" si="31"/>
        <v>32.295089925407105</v>
      </c>
      <c r="BZ259" s="296"/>
      <c r="CA259" s="296"/>
      <c r="CB259" s="296"/>
      <c r="CC259" s="296"/>
      <c r="CD259" s="296"/>
      <c r="CE259" s="296"/>
      <c r="CF259" s="296"/>
      <c r="CG259" s="296"/>
      <c r="CH259" s="296"/>
      <c r="CI259" s="296"/>
      <c r="CJ259" s="296"/>
      <c r="CK259" s="296"/>
      <c r="CL259" s="296"/>
      <c r="CM259" s="296"/>
      <c r="CN259" s="296"/>
      <c r="CO259" s="296"/>
      <c r="CP259" s="296"/>
      <c r="CQ259" s="296"/>
      <c r="CR259" s="296"/>
    </row>
    <row r="260" spans="1:96" ht="12" customHeight="1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296"/>
      <c r="R260" s="296"/>
      <c r="S260" s="296"/>
      <c r="T260" s="296"/>
      <c r="U260" s="296"/>
      <c r="V260" s="296"/>
      <c r="W260" s="296"/>
      <c r="X260" s="300"/>
      <c r="Y260" s="300"/>
      <c r="Z260" s="300"/>
      <c r="AA260" s="300"/>
      <c r="AB260" s="300"/>
      <c r="AC260" s="300"/>
      <c r="AD260" s="300"/>
      <c r="AE260" s="300"/>
      <c r="AF260" s="300"/>
      <c r="AG260" s="300"/>
      <c r="AH260" s="300"/>
      <c r="AI260" s="300"/>
      <c r="AJ260" s="300"/>
      <c r="AK260" s="300"/>
      <c r="AL260" s="300"/>
      <c r="AM260" s="296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320"/>
      <c r="AX260" s="213"/>
      <c r="AY260" s="213"/>
      <c r="AZ260" s="213"/>
      <c r="BA260" s="213"/>
      <c r="BB260" s="283"/>
      <c r="BC260" s="283"/>
      <c r="BD260" s="289">
        <f t="shared" si="25"/>
        <v>21.333333333333332</v>
      </c>
      <c r="BE260" s="293">
        <v>76800</v>
      </c>
      <c r="BF260" s="287">
        <v>650.50440994999997</v>
      </c>
      <c r="BG260" s="287">
        <v>588.99336615988898</v>
      </c>
      <c r="BH260" s="287">
        <v>-583.38929389717305</v>
      </c>
      <c r="BI260" s="292">
        <v>52.666141162794503</v>
      </c>
      <c r="BJ260" s="292">
        <v>6.6781701417931201</v>
      </c>
      <c r="BK260" s="289">
        <f t="shared" si="26"/>
        <v>0.55754392925596363</v>
      </c>
      <c r="BL260" s="289">
        <f t="shared" si="27"/>
        <v>137.79738725107654</v>
      </c>
      <c r="BM260" s="293">
        <v>76800</v>
      </c>
      <c r="BN260" s="287">
        <v>650.50440994999997</v>
      </c>
      <c r="BO260" s="287">
        <v>563.80920742043895</v>
      </c>
      <c r="BP260" s="287">
        <v>-558.44536211162006</v>
      </c>
      <c r="BQ260" s="292">
        <v>52.494285080097498</v>
      </c>
      <c r="BR260" s="292">
        <v>6.5058716765461</v>
      </c>
      <c r="BS260" s="289">
        <f t="shared" si="28"/>
        <v>0.3738892615234235</v>
      </c>
      <c r="BT260" s="289">
        <f t="shared" si="29"/>
        <v>137.79738725107654</v>
      </c>
      <c r="BU260" s="296"/>
      <c r="BV260" s="290">
        <v>57.458762824833002</v>
      </c>
      <c r="BW260" s="290">
        <v>43.167784134872001</v>
      </c>
      <c r="BX260" s="289">
        <f t="shared" si="30"/>
        <v>52.740638351809267</v>
      </c>
      <c r="BY260" s="289">
        <f t="shared" si="31"/>
        <v>39.944589835796705</v>
      </c>
      <c r="BZ260" s="296"/>
      <c r="CA260" s="296"/>
      <c r="CB260" s="296"/>
      <c r="CC260" s="296"/>
      <c r="CD260" s="296"/>
      <c r="CE260" s="296"/>
      <c r="CF260" s="296"/>
      <c r="CG260" s="296"/>
      <c r="CH260" s="296"/>
      <c r="CI260" s="296"/>
      <c r="CJ260" s="296"/>
      <c r="CK260" s="296"/>
      <c r="CL260" s="296"/>
      <c r="CM260" s="296"/>
      <c r="CN260" s="296"/>
      <c r="CO260" s="296"/>
      <c r="CP260" s="296"/>
      <c r="CQ260" s="296"/>
      <c r="CR260" s="296"/>
    </row>
    <row r="261" spans="1:96" ht="12" customHeight="1" x14ac:dyDescent="0.25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296"/>
      <c r="R261" s="296"/>
      <c r="S261" s="296"/>
      <c r="T261" s="296"/>
      <c r="U261" s="296"/>
      <c r="V261" s="296"/>
      <c r="W261" s="296"/>
      <c r="X261" s="300"/>
      <c r="Y261" s="300"/>
      <c r="Z261" s="300"/>
      <c r="AA261" s="300"/>
      <c r="AB261" s="300"/>
      <c r="AC261" s="300"/>
      <c r="AD261" s="300"/>
      <c r="AE261" s="300"/>
      <c r="AF261" s="300"/>
      <c r="AG261" s="300"/>
      <c r="AH261" s="300"/>
      <c r="AI261" s="300"/>
      <c r="AJ261" s="300"/>
      <c r="AK261" s="300"/>
      <c r="AL261" s="300"/>
      <c r="AM261" s="296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320"/>
      <c r="AX261" s="213"/>
      <c r="AY261" s="213"/>
      <c r="AZ261" s="213"/>
      <c r="BA261" s="213"/>
      <c r="BB261" s="283"/>
      <c r="BC261" s="283"/>
      <c r="BD261" s="289">
        <f t="shared" si="25"/>
        <v>21.416666666666668</v>
      </c>
      <c r="BE261" s="293">
        <v>77100</v>
      </c>
      <c r="BF261" s="287">
        <v>648.18613731000005</v>
      </c>
      <c r="BG261" s="287">
        <v>601.12952626898095</v>
      </c>
      <c r="BH261" s="287">
        <v>-596.05064827497597</v>
      </c>
      <c r="BI261" s="292">
        <v>52.750070845671701</v>
      </c>
      <c r="BJ261" s="292">
        <v>6.7582185654578701</v>
      </c>
      <c r="BK261" s="289">
        <f t="shared" si="26"/>
        <v>0.6375923529207137</v>
      </c>
      <c r="BL261" s="289">
        <f t="shared" si="27"/>
        <v>135.47911461107662</v>
      </c>
      <c r="BM261" s="293">
        <v>77100</v>
      </c>
      <c r="BN261" s="287">
        <v>648.18613731000005</v>
      </c>
      <c r="BO261" s="287">
        <v>573.72179090128895</v>
      </c>
      <c r="BP261" s="287">
        <v>-568.62823762211497</v>
      </c>
      <c r="BQ261" s="292">
        <v>52.563542892243802</v>
      </c>
      <c r="BR261" s="292">
        <v>6.5729329159461001</v>
      </c>
      <c r="BS261" s="289">
        <f t="shared" si="28"/>
        <v>0.44095050092342358</v>
      </c>
      <c r="BT261" s="289">
        <f t="shared" si="29"/>
        <v>135.47911461107662</v>
      </c>
      <c r="BU261" s="296"/>
      <c r="BV261" s="290">
        <v>68.478239707938798</v>
      </c>
      <c r="BW261" s="290">
        <v>50.344507032642603</v>
      </c>
      <c r="BX261" s="289">
        <f t="shared" si="30"/>
        <v>63.760115234915062</v>
      </c>
      <c r="BY261" s="289">
        <f t="shared" si="31"/>
        <v>47.121312733567308</v>
      </c>
      <c r="BZ261" s="296"/>
      <c r="CA261" s="296"/>
      <c r="CB261" s="296"/>
      <c r="CC261" s="296"/>
      <c r="CD261" s="296"/>
      <c r="CE261" s="296"/>
      <c r="CF261" s="296"/>
      <c r="CG261" s="296"/>
      <c r="CH261" s="296"/>
      <c r="CI261" s="296"/>
      <c r="CJ261" s="296"/>
      <c r="CK261" s="296"/>
      <c r="CL261" s="296"/>
      <c r="CM261" s="296"/>
      <c r="CN261" s="296"/>
      <c r="CO261" s="296"/>
      <c r="CP261" s="296"/>
      <c r="CQ261" s="296"/>
      <c r="CR261" s="296"/>
    </row>
    <row r="262" spans="1:96" ht="12" customHeight="1" x14ac:dyDescent="0.25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296"/>
      <c r="R262" s="296"/>
      <c r="S262" s="296"/>
      <c r="T262" s="296"/>
      <c r="U262" s="296"/>
      <c r="V262" s="296"/>
      <c r="W262" s="296"/>
      <c r="X262" s="300"/>
      <c r="Y262" s="300"/>
      <c r="Z262" s="300"/>
      <c r="AA262" s="300"/>
      <c r="AB262" s="300"/>
      <c r="AC262" s="300"/>
      <c r="AD262" s="300"/>
      <c r="AE262" s="300"/>
      <c r="AF262" s="300"/>
      <c r="AG262" s="300"/>
      <c r="AH262" s="300"/>
      <c r="AI262" s="300"/>
      <c r="AJ262" s="300"/>
      <c r="AK262" s="300"/>
      <c r="AL262" s="300"/>
      <c r="AM262" s="296"/>
      <c r="AN262" s="213"/>
      <c r="AO262" s="213"/>
      <c r="AP262" s="213"/>
      <c r="AQ262" s="213"/>
      <c r="AR262" s="213"/>
      <c r="AS262" s="213"/>
      <c r="AT262" s="213"/>
      <c r="AU262" s="213"/>
      <c r="AV262" s="213"/>
      <c r="AW262" s="320"/>
      <c r="AX262" s="213"/>
      <c r="AY262" s="213"/>
      <c r="AZ262" s="213"/>
      <c r="BA262" s="213"/>
      <c r="BB262" s="283"/>
      <c r="BC262" s="283"/>
      <c r="BD262" s="289">
        <f t="shared" ref="BD262:BD292" si="32">BE262/$BD$4</f>
        <v>21.5</v>
      </c>
      <c r="BE262" s="293">
        <v>77400</v>
      </c>
      <c r="BF262" s="287">
        <v>644.35058158000004</v>
      </c>
      <c r="BG262" s="287">
        <v>611.99906706466504</v>
      </c>
      <c r="BH262" s="287">
        <v>-607.48497193890103</v>
      </c>
      <c r="BI262" s="292">
        <v>52.824968401613802</v>
      </c>
      <c r="BJ262" s="292">
        <v>6.8290727588884099</v>
      </c>
      <c r="BK262" s="289">
        <f t="shared" ref="BK262:BK292" si="33">BJ262-AVERAGE($BJ$5:$BJ$292)</f>
        <v>0.70844654635125348</v>
      </c>
      <c r="BL262" s="289">
        <f t="shared" ref="BL262:BL292" si="34">BF262-AVERAGE($BF$5:$BF$292)</f>
        <v>131.64355888107661</v>
      </c>
      <c r="BM262" s="293">
        <v>77400</v>
      </c>
      <c r="BN262" s="287">
        <v>644.35058158000004</v>
      </c>
      <c r="BO262" s="287">
        <v>582.755081592995</v>
      </c>
      <c r="BP262" s="287">
        <v>-577.98529647181795</v>
      </c>
      <c r="BQ262" s="292">
        <v>52.626498543340603</v>
      </c>
      <c r="BR262" s="292">
        <v>6.6333895755508401</v>
      </c>
      <c r="BS262" s="289">
        <f t="shared" ref="BS262:BS292" si="35">BR262-AVERAGE($BR$5:$BR$292)</f>
        <v>0.50140716052816359</v>
      </c>
      <c r="BT262" s="289">
        <f t="shared" ref="BT262:BT293" si="36">BN262-AVERAGE($BN$5:$BN$292)</f>
        <v>131.64355888107661</v>
      </c>
      <c r="BU262" s="296"/>
      <c r="BV262" s="290">
        <v>78.747737451569705</v>
      </c>
      <c r="BW262" s="290">
        <v>56.969852876583197</v>
      </c>
      <c r="BX262" s="289">
        <f t="shared" ref="BX262:BX293" si="37">BV262-AVERAGE($BV$5:$BV$292)</f>
        <v>74.02961297854597</v>
      </c>
      <c r="BY262" s="289">
        <f t="shared" ref="BY262:BY293" si="38">BW262-AVERAGE($BW$5:$BW$292)</f>
        <v>53.746658577507901</v>
      </c>
      <c r="BZ262" s="296"/>
      <c r="CA262" s="296"/>
      <c r="CB262" s="296"/>
      <c r="CC262" s="296"/>
      <c r="CD262" s="296"/>
      <c r="CE262" s="296"/>
      <c r="CF262" s="296"/>
      <c r="CG262" s="296"/>
      <c r="CH262" s="296"/>
      <c r="CI262" s="296"/>
      <c r="CJ262" s="296"/>
      <c r="CK262" s="296"/>
      <c r="CL262" s="296"/>
      <c r="CM262" s="296"/>
      <c r="CN262" s="296"/>
      <c r="CO262" s="296"/>
      <c r="CP262" s="296"/>
      <c r="CQ262" s="296"/>
      <c r="CR262" s="296"/>
    </row>
    <row r="263" spans="1:96" ht="12" customHeight="1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296"/>
      <c r="R263" s="296"/>
      <c r="S263" s="296"/>
      <c r="T263" s="296"/>
      <c r="U263" s="296"/>
      <c r="V263" s="296"/>
      <c r="W263" s="296"/>
      <c r="X263" s="300"/>
      <c r="Y263" s="300"/>
      <c r="Z263" s="300"/>
      <c r="AA263" s="300"/>
      <c r="AB263" s="300"/>
      <c r="AC263" s="300"/>
      <c r="AD263" s="300"/>
      <c r="AE263" s="300"/>
      <c r="AF263" s="300"/>
      <c r="AG263" s="300"/>
      <c r="AH263" s="300"/>
      <c r="AI263" s="300"/>
      <c r="AJ263" s="300"/>
      <c r="AK263" s="300"/>
      <c r="AL263" s="300"/>
      <c r="AM263" s="296"/>
      <c r="AN263" s="213"/>
      <c r="AO263" s="213"/>
      <c r="AP263" s="213"/>
      <c r="AQ263" s="213"/>
      <c r="AR263" s="213"/>
      <c r="AS263" s="213"/>
      <c r="AT263" s="213"/>
      <c r="AU263" s="213"/>
      <c r="AV263" s="213"/>
      <c r="AW263" s="320"/>
      <c r="AX263" s="213"/>
      <c r="AY263" s="213"/>
      <c r="AZ263" s="213"/>
      <c r="BA263" s="213"/>
      <c r="BB263" s="283"/>
      <c r="BC263" s="283"/>
      <c r="BD263" s="289">
        <f t="shared" si="32"/>
        <v>21.583333333333332</v>
      </c>
      <c r="BE263" s="293">
        <v>77700</v>
      </c>
      <c r="BF263" s="287">
        <v>639.03976589000001</v>
      </c>
      <c r="BG263" s="287">
        <v>621.49919607221204</v>
      </c>
      <c r="BH263" s="287">
        <v>-617.58001362216805</v>
      </c>
      <c r="BI263" s="292">
        <v>52.890319037255402</v>
      </c>
      <c r="BJ263" s="292">
        <v>6.8902721490782497</v>
      </c>
      <c r="BK263" s="289">
        <f t="shared" si="33"/>
        <v>0.76964593654109326</v>
      </c>
      <c r="BL263" s="289">
        <f t="shared" si="34"/>
        <v>126.33274319107659</v>
      </c>
      <c r="BM263" s="293">
        <v>77700</v>
      </c>
      <c r="BN263" s="287">
        <v>639.03976589000001</v>
      </c>
      <c r="BO263" s="287">
        <v>590.81071443955898</v>
      </c>
      <c r="BP263" s="287">
        <v>-586.41101448831603</v>
      </c>
      <c r="BQ263" s="292">
        <v>52.682581153701598</v>
      </c>
      <c r="BR263" s="292">
        <v>6.6867207596814699</v>
      </c>
      <c r="BS263" s="289">
        <f t="shared" si="35"/>
        <v>0.55473834465879346</v>
      </c>
      <c r="BT263" s="289">
        <f t="shared" si="36"/>
        <v>126.33274319107659</v>
      </c>
      <c r="BU263" s="296"/>
      <c r="BV263" s="290">
        <v>88.1547836978867</v>
      </c>
      <c r="BW263" s="290">
        <v>62.971260350924503</v>
      </c>
      <c r="BX263" s="289">
        <f t="shared" si="37"/>
        <v>83.436659224862964</v>
      </c>
      <c r="BY263" s="289">
        <f t="shared" si="38"/>
        <v>59.748066051849207</v>
      </c>
      <c r="BZ263" s="296"/>
      <c r="CA263" s="296"/>
      <c r="CB263" s="296"/>
      <c r="CC263" s="296"/>
      <c r="CD263" s="296"/>
      <c r="CE263" s="296"/>
      <c r="CF263" s="296"/>
      <c r="CG263" s="296"/>
      <c r="CH263" s="296"/>
      <c r="CI263" s="296"/>
      <c r="CJ263" s="296"/>
      <c r="CK263" s="296"/>
      <c r="CL263" s="296"/>
      <c r="CM263" s="296"/>
      <c r="CN263" s="296"/>
      <c r="CO263" s="296"/>
      <c r="CP263" s="296"/>
      <c r="CQ263" s="296"/>
      <c r="CR263" s="296"/>
    </row>
    <row r="264" spans="1:96" ht="12" customHeight="1" x14ac:dyDescent="0.25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296"/>
      <c r="R264" s="296"/>
      <c r="S264" s="296"/>
      <c r="T264" s="296"/>
      <c r="U264" s="296"/>
      <c r="V264" s="296"/>
      <c r="W264" s="296"/>
      <c r="X264" s="300"/>
      <c r="Y264" s="300"/>
      <c r="Z264" s="300"/>
      <c r="AA264" s="300"/>
      <c r="AB264" s="300"/>
      <c r="AC264" s="300"/>
      <c r="AD264" s="300"/>
      <c r="AE264" s="300"/>
      <c r="AF264" s="300"/>
      <c r="AG264" s="300"/>
      <c r="AH264" s="300"/>
      <c r="AI264" s="300"/>
      <c r="AJ264" s="300"/>
      <c r="AK264" s="300"/>
      <c r="AL264" s="300"/>
      <c r="AM264" s="296"/>
      <c r="AN264" s="213"/>
      <c r="AO264" s="213"/>
      <c r="AP264" s="213"/>
      <c r="AQ264" s="213"/>
      <c r="AR264" s="213"/>
      <c r="AS264" s="213"/>
      <c r="AT264" s="213"/>
      <c r="AU264" s="213"/>
      <c r="AV264" s="213"/>
      <c r="AW264" s="320"/>
      <c r="AX264" s="213"/>
      <c r="AY264" s="213"/>
      <c r="AZ264" s="213"/>
      <c r="BA264" s="213"/>
      <c r="BB264" s="283"/>
      <c r="BC264" s="283"/>
      <c r="BD264" s="289">
        <f t="shared" si="32"/>
        <v>21.666666666666668</v>
      </c>
      <c r="BE264" s="293">
        <v>78000</v>
      </c>
      <c r="BF264" s="287">
        <v>632.31187666999904</v>
      </c>
      <c r="BG264" s="287">
        <v>629.55046774851405</v>
      </c>
      <c r="BH264" s="287">
        <v>-626.24772056134498</v>
      </c>
      <c r="BI264" s="292">
        <v>52.945751306932799</v>
      </c>
      <c r="BJ264" s="292">
        <v>6.9414912124547703</v>
      </c>
      <c r="BK264" s="289">
        <f t="shared" si="33"/>
        <v>0.82086499991761386</v>
      </c>
      <c r="BL264" s="289">
        <f t="shared" si="34"/>
        <v>119.60485397107561</v>
      </c>
      <c r="BM264" s="293">
        <v>78000</v>
      </c>
      <c r="BN264" s="287">
        <v>632.31187666999904</v>
      </c>
      <c r="BO264" s="287">
        <v>597.80836408347</v>
      </c>
      <c r="BP264" s="287">
        <v>-593.81806125925402</v>
      </c>
      <c r="BQ264" s="292">
        <v>52.731340845296103</v>
      </c>
      <c r="BR264" s="292">
        <v>6.7325224127939602</v>
      </c>
      <c r="BS264" s="289">
        <f t="shared" si="35"/>
        <v>0.60053999777128375</v>
      </c>
      <c r="BT264" s="289">
        <f t="shared" si="36"/>
        <v>119.60485397107561</v>
      </c>
      <c r="BU264" s="296"/>
      <c r="BV264" s="290">
        <v>96.596351726592701</v>
      </c>
      <c r="BW264" s="290">
        <v>68.283001562653496</v>
      </c>
      <c r="BX264" s="289">
        <f t="shared" si="37"/>
        <v>91.878227253568966</v>
      </c>
      <c r="BY264" s="289">
        <f t="shared" si="38"/>
        <v>65.059807263578193</v>
      </c>
      <c r="BZ264" s="296"/>
      <c r="CA264" s="296"/>
      <c r="CB264" s="296"/>
      <c r="CC264" s="296"/>
      <c r="CD264" s="296"/>
      <c r="CE264" s="296"/>
      <c r="CF264" s="296"/>
      <c r="CG264" s="296"/>
      <c r="CH264" s="296"/>
      <c r="CI264" s="296"/>
      <c r="CJ264" s="296"/>
      <c r="CK264" s="296"/>
      <c r="CL264" s="296"/>
      <c r="CM264" s="296"/>
      <c r="CN264" s="296"/>
      <c r="CO264" s="296"/>
      <c r="CP264" s="296"/>
      <c r="CQ264" s="296"/>
      <c r="CR264" s="296"/>
    </row>
    <row r="265" spans="1:96" ht="12" customHeight="1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296"/>
      <c r="R265" s="296"/>
      <c r="S265" s="296"/>
      <c r="T265" s="296"/>
      <c r="U265" s="296"/>
      <c r="V265" s="296"/>
      <c r="W265" s="296"/>
      <c r="X265" s="300"/>
      <c r="Y265" s="300"/>
      <c r="Z265" s="300"/>
      <c r="AA265" s="300"/>
      <c r="AB265" s="300"/>
      <c r="AC265" s="300"/>
      <c r="AD265" s="300"/>
      <c r="AE265" s="300"/>
      <c r="AF265" s="300"/>
      <c r="AG265" s="300"/>
      <c r="AH265" s="300"/>
      <c r="AI265" s="300"/>
      <c r="AJ265" s="300"/>
      <c r="AK265" s="300"/>
      <c r="AL265" s="300"/>
      <c r="AM265" s="296"/>
      <c r="AN265" s="213"/>
      <c r="AO265" s="213"/>
      <c r="AP265" s="213"/>
      <c r="AQ265" s="213"/>
      <c r="AR265" s="213"/>
      <c r="AS265" s="213"/>
      <c r="AT265" s="213"/>
      <c r="AU265" s="213"/>
      <c r="AV265" s="213"/>
      <c r="AW265" s="320"/>
      <c r="AX265" s="213"/>
      <c r="AY265" s="213"/>
      <c r="AZ265" s="213"/>
      <c r="BA265" s="213"/>
      <c r="BB265" s="283"/>
      <c r="BC265" s="283"/>
      <c r="BD265" s="289">
        <f t="shared" si="32"/>
        <v>21.75</v>
      </c>
      <c r="BE265" s="293">
        <v>78300</v>
      </c>
      <c r="BF265" s="287">
        <v>624.24062605999995</v>
      </c>
      <c r="BG265" s="287">
        <v>636.09587908038804</v>
      </c>
      <c r="BH265" s="287">
        <v>-633.423290727054</v>
      </c>
      <c r="BI265" s="292">
        <v>52.991023420520499</v>
      </c>
      <c r="BJ265" s="292">
        <v>6.9825270241699497</v>
      </c>
      <c r="BK265" s="289">
        <f t="shared" si="33"/>
        <v>0.86190081163279331</v>
      </c>
      <c r="BL265" s="289">
        <f t="shared" si="34"/>
        <v>111.53360336107653</v>
      </c>
      <c r="BM265" s="293">
        <v>78300</v>
      </c>
      <c r="BN265" s="287">
        <v>624.24062605999995</v>
      </c>
      <c r="BO265" s="287">
        <v>603.68563018055295</v>
      </c>
      <c r="BP265" s="287">
        <v>-600.13727295429203</v>
      </c>
      <c r="BQ265" s="292">
        <v>52.772441895371102</v>
      </c>
      <c r="BR265" s="292">
        <v>6.7705004878357098</v>
      </c>
      <c r="BS265" s="289">
        <f t="shared" si="35"/>
        <v>0.6385180728130333</v>
      </c>
      <c r="BT265" s="289">
        <f t="shared" si="36"/>
        <v>111.53360336107653</v>
      </c>
      <c r="BU265" s="296"/>
      <c r="BV265" s="290">
        <v>103.97998881178501</v>
      </c>
      <c r="BW265" s="290">
        <v>72.846901898636006</v>
      </c>
      <c r="BX265" s="289">
        <f t="shared" si="37"/>
        <v>99.261864338761271</v>
      </c>
      <c r="BY265" s="289">
        <f t="shared" si="38"/>
        <v>69.623707599560703</v>
      </c>
      <c r="BZ265" s="296"/>
      <c r="CA265" s="296"/>
      <c r="CB265" s="296"/>
      <c r="CC265" s="296"/>
      <c r="CD265" s="296"/>
      <c r="CE265" s="296"/>
      <c r="CF265" s="296"/>
      <c r="CG265" s="296"/>
      <c r="CH265" s="296"/>
      <c r="CI265" s="296"/>
      <c r="CJ265" s="296"/>
      <c r="CK265" s="296"/>
      <c r="CL265" s="296"/>
      <c r="CM265" s="296"/>
      <c r="CN265" s="296"/>
      <c r="CO265" s="296"/>
      <c r="CP265" s="296"/>
      <c r="CQ265" s="296"/>
      <c r="CR265" s="296"/>
    </row>
    <row r="266" spans="1:96" ht="12" customHeight="1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296"/>
      <c r="R266" s="296"/>
      <c r="S266" s="296"/>
      <c r="T266" s="296"/>
      <c r="U266" s="296"/>
      <c r="V266" s="296"/>
      <c r="W266" s="296"/>
      <c r="X266" s="300"/>
      <c r="Y266" s="300"/>
      <c r="Z266" s="300"/>
      <c r="AA266" s="300"/>
      <c r="AB266" s="300"/>
      <c r="AC266" s="300"/>
      <c r="AD266" s="300"/>
      <c r="AE266" s="300"/>
      <c r="AF266" s="300"/>
      <c r="AG266" s="300"/>
      <c r="AH266" s="300"/>
      <c r="AI266" s="300"/>
      <c r="AJ266" s="300"/>
      <c r="AK266" s="300"/>
      <c r="AL266" s="300"/>
      <c r="AM266" s="296"/>
      <c r="AN266" s="213"/>
      <c r="AO266" s="213"/>
      <c r="AP266" s="213"/>
      <c r="AQ266" s="213"/>
      <c r="AR266" s="213"/>
      <c r="AS266" s="213"/>
      <c r="AT266" s="213"/>
      <c r="AU266" s="213"/>
      <c r="AV266" s="213"/>
      <c r="AW266" s="320"/>
      <c r="AX266" s="213"/>
      <c r="AY266" s="213"/>
      <c r="AZ266" s="213"/>
      <c r="BA266" s="213"/>
      <c r="BB266" s="283"/>
      <c r="BC266" s="283"/>
      <c r="BD266" s="289">
        <f t="shared" si="32"/>
        <v>21.833333333333332</v>
      </c>
      <c r="BE266" s="293">
        <v>78600</v>
      </c>
      <c r="BF266" s="287">
        <v>614.91444438999997</v>
      </c>
      <c r="BG266" s="287">
        <v>641.09978825975804</v>
      </c>
      <c r="BH266" s="287">
        <v>-639.06403069367298</v>
      </c>
      <c r="BI266" s="292">
        <v>53.026010558004302</v>
      </c>
      <c r="BJ266" s="292">
        <v>7.0132877524100898</v>
      </c>
      <c r="BK266" s="289">
        <f t="shared" si="33"/>
        <v>0.8926615398729334</v>
      </c>
      <c r="BL266" s="289">
        <f t="shared" si="34"/>
        <v>102.20742169107655</v>
      </c>
      <c r="BM266" s="293">
        <v>78600</v>
      </c>
      <c r="BN266" s="287">
        <v>614.91444438999997</v>
      </c>
      <c r="BO266" s="287">
        <v>608.39763951121199</v>
      </c>
      <c r="BP266" s="287">
        <v>-605.31730763345502</v>
      </c>
      <c r="BQ266" s="292">
        <v>52.8056551989146</v>
      </c>
      <c r="BR266" s="292">
        <v>6.8004636282967201</v>
      </c>
      <c r="BS266" s="289">
        <f t="shared" si="35"/>
        <v>0.66848121327404364</v>
      </c>
      <c r="BT266" s="289">
        <f t="shared" si="36"/>
        <v>102.20742169107655</v>
      </c>
      <c r="BU266" s="296"/>
      <c r="BV266" s="290">
        <v>110.22482877157999</v>
      </c>
      <c r="BW266" s="290">
        <v>76.612977158618406</v>
      </c>
      <c r="BX266" s="289">
        <f t="shared" si="37"/>
        <v>105.50670429855626</v>
      </c>
      <c r="BY266" s="289">
        <f t="shared" si="38"/>
        <v>73.389782859543104</v>
      </c>
      <c r="BZ266" s="296"/>
      <c r="CA266" s="296"/>
      <c r="CB266" s="296"/>
      <c r="CC266" s="296"/>
      <c r="CD266" s="296"/>
      <c r="CE266" s="296"/>
      <c r="CF266" s="296"/>
      <c r="CG266" s="296"/>
      <c r="CH266" s="296"/>
      <c r="CI266" s="296"/>
      <c r="CJ266" s="296"/>
      <c r="CK266" s="296"/>
      <c r="CL266" s="296"/>
      <c r="CM266" s="296"/>
      <c r="CN266" s="296"/>
      <c r="CO266" s="296"/>
      <c r="CP266" s="296"/>
      <c r="CQ266" s="296"/>
      <c r="CR266" s="296"/>
    </row>
    <row r="267" spans="1:96" ht="12" customHeight="1" x14ac:dyDescent="0.25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296"/>
      <c r="R267" s="296"/>
      <c r="S267" s="296"/>
      <c r="T267" s="296"/>
      <c r="U267" s="296"/>
      <c r="V267" s="296"/>
      <c r="W267" s="296"/>
      <c r="X267" s="300"/>
      <c r="Y267" s="300"/>
      <c r="Z267" s="300"/>
      <c r="AA267" s="300"/>
      <c r="AB267" s="300"/>
      <c r="AC267" s="300"/>
      <c r="AD267" s="300"/>
      <c r="AE267" s="300"/>
      <c r="AF267" s="300"/>
      <c r="AG267" s="300"/>
      <c r="AH267" s="300"/>
      <c r="AI267" s="300"/>
      <c r="AJ267" s="300"/>
      <c r="AK267" s="300"/>
      <c r="AL267" s="300"/>
      <c r="AM267" s="296"/>
      <c r="AN267" s="213"/>
      <c r="AO267" s="213"/>
      <c r="AP267" s="213"/>
      <c r="AQ267" s="213"/>
      <c r="AR267" s="213"/>
      <c r="AS267" s="213"/>
      <c r="AT267" s="213"/>
      <c r="AU267" s="213"/>
      <c r="AV267" s="213"/>
      <c r="AW267" s="320"/>
      <c r="AX267" s="213"/>
      <c r="AY267" s="213"/>
      <c r="AZ267" s="213"/>
      <c r="BA267" s="213"/>
      <c r="BB267" s="283"/>
      <c r="BC267" s="283"/>
      <c r="BD267" s="289">
        <f t="shared" si="32"/>
        <v>21.916666666666668</v>
      </c>
      <c r="BE267" s="293">
        <v>78900</v>
      </c>
      <c r="BF267" s="287">
        <v>604.43551124999999</v>
      </c>
      <c r="BG267" s="287">
        <v>644.54670378004801</v>
      </c>
      <c r="BH267" s="287">
        <v>-643.14807875529198</v>
      </c>
      <c r="BI267" s="292">
        <v>53.050693308250899</v>
      </c>
      <c r="BJ267" s="292">
        <v>7.0337821579530502</v>
      </c>
      <c r="BK267" s="289">
        <f t="shared" si="33"/>
        <v>0.91315594541589373</v>
      </c>
      <c r="BL267" s="289">
        <f t="shared" si="34"/>
        <v>91.728488551076566</v>
      </c>
      <c r="BM267" s="293">
        <v>78900</v>
      </c>
      <c r="BN267" s="287">
        <v>604.43551124999999</v>
      </c>
      <c r="BO267" s="287">
        <v>611.91642198259603</v>
      </c>
      <c r="BP267" s="287">
        <v>-609.32405081994705</v>
      </c>
      <c r="BQ267" s="292">
        <v>52.830850464595898</v>
      </c>
      <c r="BR267" s="292">
        <v>6.8223156974289898</v>
      </c>
      <c r="BS267" s="289">
        <f t="shared" si="35"/>
        <v>0.69033328240631331</v>
      </c>
      <c r="BT267" s="289">
        <f t="shared" si="36"/>
        <v>91.728488551076566</v>
      </c>
      <c r="BU267" s="296"/>
      <c r="BV267" s="290">
        <v>115.26247762097999</v>
      </c>
      <c r="BW267" s="290">
        <v>79.539980986170406</v>
      </c>
      <c r="BX267" s="289">
        <f t="shared" si="37"/>
        <v>110.54435314795626</v>
      </c>
      <c r="BY267" s="289">
        <f t="shared" si="38"/>
        <v>76.316786687095103</v>
      </c>
      <c r="BZ267" s="296"/>
      <c r="CA267" s="296"/>
      <c r="CB267" s="296"/>
      <c r="CC267" s="296"/>
      <c r="CD267" s="296"/>
      <c r="CE267" s="296"/>
      <c r="CF267" s="296"/>
      <c r="CG267" s="296"/>
      <c r="CH267" s="296"/>
      <c r="CI267" s="296"/>
      <c r="CJ267" s="296"/>
      <c r="CK267" s="296"/>
      <c r="CL267" s="296"/>
      <c r="CM267" s="296"/>
      <c r="CN267" s="296"/>
      <c r="CO267" s="296"/>
      <c r="CP267" s="296"/>
      <c r="CQ267" s="296"/>
      <c r="CR267" s="296"/>
    </row>
    <row r="268" spans="1:96" ht="12" customHeight="1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296"/>
      <c r="R268" s="296"/>
      <c r="S268" s="296"/>
      <c r="T268" s="296"/>
      <c r="U268" s="296"/>
      <c r="V268" s="296"/>
      <c r="W268" s="296"/>
      <c r="X268" s="300"/>
      <c r="Y268" s="300"/>
      <c r="Z268" s="300"/>
      <c r="AA268" s="300"/>
      <c r="AB268" s="300"/>
      <c r="AC268" s="300"/>
      <c r="AD268" s="300"/>
      <c r="AE268" s="300"/>
      <c r="AF268" s="300"/>
      <c r="AG268" s="300"/>
      <c r="AH268" s="300"/>
      <c r="AI268" s="300"/>
      <c r="AJ268" s="300"/>
      <c r="AK268" s="300"/>
      <c r="AL268" s="300"/>
      <c r="AM268" s="296"/>
      <c r="AN268" s="213"/>
      <c r="AO268" s="213"/>
      <c r="AP268" s="213"/>
      <c r="AQ268" s="213"/>
      <c r="AR268" s="213"/>
      <c r="AS268" s="213"/>
      <c r="AT268" s="213"/>
      <c r="AU268" s="213"/>
      <c r="AV268" s="213"/>
      <c r="AW268" s="320"/>
      <c r="AX268" s="213"/>
      <c r="AY268" s="213"/>
      <c r="AZ268" s="213"/>
      <c r="BA268" s="213"/>
      <c r="BB268" s="283"/>
      <c r="BC268" s="283"/>
      <c r="BD268" s="289">
        <f t="shared" si="32"/>
        <v>22</v>
      </c>
      <c r="BE268" s="293">
        <v>79200</v>
      </c>
      <c r="BF268" s="287">
        <v>592.91863602000001</v>
      </c>
      <c r="BG268" s="287">
        <v>646.43997562097195</v>
      </c>
      <c r="BH268" s="287">
        <v>-645.67303215884203</v>
      </c>
      <c r="BI268" s="292">
        <v>53.065147212949697</v>
      </c>
      <c r="BJ268" s="292">
        <v>7.0441100581150602</v>
      </c>
      <c r="BK268" s="289">
        <f t="shared" si="33"/>
        <v>0.92348384557790375</v>
      </c>
      <c r="BL268" s="289">
        <f t="shared" si="34"/>
        <v>80.211613321076584</v>
      </c>
      <c r="BM268" s="293">
        <v>79200</v>
      </c>
      <c r="BN268" s="287">
        <v>592.91863602000001</v>
      </c>
      <c r="BO268" s="287">
        <v>614.230105786389</v>
      </c>
      <c r="BP268" s="287">
        <v>-612.13982476876095</v>
      </c>
      <c r="BQ268" s="292">
        <v>52.847988416263803</v>
      </c>
      <c r="BR268" s="292">
        <v>6.8360483631694704</v>
      </c>
      <c r="BS268" s="289">
        <f t="shared" si="35"/>
        <v>0.70406594814679391</v>
      </c>
      <c r="BT268" s="289">
        <f t="shared" si="36"/>
        <v>80.211613321076584</v>
      </c>
      <c r="BU268" s="296"/>
      <c r="BV268" s="290">
        <v>119.037762628252</v>
      </c>
      <c r="BW268" s="290">
        <v>81.59585660207</v>
      </c>
      <c r="BX268" s="289">
        <f t="shared" si="37"/>
        <v>114.31963815522826</v>
      </c>
      <c r="BY268" s="289">
        <f t="shared" si="38"/>
        <v>78.372662302994698</v>
      </c>
      <c r="BZ268" s="296"/>
      <c r="CA268" s="296"/>
      <c r="CB268" s="296"/>
      <c r="CC268" s="296"/>
      <c r="CD268" s="296"/>
      <c r="CE268" s="296"/>
      <c r="CF268" s="296"/>
      <c r="CG268" s="296"/>
      <c r="CH268" s="296"/>
      <c r="CI268" s="296"/>
      <c r="CJ268" s="296"/>
      <c r="CK268" s="296"/>
      <c r="CL268" s="296"/>
      <c r="CM268" s="296"/>
      <c r="CN268" s="296"/>
      <c r="CO268" s="296"/>
      <c r="CP268" s="296"/>
      <c r="CQ268" s="296"/>
      <c r="CR268" s="296"/>
    </row>
    <row r="269" spans="1:96" ht="12" customHeight="1" x14ac:dyDescent="0.25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296"/>
      <c r="R269" s="296"/>
      <c r="S269" s="296"/>
      <c r="T269" s="296"/>
      <c r="U269" s="296"/>
      <c r="V269" s="296"/>
      <c r="W269" s="296"/>
      <c r="X269" s="300"/>
      <c r="Y269" s="300"/>
      <c r="Z269" s="300"/>
      <c r="AA269" s="300"/>
      <c r="AB269" s="300"/>
      <c r="AC269" s="300"/>
      <c r="AD269" s="300"/>
      <c r="AE269" s="300"/>
      <c r="AF269" s="300"/>
      <c r="AG269" s="300"/>
      <c r="AH269" s="300"/>
      <c r="AI269" s="300"/>
      <c r="AJ269" s="300"/>
      <c r="AK269" s="300"/>
      <c r="AL269" s="300"/>
      <c r="AM269" s="296"/>
      <c r="AN269" s="213"/>
      <c r="AO269" s="213"/>
      <c r="AP269" s="213"/>
      <c r="AQ269" s="213"/>
      <c r="AR269" s="213"/>
      <c r="AS269" s="213"/>
      <c r="AT269" s="213"/>
      <c r="AU269" s="213"/>
      <c r="AV269" s="213"/>
      <c r="AW269" s="320"/>
      <c r="AX269" s="213"/>
      <c r="AY269" s="213"/>
      <c r="AZ269" s="213"/>
      <c r="BA269" s="213"/>
      <c r="BB269" s="283"/>
      <c r="BC269" s="283"/>
      <c r="BD269" s="289">
        <f t="shared" si="32"/>
        <v>22.083333333333332</v>
      </c>
      <c r="BE269" s="293">
        <v>79500</v>
      </c>
      <c r="BF269" s="287">
        <v>580.49</v>
      </c>
      <c r="BG269" s="287">
        <v>646.80041047767099</v>
      </c>
      <c r="BH269" s="287">
        <v>-646.65450416744898</v>
      </c>
      <c r="BI269" s="292">
        <v>53.069533324018202</v>
      </c>
      <c r="BJ269" s="292">
        <v>7.0444536624376797</v>
      </c>
      <c r="BK269" s="289">
        <f t="shared" si="33"/>
        <v>0.92382744990052323</v>
      </c>
      <c r="BL269" s="289">
        <f t="shared" si="34"/>
        <v>67.782977301076585</v>
      </c>
      <c r="BM269" s="293">
        <v>79500</v>
      </c>
      <c r="BN269" s="287">
        <v>580.49</v>
      </c>
      <c r="BO269" s="287">
        <v>615.34196794001605</v>
      </c>
      <c r="BP269" s="287">
        <v>-613.76244356216102</v>
      </c>
      <c r="BQ269" s="292">
        <v>52.857113162058397</v>
      </c>
      <c r="BR269" s="292">
        <v>6.8417338590784604</v>
      </c>
      <c r="BS269" s="289">
        <f t="shared" si="35"/>
        <v>0.70975144405578394</v>
      </c>
      <c r="BT269" s="289">
        <f t="shared" si="36"/>
        <v>67.782977301076585</v>
      </c>
      <c r="BU269" s="296"/>
      <c r="BV269" s="290">
        <v>121.50933657107799</v>
      </c>
      <c r="BW269" s="290">
        <v>82.758087892704495</v>
      </c>
      <c r="BX269" s="289">
        <f t="shared" si="37"/>
        <v>116.79121209805426</v>
      </c>
      <c r="BY269" s="289">
        <f t="shared" si="38"/>
        <v>79.534893593629192</v>
      </c>
      <c r="BZ269" s="296"/>
      <c r="CA269" s="296"/>
      <c r="CB269" s="296"/>
      <c r="CC269" s="296"/>
      <c r="CD269" s="296"/>
      <c r="CE269" s="296"/>
      <c r="CF269" s="296"/>
      <c r="CG269" s="296"/>
      <c r="CH269" s="296"/>
      <c r="CI269" s="296"/>
      <c r="CJ269" s="296"/>
      <c r="CK269" s="296"/>
      <c r="CL269" s="296"/>
      <c r="CM269" s="296"/>
      <c r="CN269" s="296"/>
      <c r="CO269" s="296"/>
      <c r="CP269" s="296"/>
      <c r="CQ269" s="296"/>
      <c r="CR269" s="296"/>
    </row>
    <row r="270" spans="1:96" ht="12" customHeight="1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296"/>
      <c r="R270" s="296"/>
      <c r="S270" s="296"/>
      <c r="T270" s="296"/>
      <c r="U270" s="296"/>
      <c r="V270" s="296"/>
      <c r="W270" s="296"/>
      <c r="X270" s="300"/>
      <c r="Y270" s="300"/>
      <c r="Z270" s="300"/>
      <c r="AA270" s="300"/>
      <c r="AB270" s="300"/>
      <c r="AC270" s="300"/>
      <c r="AD270" s="300"/>
      <c r="AE270" s="300"/>
      <c r="AF270" s="300"/>
      <c r="AG270" s="300"/>
      <c r="AH270" s="300"/>
      <c r="AI270" s="300"/>
      <c r="AJ270" s="300"/>
      <c r="AK270" s="300"/>
      <c r="AL270" s="300"/>
      <c r="AM270" s="296"/>
      <c r="AN270" s="213"/>
      <c r="AO270" s="213"/>
      <c r="AP270" s="213"/>
      <c r="AQ270" s="213"/>
      <c r="AR270" s="213"/>
      <c r="AS270" s="213"/>
      <c r="AT270" s="213"/>
      <c r="AU270" s="213"/>
      <c r="AV270" s="213"/>
      <c r="AW270" s="320"/>
      <c r="AX270" s="213"/>
      <c r="AY270" s="213"/>
      <c r="AZ270" s="213"/>
      <c r="BA270" s="213"/>
      <c r="BB270" s="283"/>
      <c r="BC270" s="283"/>
      <c r="BD270" s="289">
        <f t="shared" si="32"/>
        <v>22.166666666666668</v>
      </c>
      <c r="BE270" s="293">
        <v>79800</v>
      </c>
      <c r="BF270" s="287">
        <v>567.28577393</v>
      </c>
      <c r="BG270" s="287">
        <v>645.664827506047</v>
      </c>
      <c r="BH270" s="287">
        <v>-646.12462896577802</v>
      </c>
      <c r="BI270" s="292">
        <v>53.064089651387199</v>
      </c>
      <c r="BJ270" s="292">
        <v>7.0350696672516397</v>
      </c>
      <c r="BK270" s="289">
        <f t="shared" si="33"/>
        <v>0.91444345471448329</v>
      </c>
      <c r="BL270" s="289">
        <f t="shared" si="34"/>
        <v>54.578751231076581</v>
      </c>
      <c r="BM270" s="293">
        <v>79800</v>
      </c>
      <c r="BN270" s="287">
        <v>567.28577393</v>
      </c>
      <c r="BO270" s="287">
        <v>615.26936991618402</v>
      </c>
      <c r="BP270" s="287">
        <v>-614.204147788667</v>
      </c>
      <c r="BQ270" s="292">
        <v>52.858344818031</v>
      </c>
      <c r="BR270" s="292">
        <v>6.8395179825758898</v>
      </c>
      <c r="BS270" s="289">
        <f t="shared" si="35"/>
        <v>0.70753556755321334</v>
      </c>
      <c r="BT270" s="289">
        <f t="shared" si="36"/>
        <v>54.578751231076581</v>
      </c>
      <c r="BU270" s="296"/>
      <c r="BV270" s="290">
        <v>122.650130574635</v>
      </c>
      <c r="BW270" s="290">
        <v>83.013946008340596</v>
      </c>
      <c r="BX270" s="289">
        <f t="shared" si="37"/>
        <v>117.93200610161126</v>
      </c>
      <c r="BY270" s="289">
        <f t="shared" si="38"/>
        <v>79.790751709265294</v>
      </c>
      <c r="BZ270" s="296"/>
      <c r="CA270" s="296"/>
      <c r="CB270" s="296"/>
      <c r="CC270" s="296"/>
      <c r="CD270" s="296"/>
      <c r="CE270" s="296"/>
      <c r="CF270" s="296"/>
      <c r="CG270" s="296"/>
      <c r="CH270" s="296"/>
      <c r="CI270" s="296"/>
      <c r="CJ270" s="296"/>
      <c r="CK270" s="296"/>
      <c r="CL270" s="296"/>
      <c r="CM270" s="296"/>
      <c r="CN270" s="296"/>
      <c r="CO270" s="296"/>
      <c r="CP270" s="296"/>
      <c r="CQ270" s="296"/>
      <c r="CR270" s="296"/>
    </row>
    <row r="271" spans="1:96" ht="12" customHeight="1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296"/>
      <c r="R271" s="296"/>
      <c r="S271" s="296"/>
      <c r="T271" s="296"/>
      <c r="U271" s="296"/>
      <c r="V271" s="296"/>
      <c r="W271" s="296"/>
      <c r="X271" s="300"/>
      <c r="Y271" s="300"/>
      <c r="Z271" s="300"/>
      <c r="AA271" s="300"/>
      <c r="AB271" s="300"/>
      <c r="AC271" s="300"/>
      <c r="AD271" s="300"/>
      <c r="AE271" s="300"/>
      <c r="AF271" s="300"/>
      <c r="AG271" s="300"/>
      <c r="AH271" s="300"/>
      <c r="AI271" s="300"/>
      <c r="AJ271" s="300"/>
      <c r="AK271" s="300"/>
      <c r="AL271" s="300"/>
      <c r="AM271" s="296"/>
      <c r="AN271" s="213"/>
      <c r="AO271" s="213"/>
      <c r="AP271" s="213"/>
      <c r="AQ271" s="213"/>
      <c r="AR271" s="213"/>
      <c r="AS271" s="213"/>
      <c r="AT271" s="213"/>
      <c r="AU271" s="213"/>
      <c r="AV271" s="213"/>
      <c r="AW271" s="320"/>
      <c r="AX271" s="213"/>
      <c r="AY271" s="213"/>
      <c r="AZ271" s="213"/>
      <c r="BA271" s="213"/>
      <c r="BB271" s="283"/>
      <c r="BC271" s="283"/>
      <c r="BD271" s="289">
        <f t="shared" si="32"/>
        <v>22.25</v>
      </c>
      <c r="BE271" s="293">
        <v>80100</v>
      </c>
      <c r="BF271" s="287">
        <v>553.45062605999999</v>
      </c>
      <c r="BG271" s="287">
        <v>643.08456840245401</v>
      </c>
      <c r="BH271" s="287">
        <v>-644.13052841817205</v>
      </c>
      <c r="BI271" s="292">
        <v>53.049123371959901</v>
      </c>
      <c r="BJ271" s="292">
        <v>7.0162819951667199</v>
      </c>
      <c r="BK271" s="289">
        <f t="shared" si="33"/>
        <v>0.89565578262956347</v>
      </c>
      <c r="BL271" s="289">
        <f t="shared" si="34"/>
        <v>40.743603361076566</v>
      </c>
      <c r="BM271" s="293">
        <v>80100</v>
      </c>
      <c r="BN271" s="287">
        <v>553.45062605999999</v>
      </c>
      <c r="BO271" s="287">
        <v>614.04260358443298</v>
      </c>
      <c r="BP271" s="287">
        <v>-613.49044665739405</v>
      </c>
      <c r="BQ271" s="292">
        <v>52.851872424744101</v>
      </c>
      <c r="BR271" s="292">
        <v>6.8296133546919604</v>
      </c>
      <c r="BS271" s="289">
        <f t="shared" si="35"/>
        <v>0.69763093966928391</v>
      </c>
      <c r="BT271" s="289">
        <f t="shared" si="36"/>
        <v>40.743603361076566</v>
      </c>
      <c r="BU271" s="296"/>
      <c r="BV271" s="290">
        <v>122.447650572067</v>
      </c>
      <c r="BW271" s="290">
        <v>82.360628770502501</v>
      </c>
      <c r="BX271" s="289">
        <f t="shared" si="37"/>
        <v>117.72952609904327</v>
      </c>
      <c r="BY271" s="289">
        <f t="shared" si="38"/>
        <v>79.137434471427198</v>
      </c>
      <c r="BZ271" s="296"/>
      <c r="CA271" s="296"/>
      <c r="CB271" s="296"/>
      <c r="CC271" s="296"/>
      <c r="CD271" s="296"/>
      <c r="CE271" s="296"/>
      <c r="CF271" s="296"/>
      <c r="CG271" s="296"/>
      <c r="CH271" s="296"/>
      <c r="CI271" s="296"/>
      <c r="CJ271" s="296"/>
      <c r="CK271" s="296"/>
      <c r="CL271" s="296"/>
      <c r="CM271" s="296"/>
      <c r="CN271" s="296"/>
      <c r="CO271" s="296"/>
      <c r="CP271" s="296"/>
      <c r="CQ271" s="296"/>
      <c r="CR271" s="296"/>
    </row>
    <row r="272" spans="1:96" ht="12" customHeight="1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296"/>
      <c r="R272" s="296"/>
      <c r="S272" s="296"/>
      <c r="T272" s="296"/>
      <c r="U272" s="296"/>
      <c r="V272" s="296"/>
      <c r="W272" s="296"/>
      <c r="X272" s="300"/>
      <c r="Y272" s="300"/>
      <c r="Z272" s="300"/>
      <c r="AA272" s="300"/>
      <c r="AB272" s="300"/>
      <c r="AC272" s="300"/>
      <c r="AD272" s="300"/>
      <c r="AE272" s="300"/>
      <c r="AF272" s="300"/>
      <c r="AG272" s="300"/>
      <c r="AH272" s="300"/>
      <c r="AI272" s="300"/>
      <c r="AJ272" s="300"/>
      <c r="AK272" s="300"/>
      <c r="AL272" s="300"/>
      <c r="AM272" s="296"/>
      <c r="AN272" s="213"/>
      <c r="AO272" s="213"/>
      <c r="AP272" s="213"/>
      <c r="AQ272" s="213"/>
      <c r="AR272" s="213"/>
      <c r="AS272" s="213"/>
      <c r="AT272" s="213"/>
      <c r="AU272" s="213"/>
      <c r="AV272" s="213"/>
      <c r="AW272" s="320"/>
      <c r="AX272" s="213"/>
      <c r="AY272" s="213"/>
      <c r="AZ272" s="213"/>
      <c r="BA272" s="213"/>
      <c r="BB272" s="283"/>
      <c r="BC272" s="283"/>
      <c r="BD272" s="289">
        <f t="shared" si="32"/>
        <v>22.333333333333332</v>
      </c>
      <c r="BE272" s="293">
        <v>80400</v>
      </c>
      <c r="BF272" s="287">
        <v>539.13613719</v>
      </c>
      <c r="BG272" s="287">
        <v>639.12397476846604</v>
      </c>
      <c r="BH272" s="287">
        <v>-640.73275305745904</v>
      </c>
      <c r="BI272" s="292">
        <v>53.025003678835901</v>
      </c>
      <c r="BJ272" s="292">
        <v>6.98847507527997</v>
      </c>
      <c r="BK272" s="289">
        <f t="shared" si="33"/>
        <v>0.86784886274281359</v>
      </c>
      <c r="BL272" s="289">
        <f t="shared" si="34"/>
        <v>26.429114491076575</v>
      </c>
      <c r="BM272" s="293">
        <v>80400</v>
      </c>
      <c r="BN272" s="287">
        <v>539.13613719</v>
      </c>
      <c r="BO272" s="287">
        <v>611.70366974589297</v>
      </c>
      <c r="BP272" s="287">
        <v>-611.65889141086302</v>
      </c>
      <c r="BQ272" s="292">
        <v>52.837947166451599</v>
      </c>
      <c r="BR272" s="292">
        <v>6.8122929443176998</v>
      </c>
      <c r="BS272" s="289">
        <f t="shared" si="35"/>
        <v>0.68031052929502334</v>
      </c>
      <c r="BT272" s="289">
        <f t="shared" si="36"/>
        <v>26.429114491076575</v>
      </c>
      <c r="BU272" s="296"/>
      <c r="BV272" s="290">
        <v>120.90411414050099</v>
      </c>
      <c r="BW272" s="290">
        <v>80.805291361652607</v>
      </c>
      <c r="BX272" s="289">
        <f t="shared" si="37"/>
        <v>116.18598966747726</v>
      </c>
      <c r="BY272" s="289">
        <f t="shared" si="38"/>
        <v>77.582097062577304</v>
      </c>
      <c r="BZ272" s="296"/>
      <c r="CA272" s="296"/>
      <c r="CB272" s="296"/>
      <c r="CC272" s="296"/>
      <c r="CD272" s="296"/>
      <c r="CE272" s="296"/>
      <c r="CF272" s="296"/>
      <c r="CG272" s="296"/>
      <c r="CH272" s="296"/>
      <c r="CI272" s="296"/>
      <c r="CJ272" s="296"/>
      <c r="CK272" s="296"/>
      <c r="CL272" s="296"/>
      <c r="CM272" s="296"/>
      <c r="CN272" s="296"/>
      <c r="CO272" s="296"/>
      <c r="CP272" s="296"/>
      <c r="CQ272" s="296"/>
      <c r="CR272" s="296"/>
    </row>
    <row r="273" spans="1:96" ht="12" customHeight="1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296"/>
      <c r="R273" s="296"/>
      <c r="S273" s="296"/>
      <c r="T273" s="296"/>
      <c r="U273" s="296"/>
      <c r="V273" s="296"/>
      <c r="W273" s="296"/>
      <c r="X273" s="300"/>
      <c r="Y273" s="300"/>
      <c r="Z273" s="300"/>
      <c r="AA273" s="300"/>
      <c r="AB273" s="300"/>
      <c r="AC273" s="300"/>
      <c r="AD273" s="300"/>
      <c r="AE273" s="300"/>
      <c r="AF273" s="300"/>
      <c r="AG273" s="300"/>
      <c r="AH273" s="300"/>
      <c r="AI273" s="300"/>
      <c r="AJ273" s="300"/>
      <c r="AK273" s="300"/>
      <c r="AL273" s="300"/>
      <c r="AM273" s="296"/>
      <c r="AN273" s="213"/>
      <c r="AO273" s="213"/>
      <c r="AP273" s="213"/>
      <c r="AQ273" s="213"/>
      <c r="AR273" s="213"/>
      <c r="AS273" s="213"/>
      <c r="AT273" s="213"/>
      <c r="AU273" s="213"/>
      <c r="AV273" s="213"/>
      <c r="AW273" s="320"/>
      <c r="AX273" s="213"/>
      <c r="AY273" s="213"/>
      <c r="AZ273" s="213"/>
      <c r="BA273" s="213"/>
      <c r="BB273" s="283"/>
      <c r="BC273" s="283"/>
      <c r="BD273" s="289">
        <f t="shared" si="32"/>
        <v>22.416666666666668</v>
      </c>
      <c r="BE273" s="293">
        <v>80700</v>
      </c>
      <c r="BF273" s="287">
        <v>524.49913982999999</v>
      </c>
      <c r="BG273" s="287">
        <v>633.85884588663396</v>
      </c>
      <c r="BH273" s="287">
        <v>-636.00370946276996</v>
      </c>
      <c r="BI273" s="292">
        <v>52.992155165688303</v>
      </c>
      <c r="BJ273" s="292">
        <v>6.9520875751992603</v>
      </c>
      <c r="BK273" s="289">
        <f t="shared" si="33"/>
        <v>0.83146136266210391</v>
      </c>
      <c r="BL273" s="289">
        <f t="shared" si="34"/>
        <v>11.792117131076566</v>
      </c>
      <c r="BM273" s="293">
        <v>80700</v>
      </c>
      <c r="BN273" s="287">
        <v>524.49913982999999</v>
      </c>
      <c r="BO273" s="287">
        <v>608.30500968498404</v>
      </c>
      <c r="BP273" s="287">
        <v>-608.75780129968302</v>
      </c>
      <c r="BQ273" s="292">
        <v>52.8168758872892</v>
      </c>
      <c r="BR273" s="292">
        <v>6.7878838497271996</v>
      </c>
      <c r="BS273" s="289">
        <f t="shared" si="35"/>
        <v>0.65590143470452311</v>
      </c>
      <c r="BT273" s="289">
        <f t="shared" si="36"/>
        <v>11.792117131076566</v>
      </c>
      <c r="BU273" s="296"/>
      <c r="BV273" s="290">
        <v>118.036426213967</v>
      </c>
      <c r="BW273" s="290">
        <v>78.364967961064096</v>
      </c>
      <c r="BX273" s="289">
        <f t="shared" si="37"/>
        <v>113.31830174094327</v>
      </c>
      <c r="BY273" s="289">
        <f t="shared" si="38"/>
        <v>75.141773661988793</v>
      </c>
      <c r="BZ273" s="296"/>
      <c r="CA273" s="296"/>
      <c r="CB273" s="296"/>
      <c r="CC273" s="296"/>
      <c r="CD273" s="296"/>
      <c r="CE273" s="296"/>
      <c r="CF273" s="296"/>
      <c r="CG273" s="296"/>
      <c r="CH273" s="296"/>
      <c r="CI273" s="296"/>
      <c r="CJ273" s="296"/>
      <c r="CK273" s="296"/>
      <c r="CL273" s="296"/>
      <c r="CM273" s="296"/>
      <c r="CN273" s="296"/>
      <c r="CO273" s="296"/>
      <c r="CP273" s="296"/>
      <c r="CQ273" s="296"/>
      <c r="CR273" s="296"/>
    </row>
    <row r="274" spans="1:96" ht="12" customHeight="1" x14ac:dyDescent="0.25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296"/>
      <c r="R274" s="296"/>
      <c r="S274" s="296"/>
      <c r="T274" s="296"/>
      <c r="U274" s="296"/>
      <c r="V274" s="296"/>
      <c r="W274" s="296"/>
      <c r="X274" s="300"/>
      <c r="Y274" s="300"/>
      <c r="Z274" s="300"/>
      <c r="AA274" s="300"/>
      <c r="AB274" s="300"/>
      <c r="AC274" s="300"/>
      <c r="AD274" s="300"/>
      <c r="AE274" s="300"/>
      <c r="AF274" s="300"/>
      <c r="AG274" s="300"/>
      <c r="AH274" s="300"/>
      <c r="AI274" s="300"/>
      <c r="AJ274" s="300"/>
      <c r="AK274" s="300"/>
      <c r="AL274" s="300"/>
      <c r="AM274" s="296"/>
      <c r="AN274" s="213"/>
      <c r="AO274" s="213"/>
      <c r="AP274" s="213"/>
      <c r="AQ274" s="213"/>
      <c r="AR274" s="213"/>
      <c r="AS274" s="213"/>
      <c r="AT274" s="213"/>
      <c r="AU274" s="213"/>
      <c r="AV274" s="213"/>
      <c r="AW274" s="320"/>
      <c r="AX274" s="213"/>
      <c r="AY274" s="213"/>
      <c r="AZ274" s="213"/>
      <c r="BA274" s="213"/>
      <c r="BB274" s="283"/>
      <c r="BC274" s="283"/>
      <c r="BD274" s="289">
        <f t="shared" si="32"/>
        <v>22.5</v>
      </c>
      <c r="BE274" s="293">
        <v>81000</v>
      </c>
      <c r="BF274" s="287">
        <v>509.7</v>
      </c>
      <c r="BG274" s="287">
        <v>627.37489073970403</v>
      </c>
      <c r="BH274" s="287">
        <v>-630.02608672192798</v>
      </c>
      <c r="BI274" s="292">
        <v>52.951051660247998</v>
      </c>
      <c r="BJ274" s="292">
        <v>6.9076065136457903</v>
      </c>
      <c r="BK274" s="289">
        <f t="shared" si="33"/>
        <v>0.78698030110863382</v>
      </c>
      <c r="BL274" s="289">
        <f t="shared" si="34"/>
        <v>-3.0070226989234357</v>
      </c>
      <c r="BM274" s="293">
        <v>81000</v>
      </c>
      <c r="BN274" s="287">
        <v>509.7</v>
      </c>
      <c r="BO274" s="287">
        <v>603.90820901396501</v>
      </c>
      <c r="BP274" s="287">
        <v>-604.84496172420597</v>
      </c>
      <c r="BQ274" s="292">
        <v>52.789014893036999</v>
      </c>
      <c r="BR274" s="292">
        <v>6.7567613273389702</v>
      </c>
      <c r="BS274" s="289">
        <f t="shared" si="35"/>
        <v>0.62477891231629368</v>
      </c>
      <c r="BT274" s="289">
        <f t="shared" si="36"/>
        <v>-3.0070226989234357</v>
      </c>
      <c r="BU274" s="296"/>
      <c r="BV274" s="290">
        <v>113.87599393921001</v>
      </c>
      <c r="BW274" s="290">
        <v>75.066385185131097</v>
      </c>
      <c r="BX274" s="289">
        <f t="shared" si="37"/>
        <v>109.15786946618627</v>
      </c>
      <c r="BY274" s="289">
        <f t="shared" si="38"/>
        <v>71.843190886055794</v>
      </c>
      <c r="BZ274" s="296"/>
      <c r="CA274" s="296"/>
      <c r="CB274" s="296"/>
      <c r="CC274" s="296"/>
      <c r="CD274" s="296"/>
      <c r="CE274" s="296"/>
      <c r="CF274" s="296"/>
      <c r="CG274" s="296"/>
      <c r="CH274" s="296"/>
      <c r="CI274" s="296"/>
      <c r="CJ274" s="296"/>
      <c r="CK274" s="296"/>
      <c r="CL274" s="296"/>
      <c r="CM274" s="296"/>
      <c r="CN274" s="296"/>
      <c r="CO274" s="296"/>
      <c r="CP274" s="296"/>
      <c r="CQ274" s="296"/>
      <c r="CR274" s="296"/>
    </row>
    <row r="275" spans="1:96" ht="12" customHeight="1" x14ac:dyDescent="0.25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296"/>
      <c r="R275" s="296"/>
      <c r="S275" s="296"/>
      <c r="T275" s="296"/>
      <c r="U275" s="296"/>
      <c r="V275" s="296"/>
      <c r="W275" s="296"/>
      <c r="X275" s="300"/>
      <c r="Y275" s="300"/>
      <c r="Z275" s="300"/>
      <c r="AA275" s="300"/>
      <c r="AB275" s="300"/>
      <c r="AC275" s="300"/>
      <c r="AD275" s="300"/>
      <c r="AE275" s="300"/>
      <c r="AF275" s="300"/>
      <c r="AG275" s="300"/>
      <c r="AH275" s="300"/>
      <c r="AI275" s="300"/>
      <c r="AJ275" s="300"/>
      <c r="AK275" s="300"/>
      <c r="AL275" s="300"/>
      <c r="AM275" s="296"/>
      <c r="AN275" s="213"/>
      <c r="AO275" s="213"/>
      <c r="AP275" s="213"/>
      <c r="AQ275" s="213"/>
      <c r="AR275" s="213"/>
      <c r="AS275" s="213"/>
      <c r="AT275" s="213"/>
      <c r="AU275" s="213"/>
      <c r="AV275" s="213"/>
      <c r="AW275" s="320"/>
      <c r="AX275" s="213"/>
      <c r="AY275" s="213"/>
      <c r="AZ275" s="213"/>
      <c r="BA275" s="213"/>
      <c r="BB275" s="283"/>
      <c r="BC275" s="283"/>
      <c r="BD275" s="289">
        <f t="shared" si="32"/>
        <v>22.583333333333332</v>
      </c>
      <c r="BE275" s="293">
        <v>81300</v>
      </c>
      <c r="BF275" s="287">
        <v>494.90086016999999</v>
      </c>
      <c r="BG275" s="287">
        <v>619.76618900184803</v>
      </c>
      <c r="BH275" s="287">
        <v>-622.89129553086104</v>
      </c>
      <c r="BI275" s="292">
        <v>52.902210440739701</v>
      </c>
      <c r="BJ275" s="292">
        <v>6.8555617005879403</v>
      </c>
      <c r="BK275" s="289">
        <f t="shared" si="33"/>
        <v>0.7349354880507839</v>
      </c>
      <c r="BL275" s="289">
        <f t="shared" si="34"/>
        <v>-17.806162528923437</v>
      </c>
      <c r="BM275" s="293">
        <v>81300</v>
      </c>
      <c r="BN275" s="287">
        <v>494.90086016999999</v>
      </c>
      <c r="BO275" s="287">
        <v>598.58269235418504</v>
      </c>
      <c r="BP275" s="287">
        <v>-599.98631307570997</v>
      </c>
      <c r="BQ275" s="292">
        <v>52.754764027193502</v>
      </c>
      <c r="BR275" s="292">
        <v>6.7193430596801198</v>
      </c>
      <c r="BS275" s="289">
        <f t="shared" si="35"/>
        <v>0.58736064465744331</v>
      </c>
      <c r="BT275" s="289">
        <f t="shared" si="36"/>
        <v>-17.806162528923437</v>
      </c>
      <c r="BU275" s="296"/>
      <c r="BV275" s="290">
        <v>108.468382702119</v>
      </c>
      <c r="BW275" s="290">
        <v>70.945669375335598</v>
      </c>
      <c r="BX275" s="289">
        <f t="shared" si="37"/>
        <v>103.75025822909527</v>
      </c>
      <c r="BY275" s="289">
        <f t="shared" si="38"/>
        <v>67.722475076260295</v>
      </c>
      <c r="BZ275" s="296"/>
      <c r="CA275" s="296"/>
      <c r="CB275" s="296"/>
      <c r="CC275" s="296"/>
      <c r="CD275" s="296"/>
      <c r="CE275" s="296"/>
      <c r="CF275" s="296"/>
      <c r="CG275" s="296"/>
      <c r="CH275" s="296"/>
      <c r="CI275" s="296"/>
      <c r="CJ275" s="296"/>
      <c r="CK275" s="296"/>
      <c r="CL275" s="296"/>
      <c r="CM275" s="296"/>
      <c r="CN275" s="296"/>
      <c r="CO275" s="296"/>
      <c r="CP275" s="296"/>
      <c r="CQ275" s="296"/>
      <c r="CR275" s="296"/>
    </row>
    <row r="276" spans="1:96" ht="12" customHeight="1" x14ac:dyDescent="0.25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296"/>
      <c r="R276" s="296"/>
      <c r="S276" s="296"/>
      <c r="T276" s="296"/>
      <c r="U276" s="296"/>
      <c r="V276" s="296"/>
      <c r="W276" s="296"/>
      <c r="X276" s="300"/>
      <c r="Y276" s="300"/>
      <c r="Z276" s="300"/>
      <c r="AA276" s="300"/>
      <c r="AB276" s="300"/>
      <c r="AC276" s="300"/>
      <c r="AD276" s="300"/>
      <c r="AE276" s="300"/>
      <c r="AF276" s="300"/>
      <c r="AG276" s="300"/>
      <c r="AH276" s="300"/>
      <c r="AI276" s="300"/>
      <c r="AJ276" s="300"/>
      <c r="AK276" s="300"/>
      <c r="AL276" s="300"/>
      <c r="AM276" s="296"/>
      <c r="AN276" s="213"/>
      <c r="AO276" s="213"/>
      <c r="AP276" s="213"/>
      <c r="AQ276" s="213"/>
      <c r="AR276" s="213"/>
      <c r="AS276" s="213"/>
      <c r="AT276" s="213"/>
      <c r="AU276" s="213"/>
      <c r="AV276" s="213"/>
      <c r="AW276" s="320"/>
      <c r="AX276" s="213"/>
      <c r="AY276" s="213"/>
      <c r="AZ276" s="213"/>
      <c r="BA276" s="213"/>
      <c r="BB276" s="283"/>
      <c r="BC276" s="283"/>
      <c r="BD276" s="289">
        <f t="shared" si="32"/>
        <v>22.666666666666668</v>
      </c>
      <c r="BE276" s="293">
        <v>81600</v>
      </c>
      <c r="BF276" s="287">
        <v>480.26386280999998</v>
      </c>
      <c r="BG276" s="287">
        <v>611.133676593426</v>
      </c>
      <c r="BH276" s="287">
        <v>-614.69793437630199</v>
      </c>
      <c r="BI276" s="292">
        <v>52.846186788512</v>
      </c>
      <c r="BJ276" s="292">
        <v>6.7965204695762402</v>
      </c>
      <c r="BK276" s="289">
        <f t="shared" si="33"/>
        <v>0.67589425703908379</v>
      </c>
      <c r="BL276" s="289">
        <f t="shared" si="34"/>
        <v>-32.443159888923446</v>
      </c>
      <c r="BM276" s="293">
        <v>81600</v>
      </c>
      <c r="BN276" s="287">
        <v>480.26386280999998</v>
      </c>
      <c r="BO276" s="287">
        <v>592.40442686097094</v>
      </c>
      <c r="BP276" s="287">
        <v>-594.25464805391698</v>
      </c>
      <c r="BQ276" s="292">
        <v>52.714561014043099</v>
      </c>
      <c r="BR276" s="292">
        <v>6.6760836594712796</v>
      </c>
      <c r="BS276" s="289">
        <f t="shared" si="35"/>
        <v>0.54410124444860308</v>
      </c>
      <c r="BT276" s="289">
        <f t="shared" si="36"/>
        <v>-32.443159888923446</v>
      </c>
      <c r="BU276" s="296"/>
      <c r="BV276" s="290">
        <v>101.872817091987</v>
      </c>
      <c r="BW276" s="290">
        <v>66.047950939676198</v>
      </c>
      <c r="BX276" s="289">
        <f t="shared" si="37"/>
        <v>97.154692618963267</v>
      </c>
      <c r="BY276" s="289">
        <f t="shared" si="38"/>
        <v>62.824756640600903</v>
      </c>
      <c r="BZ276" s="296"/>
      <c r="CA276" s="296"/>
      <c r="CB276" s="296"/>
      <c r="CC276" s="296"/>
      <c r="CD276" s="296"/>
      <c r="CE276" s="296"/>
      <c r="CF276" s="296"/>
      <c r="CG276" s="296"/>
      <c r="CH276" s="296"/>
      <c r="CI276" s="296"/>
      <c r="CJ276" s="296"/>
      <c r="CK276" s="296"/>
      <c r="CL276" s="296"/>
      <c r="CM276" s="296"/>
      <c r="CN276" s="296"/>
      <c r="CO276" s="296"/>
      <c r="CP276" s="296"/>
      <c r="CQ276" s="296"/>
      <c r="CR276" s="296"/>
    </row>
    <row r="277" spans="1:96" ht="12" customHeight="1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296"/>
      <c r="S277" s="296"/>
      <c r="T277" s="296"/>
      <c r="U277" s="296"/>
      <c r="V277" s="296"/>
      <c r="W277" s="296"/>
      <c r="X277" s="300"/>
      <c r="Y277" s="300"/>
      <c r="Z277" s="300"/>
      <c r="AA277" s="300"/>
      <c r="AB277" s="300"/>
      <c r="AC277" s="300"/>
      <c r="AD277" s="300"/>
      <c r="AE277" s="300"/>
      <c r="AF277" s="300"/>
      <c r="AG277" s="300"/>
      <c r="AH277" s="300"/>
      <c r="AI277" s="300"/>
      <c r="AJ277" s="300"/>
      <c r="AK277" s="300"/>
      <c r="AL277" s="300"/>
      <c r="AM277" s="296"/>
      <c r="AN277" s="213"/>
      <c r="AO277" s="213"/>
      <c r="AP277" s="213"/>
      <c r="AQ277" s="213"/>
      <c r="AR277" s="213"/>
      <c r="AS277" s="213"/>
      <c r="AT277" s="213"/>
      <c r="AU277" s="213"/>
      <c r="AV277" s="213"/>
      <c r="AW277" s="320"/>
      <c r="AX277" s="213"/>
      <c r="AY277" s="213"/>
      <c r="AZ277" s="213"/>
      <c r="BA277" s="213"/>
      <c r="BB277" s="283"/>
      <c r="BC277" s="283"/>
      <c r="BD277" s="289">
        <f t="shared" si="32"/>
        <v>22.75</v>
      </c>
      <c r="BE277" s="293">
        <v>81900</v>
      </c>
      <c r="BF277" s="287">
        <v>465.94937393999999</v>
      </c>
      <c r="BG277" s="287">
        <v>601.58367207969695</v>
      </c>
      <c r="BH277" s="287">
        <v>-605.55029800213401</v>
      </c>
      <c r="BI277" s="292">
        <v>52.783568848346299</v>
      </c>
      <c r="BJ277" s="292">
        <v>6.73108268370936</v>
      </c>
      <c r="BK277" s="289">
        <f t="shared" si="33"/>
        <v>0.61045647117220359</v>
      </c>
      <c r="BL277" s="289">
        <f t="shared" si="34"/>
        <v>-46.757648758923438</v>
      </c>
      <c r="BM277" s="293">
        <v>81900</v>
      </c>
      <c r="BN277" s="287">
        <v>465.94937393999999</v>
      </c>
      <c r="BO277" s="287">
        <v>585.45465209724205</v>
      </c>
      <c r="BP277" s="287">
        <v>-587.72833460275103</v>
      </c>
      <c r="BQ277" s="292">
        <v>52.668876067510404</v>
      </c>
      <c r="BR277" s="292">
        <v>6.6274694133760796</v>
      </c>
      <c r="BS277" s="289">
        <f t="shared" si="35"/>
        <v>0.49548699835340315</v>
      </c>
      <c r="BT277" s="289">
        <f t="shared" si="36"/>
        <v>-46.757648758923438</v>
      </c>
      <c r="BU277" s="296"/>
      <c r="BV277" s="290">
        <v>94.161532269089406</v>
      </c>
      <c r="BW277" s="290">
        <v>60.426870080842797</v>
      </c>
      <c r="BX277" s="289">
        <f t="shared" si="37"/>
        <v>89.443407796065671</v>
      </c>
      <c r="BY277" s="289">
        <f t="shared" si="38"/>
        <v>57.203675781767501</v>
      </c>
      <c r="BZ277" s="296"/>
      <c r="CA277" s="296"/>
      <c r="CB277" s="296"/>
      <c r="CC277" s="296"/>
      <c r="CD277" s="296"/>
      <c r="CE277" s="296"/>
      <c r="CF277" s="296"/>
      <c r="CG277" s="296"/>
      <c r="CH277" s="296"/>
      <c r="CI277" s="296"/>
      <c r="CJ277" s="296"/>
      <c r="CK277" s="296"/>
      <c r="CL277" s="296"/>
      <c r="CM277" s="296"/>
      <c r="CN277" s="296"/>
      <c r="CO277" s="296"/>
      <c r="CP277" s="296"/>
      <c r="CQ277" s="296"/>
      <c r="CR277" s="296"/>
    </row>
    <row r="278" spans="1:96" ht="12" customHeight="1" x14ac:dyDescent="0.25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296"/>
      <c r="S278" s="296"/>
      <c r="T278" s="296"/>
      <c r="U278" s="296"/>
      <c r="V278" s="296"/>
      <c r="W278" s="296"/>
      <c r="X278" s="300"/>
      <c r="Y278" s="300"/>
      <c r="Z278" s="300"/>
      <c r="AA278" s="300"/>
      <c r="AB278" s="300"/>
      <c r="AC278" s="300"/>
      <c r="AD278" s="300"/>
      <c r="AE278" s="300"/>
      <c r="AF278" s="300"/>
      <c r="AG278" s="300"/>
      <c r="AH278" s="300"/>
      <c r="AI278" s="300"/>
      <c r="AJ278" s="300"/>
      <c r="AK278" s="300"/>
      <c r="AL278" s="300"/>
      <c r="AM278" s="296"/>
      <c r="AN278" s="213"/>
      <c r="AO278" s="213"/>
      <c r="AP278" s="213"/>
      <c r="AQ278" s="213"/>
      <c r="AR278" s="213"/>
      <c r="AS278" s="213"/>
      <c r="AT278" s="213"/>
      <c r="AU278" s="213"/>
      <c r="AV278" s="213"/>
      <c r="AW278" s="320"/>
      <c r="AX278" s="213"/>
      <c r="AY278" s="213"/>
      <c r="AZ278" s="213"/>
      <c r="BA278" s="213"/>
      <c r="BB278" s="283"/>
      <c r="BC278" s="283"/>
      <c r="BD278" s="289">
        <f t="shared" si="32"/>
        <v>22.833333333333332</v>
      </c>
      <c r="BE278" s="293">
        <v>82200</v>
      </c>
      <c r="BF278" s="287">
        <v>452.11422606999997</v>
      </c>
      <c r="BG278" s="287">
        <v>591.22646062337901</v>
      </c>
      <c r="BH278" s="287">
        <v>-595.55694386866605</v>
      </c>
      <c r="BI278" s="292">
        <v>52.7149727847669</v>
      </c>
      <c r="BJ278" s="292">
        <v>6.6598760122570004</v>
      </c>
      <c r="BK278" s="289">
        <f t="shared" si="33"/>
        <v>0.53924979971984399</v>
      </c>
      <c r="BL278" s="289">
        <f t="shared" si="34"/>
        <v>-60.592796628923452</v>
      </c>
      <c r="BM278" s="293">
        <v>82200</v>
      </c>
      <c r="BN278" s="287">
        <v>452.11422606999997</v>
      </c>
      <c r="BO278" s="287">
        <v>577.81865318272105</v>
      </c>
      <c r="BP278" s="287">
        <v>-580.49008095545503</v>
      </c>
      <c r="BQ278" s="292">
        <v>52.618206771774503</v>
      </c>
      <c r="BR278" s="292">
        <v>6.5740132763624999</v>
      </c>
      <c r="BS278" s="289">
        <f t="shared" si="35"/>
        <v>0.44203086133982339</v>
      </c>
      <c r="BT278" s="289">
        <f t="shared" si="36"/>
        <v>-60.592796628923452</v>
      </c>
      <c r="BU278" s="296"/>
      <c r="BV278" s="290">
        <v>85.418982839448901</v>
      </c>
      <c r="BW278" s="290">
        <v>54.143989324440597</v>
      </c>
      <c r="BX278" s="289">
        <f t="shared" si="37"/>
        <v>80.700858366425166</v>
      </c>
      <c r="BY278" s="289">
        <f t="shared" si="38"/>
        <v>50.920795025365301</v>
      </c>
      <c r="BZ278" s="296"/>
      <c r="CA278" s="296"/>
      <c r="CB278" s="296"/>
      <c r="CC278" s="296"/>
      <c r="CD278" s="296"/>
      <c r="CE278" s="296"/>
      <c r="CF278" s="296"/>
      <c r="CG278" s="296"/>
      <c r="CH278" s="296"/>
      <c r="CI278" s="296"/>
      <c r="CJ278" s="296"/>
      <c r="CK278" s="296"/>
      <c r="CL278" s="296"/>
      <c r="CM278" s="296"/>
      <c r="CN278" s="296"/>
      <c r="CO278" s="296"/>
      <c r="CP278" s="296"/>
      <c r="CQ278" s="296"/>
      <c r="CR278" s="296"/>
    </row>
    <row r="279" spans="1:96" ht="12" customHeight="1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296"/>
      <c r="S279" s="296"/>
      <c r="T279" s="296"/>
      <c r="U279" s="296"/>
      <c r="V279" s="296"/>
      <c r="W279" s="296"/>
      <c r="X279" s="300"/>
      <c r="Y279" s="300"/>
      <c r="Z279" s="300"/>
      <c r="AA279" s="300"/>
      <c r="AB279" s="300"/>
      <c r="AC279" s="300"/>
      <c r="AD279" s="300"/>
      <c r="AE279" s="300"/>
      <c r="AF279" s="300"/>
      <c r="AG279" s="300"/>
      <c r="AH279" s="300"/>
      <c r="AI279" s="300"/>
      <c r="AJ279" s="300"/>
      <c r="AK279" s="300"/>
      <c r="AL279" s="300"/>
      <c r="AM279" s="296"/>
      <c r="AN279" s="213"/>
      <c r="AO279" s="213"/>
      <c r="AP279" s="213"/>
      <c r="AQ279" s="213"/>
      <c r="AR279" s="213"/>
      <c r="AS279" s="213"/>
      <c r="AT279" s="213"/>
      <c r="AU279" s="213"/>
      <c r="AV279" s="213"/>
      <c r="AW279" s="320"/>
      <c r="AX279" s="213"/>
      <c r="AY279" s="213"/>
      <c r="AZ279" s="213"/>
      <c r="BA279" s="213"/>
      <c r="BB279" s="283"/>
      <c r="BC279" s="283"/>
      <c r="BD279" s="289">
        <f t="shared" si="32"/>
        <v>22.916666666666668</v>
      </c>
      <c r="BE279" s="293">
        <v>82500</v>
      </c>
      <c r="BF279" s="287">
        <v>438.91</v>
      </c>
      <c r="BG279" s="287">
        <v>580.17495232385102</v>
      </c>
      <c r="BH279" s="287">
        <v>-584.82933252060104</v>
      </c>
      <c r="BI279" s="292">
        <v>52.641038238027001</v>
      </c>
      <c r="BJ279" s="292">
        <v>6.5835514893241198</v>
      </c>
      <c r="BK279" s="289">
        <f t="shared" si="33"/>
        <v>0.46292527678696338</v>
      </c>
      <c r="BL279" s="289">
        <f t="shared" si="34"/>
        <v>-73.797022698923399</v>
      </c>
      <c r="BM279" s="293">
        <v>82500</v>
      </c>
      <c r="BN279" s="287">
        <v>438.91</v>
      </c>
      <c r="BO279" s="287">
        <v>569.584593417733</v>
      </c>
      <c r="BP279" s="287">
        <v>-572.625758522914</v>
      </c>
      <c r="BQ279" s="292">
        <v>52.563073247114801</v>
      </c>
      <c r="BR279" s="292">
        <v>6.5162501351693498</v>
      </c>
      <c r="BS279" s="289">
        <f t="shared" si="35"/>
        <v>0.38426772014667332</v>
      </c>
      <c r="BT279" s="289">
        <f t="shared" si="36"/>
        <v>-73.797022698923399</v>
      </c>
      <c r="BU279" s="296"/>
      <c r="BV279" s="290">
        <v>75.740917901261398</v>
      </c>
      <c r="BW279" s="290">
        <v>47.268119281303001</v>
      </c>
      <c r="BX279" s="289">
        <f t="shared" si="37"/>
        <v>71.022793428237662</v>
      </c>
      <c r="BY279" s="289">
        <f t="shared" si="38"/>
        <v>44.044924982227705</v>
      </c>
      <c r="BZ279" s="296"/>
      <c r="CA279" s="296"/>
      <c r="CB279" s="296"/>
      <c r="CC279" s="296"/>
      <c r="CD279" s="296"/>
      <c r="CE279" s="296"/>
      <c r="CF279" s="296"/>
      <c r="CG279" s="296"/>
      <c r="CH279" s="296"/>
      <c r="CI279" s="296"/>
      <c r="CJ279" s="296"/>
      <c r="CK279" s="296"/>
      <c r="CL279" s="296"/>
      <c r="CM279" s="296"/>
      <c r="CN279" s="296"/>
      <c r="CO279" s="296"/>
      <c r="CP279" s="296"/>
      <c r="CQ279" s="296"/>
      <c r="CR279" s="296"/>
    </row>
    <row r="280" spans="1:96" ht="12" customHeight="1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296"/>
      <c r="S280" s="296"/>
      <c r="T280" s="296"/>
      <c r="U280" s="296"/>
      <c r="V280" s="296"/>
      <c r="W280" s="296"/>
      <c r="X280" s="300"/>
      <c r="Y280" s="300"/>
      <c r="Z280" s="300"/>
      <c r="AA280" s="300"/>
      <c r="AB280" s="300"/>
      <c r="AC280" s="300"/>
      <c r="AD280" s="300"/>
      <c r="AE280" s="300"/>
      <c r="AF280" s="300"/>
      <c r="AG280" s="300"/>
      <c r="AH280" s="300"/>
      <c r="AI280" s="300"/>
      <c r="AJ280" s="300"/>
      <c r="AK280" s="300"/>
      <c r="AL280" s="300"/>
      <c r="AM280" s="296"/>
      <c r="AN280" s="213"/>
      <c r="AO280" s="213"/>
      <c r="AP280" s="213"/>
      <c r="AQ280" s="213"/>
      <c r="AR280" s="213"/>
      <c r="AS280" s="213"/>
      <c r="AT280" s="213"/>
      <c r="AU280" s="213"/>
      <c r="AV280" s="213"/>
      <c r="AW280" s="320"/>
      <c r="AX280" s="213"/>
      <c r="AY280" s="213"/>
      <c r="AZ280" s="213"/>
      <c r="BA280" s="213"/>
      <c r="BB280" s="283"/>
      <c r="BC280" s="283"/>
      <c r="BD280" s="289">
        <f t="shared" si="32"/>
        <v>23</v>
      </c>
      <c r="BE280" s="293">
        <v>82800</v>
      </c>
      <c r="BF280" s="287">
        <v>426.48136398000003</v>
      </c>
      <c r="BG280" s="287">
        <v>568.54343157129904</v>
      </c>
      <c r="BH280" s="287">
        <v>-573.48055765912295</v>
      </c>
      <c r="BI280" s="292">
        <v>52.5624240973181</v>
      </c>
      <c r="BJ280" s="292">
        <v>6.5027793790336004</v>
      </c>
      <c r="BK280" s="289">
        <f t="shared" si="33"/>
        <v>0.38215316649644393</v>
      </c>
      <c r="BL280" s="289">
        <f t="shared" si="34"/>
        <v>-86.225658718923398</v>
      </c>
      <c r="BM280" s="293">
        <v>82800</v>
      </c>
      <c r="BN280" s="287">
        <v>426.48136398000003</v>
      </c>
      <c r="BO280" s="287">
        <v>560.84242165944204</v>
      </c>
      <c r="BP280" s="287">
        <v>-564.22329744055696</v>
      </c>
      <c r="BQ280" s="292">
        <v>52.504013621737798</v>
      </c>
      <c r="BR280" s="292">
        <v>6.4547323665918697</v>
      </c>
      <c r="BS280" s="289">
        <f t="shared" si="35"/>
        <v>0.32274995156919317</v>
      </c>
      <c r="BT280" s="289">
        <f t="shared" si="36"/>
        <v>-86.225658718923398</v>
      </c>
      <c r="BU280" s="296"/>
      <c r="BV280" s="290">
        <v>65.233332393139705</v>
      </c>
      <c r="BW280" s="290">
        <v>39.8745650281978</v>
      </c>
      <c r="BX280" s="289">
        <f t="shared" si="37"/>
        <v>60.515207920115969</v>
      </c>
      <c r="BY280" s="289">
        <f t="shared" si="38"/>
        <v>36.651370729122505</v>
      </c>
      <c r="BZ280" s="296"/>
      <c r="CA280" s="296"/>
      <c r="CB280" s="296"/>
      <c r="CC280" s="296"/>
      <c r="CD280" s="296"/>
      <c r="CE280" s="296"/>
      <c r="CF280" s="296"/>
      <c r="CG280" s="296"/>
      <c r="CH280" s="296"/>
      <c r="CI280" s="296"/>
      <c r="CJ280" s="296"/>
      <c r="CK280" s="296"/>
      <c r="CL280" s="296"/>
      <c r="CM280" s="296"/>
      <c r="CN280" s="296"/>
      <c r="CO280" s="296"/>
      <c r="CP280" s="296"/>
      <c r="CQ280" s="296"/>
      <c r="CR280" s="296"/>
    </row>
    <row r="281" spans="1:96" ht="12" customHeight="1" x14ac:dyDescent="0.25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296"/>
      <c r="S281" s="296"/>
      <c r="T281" s="296"/>
      <c r="U281" s="296"/>
      <c r="V281" s="296"/>
      <c r="W281" s="296"/>
      <c r="X281" s="300"/>
      <c r="Y281" s="300"/>
      <c r="Z281" s="300"/>
      <c r="AA281" s="300"/>
      <c r="AB281" s="300"/>
      <c r="AC281" s="300"/>
      <c r="AD281" s="300"/>
      <c r="AE281" s="300"/>
      <c r="AF281" s="300"/>
      <c r="AG281" s="300"/>
      <c r="AH281" s="300"/>
      <c r="AI281" s="300"/>
      <c r="AJ281" s="300"/>
      <c r="AK281" s="300"/>
      <c r="AL281" s="300"/>
      <c r="AM281" s="296"/>
      <c r="AN281" s="213"/>
      <c r="AO281" s="213"/>
      <c r="AP281" s="213"/>
      <c r="AQ281" s="213"/>
      <c r="AR281" s="213"/>
      <c r="AS281" s="213"/>
      <c r="AT281" s="213"/>
      <c r="AU281" s="213"/>
      <c r="AV281" s="213"/>
      <c r="AW281" s="320"/>
      <c r="AX281" s="213"/>
      <c r="AY281" s="213"/>
      <c r="AZ281" s="213"/>
      <c r="BA281" s="213"/>
      <c r="BB281" s="283"/>
      <c r="BC281" s="283"/>
      <c r="BD281" s="289">
        <f t="shared" si="32"/>
        <v>23.083333333333332</v>
      </c>
      <c r="BE281" s="293">
        <v>83100</v>
      </c>
      <c r="BF281" s="287">
        <v>414.96448874999999</v>
      </c>
      <c r="BG281" s="287">
        <v>556.446413510723</v>
      </c>
      <c r="BH281" s="287">
        <v>-561.62418126511295</v>
      </c>
      <c r="BI281" s="292">
        <v>52.4798046211775</v>
      </c>
      <c r="BJ281" s="292">
        <v>6.4182453834815298</v>
      </c>
      <c r="BK281" s="289">
        <f t="shared" si="33"/>
        <v>0.2976191709443734</v>
      </c>
      <c r="BL281" s="289">
        <f t="shared" si="34"/>
        <v>-97.742533948923437</v>
      </c>
      <c r="BM281" s="293">
        <v>83100</v>
      </c>
      <c r="BN281" s="287">
        <v>414.96448874999999</v>
      </c>
      <c r="BO281" s="287">
        <v>551.68286859320904</v>
      </c>
      <c r="BP281" s="287">
        <v>-555.37166848209301</v>
      </c>
      <c r="BQ281" s="292">
        <v>52.441579837001399</v>
      </c>
      <c r="BR281" s="292">
        <v>6.3900257228226502</v>
      </c>
      <c r="BS281" s="289">
        <f t="shared" si="35"/>
        <v>0.25804330779997375</v>
      </c>
      <c r="BT281" s="289">
        <f t="shared" si="36"/>
        <v>-97.742533948923437</v>
      </c>
      <c r="BU281" s="296"/>
      <c r="BV281" s="290">
        <v>54.011306229095901</v>
      </c>
      <c r="BW281" s="290">
        <v>32.044301360622399</v>
      </c>
      <c r="BX281" s="289">
        <f t="shared" si="37"/>
        <v>49.293181756072165</v>
      </c>
      <c r="BY281" s="289">
        <f t="shared" si="38"/>
        <v>28.821107061547103</v>
      </c>
      <c r="BZ281" s="296"/>
      <c r="CA281" s="296"/>
      <c r="CB281" s="296"/>
      <c r="CC281" s="296"/>
      <c r="CD281" s="296"/>
      <c r="CE281" s="296"/>
      <c r="CF281" s="296"/>
      <c r="CG281" s="296"/>
      <c r="CH281" s="296"/>
      <c r="CI281" s="296"/>
      <c r="CJ281" s="296"/>
      <c r="CK281" s="296"/>
      <c r="CL281" s="296"/>
      <c r="CM281" s="296"/>
      <c r="CN281" s="296"/>
      <c r="CO281" s="296"/>
      <c r="CP281" s="296"/>
      <c r="CQ281" s="296"/>
      <c r="CR281" s="296"/>
    </row>
    <row r="282" spans="1:96" ht="12" customHeight="1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296"/>
      <c r="R282" s="296"/>
      <c r="S282" s="296"/>
      <c r="T282" s="296"/>
      <c r="U282" s="296"/>
      <c r="V282" s="296"/>
      <c r="W282" s="296"/>
      <c r="X282" s="300"/>
      <c r="Y282" s="300"/>
      <c r="Z282" s="300"/>
      <c r="AA282" s="300"/>
      <c r="AB282" s="300"/>
      <c r="AC282" s="300"/>
      <c r="AD282" s="300"/>
      <c r="AE282" s="300"/>
      <c r="AF282" s="300"/>
      <c r="AG282" s="300"/>
      <c r="AH282" s="300"/>
      <c r="AI282" s="300"/>
      <c r="AJ282" s="300"/>
      <c r="AK282" s="300"/>
      <c r="AL282" s="300"/>
      <c r="AM282" s="296"/>
      <c r="AN282" s="213"/>
      <c r="AO282" s="213"/>
      <c r="AP282" s="213"/>
      <c r="AQ282" s="213"/>
      <c r="AR282" s="213"/>
      <c r="AS282" s="213"/>
      <c r="AT282" s="213"/>
      <c r="AU282" s="213"/>
      <c r="AV282" s="213"/>
      <c r="AW282" s="320"/>
      <c r="AX282" s="213"/>
      <c r="AY282" s="213"/>
      <c r="AZ282" s="213"/>
      <c r="BA282" s="213"/>
      <c r="BB282" s="283"/>
      <c r="BC282" s="283"/>
      <c r="BD282" s="289">
        <f t="shared" si="32"/>
        <v>23.166666666666668</v>
      </c>
      <c r="BE282" s="293">
        <v>83400</v>
      </c>
      <c r="BF282" s="287">
        <v>404.48555561000001</v>
      </c>
      <c r="BG282" s="287">
        <v>543.99762286064595</v>
      </c>
      <c r="BH282" s="287">
        <v>-549.37318835929398</v>
      </c>
      <c r="BI282" s="292">
        <v>52.393865946006599</v>
      </c>
      <c r="BJ282" s="292">
        <v>6.3306472400734402</v>
      </c>
      <c r="BK282" s="289">
        <f t="shared" si="33"/>
        <v>0.21002102753628371</v>
      </c>
      <c r="BL282" s="289">
        <f t="shared" si="34"/>
        <v>-108.22146708892342</v>
      </c>
      <c r="BM282" s="293">
        <v>83400</v>
      </c>
      <c r="BN282" s="287">
        <v>404.48555561000001</v>
      </c>
      <c r="BO282" s="287">
        <v>542.196544689137</v>
      </c>
      <c r="BP282" s="287">
        <v>-546.15996374586496</v>
      </c>
      <c r="BQ282" s="292">
        <v>52.376333819190201</v>
      </c>
      <c r="BR282" s="292">
        <v>6.3227055815760904</v>
      </c>
      <c r="BS282" s="289">
        <f t="shared" si="35"/>
        <v>0.19072316655341393</v>
      </c>
      <c r="BT282" s="289">
        <f t="shared" si="36"/>
        <v>-108.22146708892342</v>
      </c>
      <c r="BU282" s="296"/>
      <c r="BV282" s="290">
        <v>42.197743934153003</v>
      </c>
      <c r="BW282" s="290">
        <v>23.8630859503909</v>
      </c>
      <c r="BX282" s="289">
        <f t="shared" si="37"/>
        <v>37.479619461129268</v>
      </c>
      <c r="BY282" s="289">
        <f t="shared" si="38"/>
        <v>20.639891651315601</v>
      </c>
      <c r="BZ282" s="296"/>
      <c r="CA282" s="296"/>
      <c r="CB282" s="296"/>
      <c r="CC282" s="296"/>
      <c r="CD282" s="296"/>
      <c r="CE282" s="296"/>
      <c r="CF282" s="296"/>
      <c r="CG282" s="296"/>
      <c r="CH282" s="296"/>
      <c r="CI282" s="296"/>
      <c r="CJ282" s="296"/>
      <c r="CK282" s="296"/>
      <c r="CL282" s="296"/>
      <c r="CM282" s="296"/>
      <c r="CN282" s="296"/>
      <c r="CO282" s="296"/>
      <c r="CP282" s="296"/>
      <c r="CQ282" s="296"/>
      <c r="CR282" s="296"/>
    </row>
    <row r="283" spans="1:96" ht="12" customHeight="1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296"/>
      <c r="R283" s="296"/>
      <c r="S283" s="296"/>
      <c r="T283" s="296"/>
      <c r="U283" s="296"/>
      <c r="V283" s="296"/>
      <c r="W283" s="296"/>
      <c r="X283" s="300"/>
      <c r="Y283" s="300"/>
      <c r="Z283" s="300"/>
      <c r="AA283" s="300"/>
      <c r="AB283" s="300"/>
      <c r="AC283" s="300"/>
      <c r="AD283" s="300"/>
      <c r="AE283" s="300"/>
      <c r="AF283" s="300"/>
      <c r="AG283" s="300"/>
      <c r="AH283" s="300"/>
      <c r="AI283" s="300"/>
      <c r="AJ283" s="300"/>
      <c r="AK283" s="300"/>
      <c r="AL283" s="300"/>
      <c r="AM283" s="296"/>
      <c r="AN283" s="213"/>
      <c r="AO283" s="213"/>
      <c r="AP283" s="213"/>
      <c r="AQ283" s="213"/>
      <c r="AR283" s="213"/>
      <c r="AS283" s="213"/>
      <c r="AT283" s="213"/>
      <c r="AU283" s="213"/>
      <c r="AV283" s="213"/>
      <c r="AW283" s="320"/>
      <c r="AX283" s="213"/>
      <c r="AY283" s="213"/>
      <c r="AZ283" s="213"/>
      <c r="BA283" s="213"/>
      <c r="BB283" s="283"/>
      <c r="BC283" s="283"/>
      <c r="BD283" s="289">
        <f t="shared" si="32"/>
        <v>23.25</v>
      </c>
      <c r="BE283" s="293">
        <v>83700</v>
      </c>
      <c r="BF283" s="287">
        <v>395.15937394000002</v>
      </c>
      <c r="BG283" s="287">
        <v>531.30910918667598</v>
      </c>
      <c r="BH283" s="287">
        <v>-536.83907493846698</v>
      </c>
      <c r="BI283" s="292">
        <v>52.3053030329813</v>
      </c>
      <c r="BJ283" s="292">
        <v>6.2406917635723298</v>
      </c>
      <c r="BK283" s="289">
        <f t="shared" si="33"/>
        <v>0.12006555103517336</v>
      </c>
      <c r="BL283" s="289">
        <f t="shared" si="34"/>
        <v>-117.5476487589234</v>
      </c>
      <c r="BM283" s="293">
        <v>83700</v>
      </c>
      <c r="BN283" s="287">
        <v>395.15937394000002</v>
      </c>
      <c r="BO283" s="287">
        <v>532.47315107264501</v>
      </c>
      <c r="BP283" s="287">
        <v>-536.67658702995902</v>
      </c>
      <c r="BQ283" s="292">
        <v>52.308844055514797</v>
      </c>
      <c r="BR283" s="292">
        <v>6.2533536028587298</v>
      </c>
      <c r="BS283" s="289">
        <f t="shared" si="35"/>
        <v>0.12137118783605327</v>
      </c>
      <c r="BT283" s="289">
        <f t="shared" si="36"/>
        <v>-117.5476487589234</v>
      </c>
      <c r="BU283" s="296"/>
      <c r="BV283" s="290">
        <v>29.9220285841884</v>
      </c>
      <c r="BW283" s="290">
        <v>15.4205201207761</v>
      </c>
      <c r="BX283" s="289">
        <f t="shared" si="37"/>
        <v>25.203904111164668</v>
      </c>
      <c r="BY283" s="289">
        <f t="shared" si="38"/>
        <v>12.197325821700803</v>
      </c>
      <c r="BZ283" s="296"/>
      <c r="CA283" s="296"/>
      <c r="CB283" s="296"/>
      <c r="CC283" s="296"/>
      <c r="CD283" s="296"/>
      <c r="CE283" s="296"/>
      <c r="CF283" s="296"/>
      <c r="CG283" s="296"/>
      <c r="CH283" s="296"/>
      <c r="CI283" s="296"/>
      <c r="CJ283" s="296"/>
      <c r="CK283" s="296"/>
      <c r="CL283" s="296"/>
      <c r="CM283" s="296"/>
      <c r="CN283" s="296"/>
      <c r="CO283" s="296"/>
      <c r="CP283" s="296"/>
      <c r="CQ283" s="296"/>
      <c r="CR283" s="296"/>
    </row>
    <row r="284" spans="1:96" ht="12" customHeight="1" x14ac:dyDescent="0.25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296"/>
      <c r="R284" s="296"/>
      <c r="S284" s="296"/>
      <c r="T284" s="296"/>
      <c r="U284" s="296"/>
      <c r="V284" s="296"/>
      <c r="W284" s="296"/>
      <c r="X284" s="300"/>
      <c r="Y284" s="300"/>
      <c r="Z284" s="300"/>
      <c r="AA284" s="300"/>
      <c r="AB284" s="300"/>
      <c r="AC284" s="300"/>
      <c r="AD284" s="300"/>
      <c r="AE284" s="300"/>
      <c r="AF284" s="300"/>
      <c r="AG284" s="300"/>
      <c r="AH284" s="300"/>
      <c r="AI284" s="300"/>
      <c r="AJ284" s="300"/>
      <c r="AK284" s="300"/>
      <c r="AL284" s="300"/>
      <c r="AM284" s="296"/>
      <c r="AN284" s="213"/>
      <c r="AO284" s="213"/>
      <c r="AP284" s="213"/>
      <c r="AQ284" s="213"/>
      <c r="AR284" s="213"/>
      <c r="AS284" s="213"/>
      <c r="AT284" s="213"/>
      <c r="AU284" s="213"/>
      <c r="AV284" s="213"/>
      <c r="AW284" s="320"/>
      <c r="AX284" s="213"/>
      <c r="AY284" s="213"/>
      <c r="AZ284" s="213"/>
      <c r="BA284" s="213"/>
      <c r="BB284" s="283"/>
      <c r="BC284" s="283"/>
      <c r="BD284" s="289">
        <f t="shared" si="32"/>
        <v>23.333333333333332</v>
      </c>
      <c r="BE284" s="293">
        <v>84000</v>
      </c>
      <c r="BF284" s="287">
        <v>387.08812332999997</v>
      </c>
      <c r="BG284" s="287">
        <v>518.49051131742794</v>
      </c>
      <c r="BH284" s="287">
        <v>-524.13108132930097</v>
      </c>
      <c r="BI284" s="292">
        <v>52.214817111225599</v>
      </c>
      <c r="BJ284" s="292">
        <v>6.1490923949308902</v>
      </c>
      <c r="BK284" s="289">
        <f t="shared" si="33"/>
        <v>2.8466182393733774E-2</v>
      </c>
      <c r="BL284" s="289">
        <f t="shared" si="34"/>
        <v>-125.61889936892345</v>
      </c>
      <c r="BM284" s="293">
        <v>84000</v>
      </c>
      <c r="BN284" s="287">
        <v>387.08812332999997</v>
      </c>
      <c r="BO284" s="287">
        <v>522.60081278345103</v>
      </c>
      <c r="BP284" s="287">
        <v>-527.00856315284398</v>
      </c>
      <c r="BQ284" s="292">
        <v>52.239682615009301</v>
      </c>
      <c r="BR284" s="292">
        <v>6.1825548366514598</v>
      </c>
      <c r="BS284" s="289">
        <f t="shared" si="35"/>
        <v>5.0572421628783282E-2</v>
      </c>
      <c r="BT284" s="289">
        <f t="shared" si="36"/>
        <v>-125.61889936892345</v>
      </c>
      <c r="BU284" s="296"/>
      <c r="BV284" s="290">
        <v>17.318604792175702</v>
      </c>
      <c r="BW284" s="290">
        <v>6.8090675256758502</v>
      </c>
      <c r="BX284" s="289">
        <f t="shared" si="37"/>
        <v>12.60048031915197</v>
      </c>
      <c r="BY284" s="289">
        <f t="shared" si="38"/>
        <v>3.5858732266005529</v>
      </c>
      <c r="BZ284" s="296"/>
      <c r="CA284" s="296"/>
      <c r="CB284" s="296"/>
      <c r="CC284" s="296"/>
      <c r="CD284" s="296"/>
      <c r="CE284" s="296"/>
      <c r="CF284" s="296"/>
      <c r="CG284" s="296"/>
      <c r="CH284" s="296"/>
      <c r="CI284" s="296"/>
      <c r="CJ284" s="296"/>
      <c r="CK284" s="296"/>
      <c r="CL284" s="296"/>
      <c r="CM284" s="296"/>
      <c r="CN284" s="296"/>
      <c r="CO284" s="296"/>
      <c r="CP284" s="296"/>
      <c r="CQ284" s="296"/>
      <c r="CR284" s="296"/>
    </row>
    <row r="285" spans="1:96" ht="12" customHeight="1" x14ac:dyDescent="0.25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296"/>
      <c r="R285" s="296"/>
      <c r="S285" s="296"/>
      <c r="T285" s="296"/>
      <c r="U285" s="296"/>
      <c r="V285" s="296"/>
      <c r="W285" s="296"/>
      <c r="X285" s="300"/>
      <c r="Y285" s="300"/>
      <c r="Z285" s="300"/>
      <c r="AA285" s="300"/>
      <c r="AB285" s="300"/>
      <c r="AC285" s="300"/>
      <c r="AD285" s="300"/>
      <c r="AE285" s="300"/>
      <c r="AF285" s="300"/>
      <c r="AG285" s="300"/>
      <c r="AH285" s="300"/>
      <c r="AI285" s="300"/>
      <c r="AJ285" s="300"/>
      <c r="AK285" s="300"/>
      <c r="AL285" s="300"/>
      <c r="AM285" s="296"/>
      <c r="AN285" s="213"/>
      <c r="AO285" s="213"/>
      <c r="AP285" s="213"/>
      <c r="AQ285" s="213"/>
      <c r="AR285" s="213"/>
      <c r="AS285" s="213"/>
      <c r="AT285" s="213"/>
      <c r="AU285" s="213"/>
      <c r="AV285" s="213"/>
      <c r="AW285" s="320"/>
      <c r="AX285" s="213"/>
      <c r="AY285" s="213"/>
      <c r="AZ285" s="213"/>
      <c r="BA285" s="213"/>
      <c r="BB285" s="283"/>
      <c r="BC285" s="283"/>
      <c r="BD285" s="289">
        <f t="shared" si="32"/>
        <v>23.416666666666668</v>
      </c>
      <c r="BE285" s="293">
        <v>84300</v>
      </c>
      <c r="BF285" s="287">
        <v>380.36023411000002</v>
      </c>
      <c r="BG285" s="287">
        <v>505.648481934534</v>
      </c>
      <c r="BH285" s="287">
        <v>-511.35558168830897</v>
      </c>
      <c r="BI285" s="292">
        <v>52.123113680550603</v>
      </c>
      <c r="BJ285" s="292">
        <v>6.0565673231863801</v>
      </c>
      <c r="BK285" s="289">
        <f t="shared" si="33"/>
        <v>-6.4058889350776305E-2</v>
      </c>
      <c r="BL285" s="289">
        <f t="shared" si="34"/>
        <v>-132.3467885889234</v>
      </c>
      <c r="BM285" s="293">
        <v>84300</v>
      </c>
      <c r="BN285" s="287">
        <v>380.36023411000002</v>
      </c>
      <c r="BO285" s="287">
        <v>512.66554196545098</v>
      </c>
      <c r="BP285" s="287">
        <v>-517.24097366761703</v>
      </c>
      <c r="BQ285" s="292">
        <v>52.169422656133797</v>
      </c>
      <c r="BR285" s="292">
        <v>6.1108953259909802</v>
      </c>
      <c r="BS285" s="289">
        <f t="shared" si="35"/>
        <v>-2.1087089031696316E-2</v>
      </c>
      <c r="BT285" s="289">
        <f t="shared" si="36"/>
        <v>-132.3467885889234</v>
      </c>
      <c r="BU285" s="296"/>
      <c r="BV285" s="290">
        <v>4.5255062600650096</v>
      </c>
      <c r="BW285" s="290">
        <v>-1.8769585196960701</v>
      </c>
      <c r="BX285" s="289">
        <f t="shared" si="37"/>
        <v>-0.19261821295872306</v>
      </c>
      <c r="BY285" s="289">
        <f t="shared" si="38"/>
        <v>-5.1001528187713676</v>
      </c>
      <c r="BZ285" s="296"/>
      <c r="CA285" s="296"/>
      <c r="CB285" s="296"/>
      <c r="CC285" s="296"/>
      <c r="CD285" s="296"/>
      <c r="CE285" s="296"/>
      <c r="CF285" s="296"/>
      <c r="CG285" s="296"/>
      <c r="CH285" s="296"/>
      <c r="CI285" s="296"/>
      <c r="CJ285" s="296"/>
      <c r="CK285" s="296"/>
      <c r="CL285" s="296"/>
      <c r="CM285" s="296"/>
      <c r="CN285" s="296"/>
      <c r="CO285" s="296"/>
      <c r="CP285" s="296"/>
      <c r="CQ285" s="296"/>
      <c r="CR285" s="296"/>
    </row>
    <row r="286" spans="1:96" ht="12" customHeight="1" x14ac:dyDescent="0.25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296"/>
      <c r="R286" s="296"/>
      <c r="S286" s="296"/>
      <c r="T286" s="296"/>
      <c r="U286" s="296"/>
      <c r="V286" s="296"/>
      <c r="W286" s="296"/>
      <c r="X286" s="300"/>
      <c r="Y286" s="300"/>
      <c r="Z286" s="300"/>
      <c r="AA286" s="300"/>
      <c r="AB286" s="300"/>
      <c r="AC286" s="300"/>
      <c r="AD286" s="300"/>
      <c r="AE286" s="300"/>
      <c r="AF286" s="300"/>
      <c r="AG286" s="300"/>
      <c r="AH286" s="300"/>
      <c r="AI286" s="300"/>
      <c r="AJ286" s="300"/>
      <c r="AK286" s="300"/>
      <c r="AL286" s="300"/>
      <c r="AM286" s="296"/>
      <c r="AN286" s="213"/>
      <c r="AO286" s="213"/>
      <c r="AP286" s="213"/>
      <c r="AQ286" s="213"/>
      <c r="AR286" s="213"/>
      <c r="AS286" s="213"/>
      <c r="AT286" s="213"/>
      <c r="AU286" s="213"/>
      <c r="AV286" s="213"/>
      <c r="AW286" s="320"/>
      <c r="AX286" s="213"/>
      <c r="AY286" s="213"/>
      <c r="AZ286" s="213"/>
      <c r="BA286" s="213"/>
      <c r="BB286" s="283"/>
      <c r="BC286" s="283"/>
      <c r="BD286" s="289">
        <f t="shared" si="32"/>
        <v>23.5</v>
      </c>
      <c r="BE286" s="293">
        <v>84600</v>
      </c>
      <c r="BF286" s="287">
        <v>375.04941841999999</v>
      </c>
      <c r="BG286" s="287">
        <v>492.88628148170801</v>
      </c>
      <c r="BH286" s="287">
        <v>-498.61563867723999</v>
      </c>
      <c r="BI286" s="292">
        <v>52.030901139756402</v>
      </c>
      <c r="BJ286" s="292">
        <v>5.9638382475150902</v>
      </c>
      <c r="BK286" s="289">
        <f t="shared" si="33"/>
        <v>-0.15678796502206627</v>
      </c>
      <c r="BL286" s="289">
        <f t="shared" si="34"/>
        <v>-137.65760427892343</v>
      </c>
      <c r="BM286" s="293">
        <v>84600</v>
      </c>
      <c r="BN286" s="287">
        <v>375.04941841999999</v>
      </c>
      <c r="BO286" s="287">
        <v>502.75083642776701</v>
      </c>
      <c r="BP286" s="287">
        <v>-507.45652447547599</v>
      </c>
      <c r="BQ286" s="292">
        <v>52.098636461685501</v>
      </c>
      <c r="BR286" s="292">
        <v>6.0389602473753001</v>
      </c>
      <c r="BS286" s="289">
        <f t="shared" si="35"/>
        <v>-9.3022167647376364E-2</v>
      </c>
      <c r="BT286" s="289">
        <f t="shared" si="36"/>
        <v>-137.65760427892343</v>
      </c>
      <c r="BU286" s="296"/>
      <c r="BV286" s="290">
        <v>-8.31715597732045</v>
      </c>
      <c r="BW286" s="290">
        <v>-10.5424279657536</v>
      </c>
      <c r="BX286" s="289">
        <f t="shared" si="37"/>
        <v>-13.035280450344182</v>
      </c>
      <c r="BY286" s="289">
        <f t="shared" si="38"/>
        <v>-13.765622264828897</v>
      </c>
      <c r="BZ286" s="296"/>
      <c r="CA286" s="296"/>
      <c r="CB286" s="296"/>
      <c r="CC286" s="296"/>
      <c r="CD286" s="296"/>
      <c r="CE286" s="296"/>
      <c r="CF286" s="296"/>
      <c r="CG286" s="296"/>
      <c r="CH286" s="296"/>
      <c r="CI286" s="296"/>
      <c r="CJ286" s="296"/>
      <c r="CK286" s="296"/>
      <c r="CL286" s="296"/>
      <c r="CM286" s="296"/>
      <c r="CN286" s="296"/>
      <c r="CO286" s="296"/>
      <c r="CP286" s="296"/>
      <c r="CQ286" s="296"/>
      <c r="CR286" s="296"/>
    </row>
    <row r="287" spans="1:96" ht="12" customHeight="1" x14ac:dyDescent="0.25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296"/>
      <c r="R287" s="296"/>
      <c r="S287" s="296"/>
      <c r="T287" s="296"/>
      <c r="U287" s="296"/>
      <c r="V287" s="296"/>
      <c r="W287" s="296"/>
      <c r="X287" s="300"/>
      <c r="Y287" s="300"/>
      <c r="Z287" s="300"/>
      <c r="AA287" s="300"/>
      <c r="AB287" s="300"/>
      <c r="AC287" s="300"/>
      <c r="AD287" s="300"/>
      <c r="AE287" s="300"/>
      <c r="AF287" s="300"/>
      <c r="AG287" s="300"/>
      <c r="AH287" s="300"/>
      <c r="AI287" s="300"/>
      <c r="AJ287" s="300"/>
      <c r="AK287" s="300"/>
      <c r="AL287" s="300"/>
      <c r="AM287" s="296"/>
      <c r="AN287" s="213"/>
      <c r="AO287" s="213"/>
      <c r="AP287" s="213"/>
      <c r="AQ287" s="213"/>
      <c r="AR287" s="213"/>
      <c r="AS287" s="213"/>
      <c r="AT287" s="213"/>
      <c r="AU287" s="213"/>
      <c r="AV287" s="213"/>
      <c r="AW287" s="320"/>
      <c r="AX287" s="213"/>
      <c r="AY287" s="213"/>
      <c r="AZ287" s="213"/>
      <c r="BA287" s="213"/>
      <c r="BB287" s="283"/>
      <c r="BC287" s="283"/>
      <c r="BD287" s="289">
        <f t="shared" si="32"/>
        <v>23.583333333333332</v>
      </c>
      <c r="BE287" s="293">
        <v>84900</v>
      </c>
      <c r="BF287" s="287">
        <v>371.21386268999998</v>
      </c>
      <c r="BG287" s="287">
        <v>480.30354840417601</v>
      </c>
      <c r="BH287" s="287">
        <v>-486.01073046522401</v>
      </c>
      <c r="BI287" s="292">
        <v>51.938890105469298</v>
      </c>
      <c r="BJ287" s="292">
        <v>5.8716298426848201</v>
      </c>
      <c r="BK287" s="289">
        <f t="shared" si="33"/>
        <v>-0.24899636985233631</v>
      </c>
      <c r="BL287" s="289">
        <f t="shared" si="34"/>
        <v>-141.49316000892344</v>
      </c>
      <c r="BM287" s="293">
        <v>84900</v>
      </c>
      <c r="BN287" s="287">
        <v>371.21386268999998</v>
      </c>
      <c r="BO287" s="287">
        <v>492.93741673236298</v>
      </c>
      <c r="BP287" s="287">
        <v>-497.735248768622</v>
      </c>
      <c r="BQ287" s="292">
        <v>52.027894037454999</v>
      </c>
      <c r="BR287" s="292">
        <v>5.9673326242543299</v>
      </c>
      <c r="BS287" s="289">
        <f t="shared" si="35"/>
        <v>-0.16464979076834663</v>
      </c>
      <c r="BT287" s="289">
        <f t="shared" si="36"/>
        <v>-141.49316000892344</v>
      </c>
      <c r="BU287" s="296"/>
      <c r="BV287" s="290">
        <v>-21.068728059506402</v>
      </c>
      <c r="BW287" s="290">
        <v>-19.092435900424899</v>
      </c>
      <c r="BX287" s="289">
        <f t="shared" si="37"/>
        <v>-25.786852532530133</v>
      </c>
      <c r="BY287" s="289">
        <f t="shared" si="38"/>
        <v>-22.315630199500198</v>
      </c>
      <c r="BZ287" s="296"/>
      <c r="CA287" s="296"/>
      <c r="CB287" s="296"/>
      <c r="CC287" s="296"/>
      <c r="CD287" s="296"/>
      <c r="CE287" s="296"/>
      <c r="CF287" s="296"/>
      <c r="CG287" s="296"/>
      <c r="CH287" s="296"/>
      <c r="CI287" s="296"/>
      <c r="CJ287" s="296"/>
      <c r="CK287" s="296"/>
      <c r="CL287" s="296"/>
      <c r="CM287" s="296"/>
      <c r="CN287" s="296"/>
      <c r="CO287" s="296"/>
      <c r="CP287" s="296"/>
      <c r="CQ287" s="296"/>
      <c r="CR287" s="296"/>
    </row>
    <row r="288" spans="1:96" ht="12" customHeight="1" x14ac:dyDescent="0.25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296"/>
      <c r="R288" s="296"/>
      <c r="S288" s="296"/>
      <c r="T288" s="296"/>
      <c r="U288" s="296"/>
      <c r="V288" s="296"/>
      <c r="W288" s="296"/>
      <c r="X288" s="300"/>
      <c r="Y288" s="300"/>
      <c r="Z288" s="300"/>
      <c r="AA288" s="300"/>
      <c r="AB288" s="300"/>
      <c r="AC288" s="300"/>
      <c r="AD288" s="300"/>
      <c r="AE288" s="300"/>
      <c r="AF288" s="300"/>
      <c r="AG288" s="300"/>
      <c r="AH288" s="300"/>
      <c r="AI288" s="300"/>
      <c r="AJ288" s="300"/>
      <c r="AK288" s="300"/>
      <c r="AL288" s="300"/>
      <c r="AM288" s="296"/>
      <c r="AN288" s="213"/>
      <c r="AO288" s="213"/>
      <c r="AP288" s="213"/>
      <c r="AQ288" s="213"/>
      <c r="AR288" s="213"/>
      <c r="AS288" s="213"/>
      <c r="AT288" s="213"/>
      <c r="AU288" s="213"/>
      <c r="AV288" s="213"/>
      <c r="AW288" s="320"/>
      <c r="AX288" s="213"/>
      <c r="AY288" s="213"/>
      <c r="AZ288" s="213"/>
      <c r="BA288" s="213"/>
      <c r="BB288" s="283"/>
      <c r="BC288" s="283"/>
      <c r="BD288" s="289">
        <f t="shared" si="32"/>
        <v>23.666666666666668</v>
      </c>
      <c r="BE288" s="293">
        <v>85200</v>
      </c>
      <c r="BF288" s="287">
        <v>368.89559005000001</v>
      </c>
      <c r="BG288" s="287">
        <v>467.99625028138598</v>
      </c>
      <c r="BH288" s="287">
        <v>-473.63665512095798</v>
      </c>
      <c r="BI288" s="292">
        <v>51.847793480298002</v>
      </c>
      <c r="BJ288" s="292">
        <v>5.7806699806766497</v>
      </c>
      <c r="BK288" s="289">
        <f t="shared" si="33"/>
        <v>-0.33995623186050672</v>
      </c>
      <c r="BL288" s="289">
        <f t="shared" si="34"/>
        <v>-143.81143264892341</v>
      </c>
      <c r="BM288" s="293">
        <v>85200</v>
      </c>
      <c r="BN288" s="287">
        <v>368.89559005000001</v>
      </c>
      <c r="BO288" s="287">
        <v>483.303102450099</v>
      </c>
      <c r="BP288" s="287">
        <v>-488.15434649771498</v>
      </c>
      <c r="BQ288" s="292">
        <v>51.957762303023202</v>
      </c>
      <c r="BR288" s="292">
        <v>5.8965926384610396</v>
      </c>
      <c r="BS288" s="289">
        <f t="shared" si="35"/>
        <v>-0.23538977656163684</v>
      </c>
      <c r="BT288" s="289">
        <f t="shared" si="36"/>
        <v>-143.81143264892341</v>
      </c>
      <c r="BU288" s="296"/>
      <c r="BV288" s="290">
        <v>-33.5895537526604</v>
      </c>
      <c r="BW288" s="290">
        <v>-27.433341955314599</v>
      </c>
      <c r="BX288" s="289">
        <f t="shared" si="37"/>
        <v>-38.307678225684135</v>
      </c>
      <c r="BY288" s="289">
        <f t="shared" si="38"/>
        <v>-30.656536254389898</v>
      </c>
      <c r="BZ288" s="296"/>
      <c r="CA288" s="296"/>
      <c r="CB288" s="296"/>
      <c r="CC288" s="296"/>
      <c r="CD288" s="296"/>
      <c r="CE288" s="296"/>
      <c r="CF288" s="296"/>
      <c r="CG288" s="296"/>
      <c r="CH288" s="296"/>
      <c r="CI288" s="296"/>
      <c r="CJ288" s="296"/>
      <c r="CK288" s="296"/>
      <c r="CL288" s="296"/>
      <c r="CM288" s="296"/>
      <c r="CN288" s="296"/>
      <c r="CO288" s="296"/>
      <c r="CP288" s="296"/>
      <c r="CQ288" s="296"/>
      <c r="CR288" s="296"/>
    </row>
    <row r="289" spans="1:96" ht="12" customHeight="1" x14ac:dyDescent="0.25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296"/>
      <c r="R289" s="296"/>
      <c r="S289" s="296"/>
      <c r="T289" s="296"/>
      <c r="U289" s="296"/>
      <c r="V289" s="296"/>
      <c r="W289" s="296"/>
      <c r="X289" s="300"/>
      <c r="Y289" s="300"/>
      <c r="Z289" s="300"/>
      <c r="AA289" s="300"/>
      <c r="AB289" s="300"/>
      <c r="AC289" s="300"/>
      <c r="AD289" s="300"/>
      <c r="AE289" s="300"/>
      <c r="AF289" s="300"/>
      <c r="AG289" s="300"/>
      <c r="AH289" s="300"/>
      <c r="AI289" s="300"/>
      <c r="AJ289" s="300"/>
      <c r="AK289" s="300"/>
      <c r="AL289" s="300"/>
      <c r="AM289" s="296"/>
      <c r="AN289" s="213"/>
      <c r="AO289" s="213"/>
      <c r="AP289" s="213"/>
      <c r="AQ289" s="213"/>
      <c r="AR289" s="213"/>
      <c r="AS289" s="213"/>
      <c r="AT289" s="213"/>
      <c r="AU289" s="213"/>
      <c r="AV289" s="213"/>
      <c r="AW289" s="320"/>
      <c r="AX289" s="213"/>
      <c r="AY289" s="213"/>
      <c r="AZ289" s="213"/>
      <c r="BA289" s="213"/>
      <c r="BB289" s="283"/>
      <c r="BC289" s="283"/>
      <c r="BD289" s="289">
        <f t="shared" si="32"/>
        <v>23.75</v>
      </c>
      <c r="BE289" s="293">
        <v>85500</v>
      </c>
      <c r="BF289" s="287">
        <v>368.12</v>
      </c>
      <c r="BG289" s="287">
        <v>456.056817500036</v>
      </c>
      <c r="BH289" s="287">
        <v>-461.58561505956698</v>
      </c>
      <c r="BI289" s="292">
        <v>51.7583273154587</v>
      </c>
      <c r="BJ289" s="292">
        <v>5.6916907413162097</v>
      </c>
      <c r="BK289" s="289">
        <f t="shared" si="33"/>
        <v>-0.42893547122094677</v>
      </c>
      <c r="BL289" s="289">
        <f t="shared" si="34"/>
        <v>-144.58702269892342</v>
      </c>
      <c r="BM289" s="293">
        <v>85500</v>
      </c>
      <c r="BN289" s="287">
        <v>368.12</v>
      </c>
      <c r="BO289" s="287">
        <v>473.92282538747003</v>
      </c>
      <c r="BP289" s="287">
        <v>-478.788159094474</v>
      </c>
      <c r="BQ289" s="292">
        <v>51.888804889903597</v>
      </c>
      <c r="BR289" s="292">
        <v>5.8273175472118304</v>
      </c>
      <c r="BS289" s="289">
        <f t="shared" si="35"/>
        <v>-0.30466486781084612</v>
      </c>
      <c r="BT289" s="289">
        <f t="shared" si="36"/>
        <v>-144.58702269892342</v>
      </c>
      <c r="BU289" s="296"/>
      <c r="BV289" s="290">
        <v>-45.742503975793397</v>
      </c>
      <c r="BW289" s="290">
        <v>-35.473795862480799</v>
      </c>
      <c r="BX289" s="289">
        <f t="shared" si="37"/>
        <v>-50.460628448817133</v>
      </c>
      <c r="BY289" s="289">
        <f t="shared" si="38"/>
        <v>-38.696990161556094</v>
      </c>
      <c r="BZ289" s="296"/>
      <c r="CA289" s="296"/>
      <c r="CB289" s="296"/>
      <c r="CC289" s="296"/>
      <c r="CD289" s="296"/>
      <c r="CE289" s="296"/>
      <c r="CF289" s="296"/>
      <c r="CG289" s="296"/>
      <c r="CH289" s="296"/>
      <c r="CI289" s="296"/>
      <c r="CJ289" s="296"/>
      <c r="CK289" s="296"/>
      <c r="CL289" s="296"/>
      <c r="CM289" s="296"/>
      <c r="CN289" s="296"/>
      <c r="CO289" s="296"/>
      <c r="CP289" s="296"/>
      <c r="CQ289" s="296"/>
      <c r="CR289" s="296"/>
    </row>
    <row r="290" spans="1:96" ht="12" customHeight="1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296"/>
      <c r="S290" s="296"/>
      <c r="T290" s="296"/>
      <c r="U290" s="296"/>
      <c r="V290" s="296"/>
      <c r="W290" s="296"/>
      <c r="X290" s="300"/>
      <c r="Y290" s="300"/>
      <c r="Z290" s="300"/>
      <c r="AA290" s="300"/>
      <c r="AB290" s="300"/>
      <c r="AC290" s="300"/>
      <c r="AD290" s="300"/>
      <c r="AE290" s="300"/>
      <c r="AF290" s="300"/>
      <c r="AG290" s="300"/>
      <c r="AH290" s="300"/>
      <c r="AI290" s="300"/>
      <c r="AJ290" s="300"/>
      <c r="AK290" s="300"/>
      <c r="AL290" s="300"/>
      <c r="AM290" s="296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320"/>
      <c r="AX290" s="213"/>
      <c r="AY290" s="213"/>
      <c r="AZ290" s="213"/>
      <c r="BA290" s="213"/>
      <c r="BB290" s="283"/>
      <c r="BC290" s="283"/>
      <c r="BD290" s="289">
        <f t="shared" si="32"/>
        <v>23.833333333333332</v>
      </c>
      <c r="BE290" s="293">
        <v>85800</v>
      </c>
      <c r="BF290" s="287">
        <v>368.89559005000001</v>
      </c>
      <c r="BG290" s="287">
        <v>444.57445744762202</v>
      </c>
      <c r="BH290" s="287">
        <v>-449.94648129082299</v>
      </c>
      <c r="BI290" s="292">
        <v>51.671212488591699</v>
      </c>
      <c r="BJ290" s="292">
        <v>5.60543021121621</v>
      </c>
      <c r="BK290" s="289">
        <f t="shared" si="33"/>
        <v>-0.51519600132094645</v>
      </c>
      <c r="BL290" s="289">
        <f t="shared" si="34"/>
        <v>-143.81143264892341</v>
      </c>
      <c r="BM290" s="293">
        <v>85800</v>
      </c>
      <c r="BN290" s="287">
        <v>368.89559005000001</v>
      </c>
      <c r="BO290" s="287">
        <v>464.86877425095599</v>
      </c>
      <c r="BP290" s="287">
        <v>-469.70827535319597</v>
      </c>
      <c r="BQ290" s="292">
        <v>51.821582542087597</v>
      </c>
      <c r="BR290" s="292">
        <v>5.7600821876002204</v>
      </c>
      <c r="BS290" s="289">
        <f t="shared" si="35"/>
        <v>-0.3719002274224561</v>
      </c>
      <c r="BT290" s="289">
        <f t="shared" si="36"/>
        <v>-143.81143264892341</v>
      </c>
      <c r="BU290" s="296"/>
      <c r="BV290" s="290">
        <v>-57.394478649386201</v>
      </c>
      <c r="BW290" s="290">
        <v>-43.125737929851702</v>
      </c>
      <c r="BX290" s="289">
        <f t="shared" si="37"/>
        <v>-62.112603122409936</v>
      </c>
      <c r="BY290" s="289">
        <f t="shared" si="38"/>
        <v>-46.348932228926998</v>
      </c>
      <c r="BZ290" s="296"/>
      <c r="CA290" s="296"/>
      <c r="CB290" s="296"/>
      <c r="CC290" s="296"/>
      <c r="CD290" s="296"/>
      <c r="CE290" s="296"/>
      <c r="CF290" s="296"/>
      <c r="CG290" s="296"/>
      <c r="CH290" s="296"/>
      <c r="CI290" s="296"/>
      <c r="CJ290" s="296"/>
      <c r="CK290" s="296"/>
      <c r="CL290" s="296"/>
      <c r="CM290" s="296"/>
      <c r="CN290" s="296"/>
      <c r="CO290" s="296"/>
      <c r="CP290" s="296"/>
      <c r="CQ290" s="296"/>
      <c r="CR290" s="296"/>
    </row>
    <row r="291" spans="1:96" ht="12" customHeight="1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/>
      <c r="S291" s="296"/>
      <c r="T291" s="296"/>
      <c r="U291" s="296"/>
      <c r="V291" s="296"/>
      <c r="W291" s="296"/>
      <c r="X291" s="300"/>
      <c r="Y291" s="300"/>
      <c r="Z291" s="300"/>
      <c r="AA291" s="300"/>
      <c r="AB291" s="300"/>
      <c r="AC291" s="300"/>
      <c r="AD291" s="300"/>
      <c r="AE291" s="300"/>
      <c r="AF291" s="300"/>
      <c r="AG291" s="300"/>
      <c r="AH291" s="300"/>
      <c r="AI291" s="300"/>
      <c r="AJ291" s="300"/>
      <c r="AK291" s="300"/>
      <c r="AL291" s="300"/>
      <c r="AM291" s="296"/>
      <c r="AN291" s="213"/>
      <c r="AO291" s="213"/>
      <c r="AP291" s="213"/>
      <c r="AQ291" s="213"/>
      <c r="AR291" s="213"/>
      <c r="AS291" s="213"/>
      <c r="AT291" s="213"/>
      <c r="AU291" s="213"/>
      <c r="AV291" s="213"/>
      <c r="AW291" s="320"/>
      <c r="AX291" s="213"/>
      <c r="AY291" s="213"/>
      <c r="AZ291" s="213"/>
      <c r="BA291" s="213"/>
      <c r="BB291" s="283"/>
      <c r="BC291" s="283"/>
      <c r="BD291" s="289">
        <f t="shared" si="32"/>
        <v>23.916666666666668</v>
      </c>
      <c r="BE291" s="293">
        <v>86100</v>
      </c>
      <c r="BF291" s="287">
        <v>371.21386268999998</v>
      </c>
      <c r="BG291" s="287">
        <v>433.63564231585599</v>
      </c>
      <c r="BH291" s="287">
        <v>-438.80523340679201</v>
      </c>
      <c r="BI291" s="292">
        <v>51.587177177341999</v>
      </c>
      <c r="BJ291" s="292">
        <v>5.52263501733478</v>
      </c>
      <c r="BK291" s="289">
        <f t="shared" si="33"/>
        <v>-0.59799119520237642</v>
      </c>
      <c r="BL291" s="289">
        <f t="shared" si="34"/>
        <v>-141.49316000892344</v>
      </c>
      <c r="BM291" s="293">
        <v>86100</v>
      </c>
      <c r="BN291" s="287">
        <v>371.21386268999998</v>
      </c>
      <c r="BO291" s="287">
        <v>456.21066112141602</v>
      </c>
      <c r="BP291" s="287">
        <v>-460.98376096854298</v>
      </c>
      <c r="BQ291" s="292">
        <v>51.756654084495501</v>
      </c>
      <c r="BR291" s="292">
        <v>5.6954600134810303</v>
      </c>
      <c r="BS291" s="289">
        <f t="shared" si="35"/>
        <v>-0.43652240154164623</v>
      </c>
      <c r="BT291" s="289">
        <f t="shared" si="36"/>
        <v>-141.49316000892344</v>
      </c>
      <c r="BU291" s="296"/>
      <c r="BV291" s="290">
        <v>-68.417864418070593</v>
      </c>
      <c r="BW291" s="290">
        <v>-50.305363477992699</v>
      </c>
      <c r="BX291" s="289">
        <f t="shared" si="37"/>
        <v>-73.135988891094328</v>
      </c>
      <c r="BY291" s="289">
        <f t="shared" si="38"/>
        <v>-53.528557777067995</v>
      </c>
      <c r="BZ291" s="296"/>
      <c r="CA291" s="296"/>
      <c r="CB291" s="296"/>
      <c r="CC291" s="296"/>
      <c r="CD291" s="296"/>
      <c r="CE291" s="296"/>
      <c r="CF291" s="296"/>
      <c r="CG291" s="296"/>
      <c r="CH291" s="296"/>
      <c r="CI291" s="296"/>
      <c r="CJ291" s="296"/>
      <c r="CK291" s="296"/>
      <c r="CL291" s="296"/>
      <c r="CM291" s="296"/>
      <c r="CN291" s="296"/>
      <c r="CO291" s="296"/>
      <c r="CP291" s="296"/>
      <c r="CQ291" s="296"/>
      <c r="CR291" s="296"/>
    </row>
    <row r="292" spans="1:96" ht="12" customHeight="1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296"/>
      <c r="S292" s="296"/>
      <c r="T292" s="296"/>
      <c r="U292" s="296"/>
      <c r="V292" s="296"/>
      <c r="W292" s="296"/>
      <c r="X292" s="300"/>
      <c r="Y292" s="300"/>
      <c r="Z292" s="300"/>
      <c r="AA292" s="300"/>
      <c r="AB292" s="300"/>
      <c r="AC292" s="300"/>
      <c r="AD292" s="300"/>
      <c r="AE292" s="300"/>
      <c r="AF292" s="300"/>
      <c r="AG292" s="300"/>
      <c r="AH292" s="300"/>
      <c r="AI292" s="300"/>
      <c r="AJ292" s="300"/>
      <c r="AK292" s="300"/>
      <c r="AL292" s="300"/>
      <c r="AM292" s="296"/>
      <c r="AN292" s="213"/>
      <c r="AO292" s="213"/>
      <c r="AP292" s="213"/>
      <c r="AQ292" s="213"/>
      <c r="AR292" s="213"/>
      <c r="AS292" s="213"/>
      <c r="AT292" s="213"/>
      <c r="AU292" s="213"/>
      <c r="AV292" s="213"/>
      <c r="AW292" s="320"/>
      <c r="AX292" s="213"/>
      <c r="AY292" s="213"/>
      <c r="AZ292" s="213"/>
      <c r="BA292" s="213"/>
      <c r="BB292" s="283"/>
      <c r="BC292" s="283"/>
      <c r="BD292" s="289">
        <f t="shared" si="32"/>
        <v>24</v>
      </c>
      <c r="BE292" s="293">
        <v>86400</v>
      </c>
      <c r="BF292" s="287">
        <v>375.04941841999999</v>
      </c>
      <c r="BG292" s="287">
        <v>423.32475675709298</v>
      </c>
      <c r="BH292" s="287">
        <v>-428.24556594580599</v>
      </c>
      <c r="BI292" s="292">
        <v>51.506960046462403</v>
      </c>
      <c r="BJ292" s="292">
        <v>5.4440634610557002</v>
      </c>
      <c r="BK292" s="289">
        <f t="shared" si="33"/>
        <v>-0.67656275148145628</v>
      </c>
      <c r="BL292" s="289">
        <f t="shared" si="34"/>
        <v>-137.65760427892343</v>
      </c>
      <c r="BM292" s="293">
        <v>86400</v>
      </c>
      <c r="BN292" s="287">
        <v>375.04941841999999</v>
      </c>
      <c r="BO292" s="287">
        <v>448.01609488062002</v>
      </c>
      <c r="BP292" s="287">
        <v>-452.68149991662699</v>
      </c>
      <c r="BQ292" s="292">
        <v>51.694577882642697</v>
      </c>
      <c r="BR292" s="292">
        <v>5.6340245577220296</v>
      </c>
      <c r="BS292" s="289">
        <f t="shared" si="35"/>
        <v>-0.4979578573006469</v>
      </c>
      <c r="BT292" s="289">
        <f t="shared" si="36"/>
        <v>-137.65760427892343</v>
      </c>
      <c r="BU292" s="296"/>
      <c r="BV292" s="290">
        <v>-78.691932282266905</v>
      </c>
      <c r="BW292" s="290">
        <v>-56.934040675634002</v>
      </c>
      <c r="BX292" s="289">
        <f t="shared" si="37"/>
        <v>-83.41005675529064</v>
      </c>
      <c r="BY292" s="289">
        <f t="shared" si="38"/>
        <v>-60.157234974709297</v>
      </c>
      <c r="BZ292" s="296"/>
      <c r="CA292" s="296"/>
      <c r="CB292" s="296"/>
      <c r="CC292" s="296"/>
      <c r="CD292" s="296"/>
      <c r="CE292" s="296"/>
      <c r="CF292" s="296"/>
      <c r="CG292" s="296"/>
      <c r="CH292" s="296"/>
      <c r="CI292" s="296"/>
      <c r="CJ292" s="296"/>
      <c r="CK292" s="296"/>
      <c r="CL292" s="296"/>
      <c r="CM292" s="296"/>
      <c r="CN292" s="296"/>
      <c r="CO292" s="296"/>
      <c r="CP292" s="296"/>
      <c r="CQ292" s="296"/>
      <c r="CR292" s="296"/>
    </row>
    <row r="293" spans="1:96" ht="12" customHeight="1" x14ac:dyDescent="0.25">
      <c r="A293" s="296">
        <v>1</v>
      </c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/>
      <c r="S293" s="296"/>
      <c r="T293" s="296"/>
      <c r="U293" s="296"/>
      <c r="V293" s="296"/>
      <c r="W293" s="296"/>
      <c r="X293" s="300"/>
      <c r="Y293" s="300"/>
      <c r="Z293" s="300"/>
      <c r="AA293" s="300"/>
      <c r="AB293" s="300"/>
      <c r="AC293" s="300"/>
      <c r="AD293" s="300"/>
      <c r="AE293" s="300"/>
      <c r="AF293" s="300"/>
      <c r="AG293" s="300"/>
      <c r="AH293" s="300"/>
      <c r="AI293" s="300"/>
      <c r="AJ293" s="300"/>
      <c r="AK293" s="300"/>
      <c r="AL293" s="300"/>
      <c r="AM293" s="296"/>
      <c r="AN293" s="213"/>
      <c r="AO293" s="213"/>
      <c r="AP293" s="213"/>
      <c r="AQ293" s="213"/>
      <c r="AR293" s="213"/>
      <c r="AS293" s="213"/>
      <c r="AT293" s="213"/>
      <c r="AU293" s="213"/>
      <c r="AV293" s="213"/>
      <c r="AW293" s="320"/>
      <c r="AX293" s="213"/>
      <c r="AY293" s="213"/>
      <c r="AZ293" s="213"/>
      <c r="BA293" s="213"/>
      <c r="BB293" s="296"/>
      <c r="BC293" s="296"/>
      <c r="BD293" s="296"/>
      <c r="BE293" s="296"/>
      <c r="BF293" s="296"/>
      <c r="BG293" s="296"/>
      <c r="BH293" s="296"/>
      <c r="BI293" s="296"/>
      <c r="BJ293" s="296"/>
      <c r="BK293" s="296"/>
      <c r="BL293" s="296"/>
      <c r="BM293" s="296"/>
      <c r="BN293" s="296"/>
      <c r="BO293" s="296"/>
      <c r="BP293" s="296"/>
      <c r="BQ293" s="296"/>
      <c r="BR293" s="296"/>
      <c r="BS293" s="296"/>
      <c r="BT293" s="289">
        <f t="shared" si="36"/>
        <v>-512.70702269892342</v>
      </c>
      <c r="BU293" s="296"/>
      <c r="BV293" s="290">
        <v>-88.104159831811202</v>
      </c>
      <c r="BW293" s="290">
        <v>-62.939171721755201</v>
      </c>
      <c r="BX293" s="289">
        <f t="shared" si="37"/>
        <v>-92.822284304834938</v>
      </c>
      <c r="BY293" s="289">
        <f t="shared" si="38"/>
        <v>-66.162366020830504</v>
      </c>
      <c r="BZ293" s="296"/>
      <c r="CA293" s="296"/>
      <c r="CB293" s="296"/>
      <c r="CC293" s="296"/>
      <c r="CD293" s="296"/>
      <c r="CE293" s="296"/>
      <c r="CF293" s="296"/>
      <c r="CG293" s="296"/>
      <c r="CH293" s="296"/>
      <c r="CI293" s="296"/>
      <c r="CJ293" s="296"/>
      <c r="CK293" s="296"/>
      <c r="CL293" s="296"/>
      <c r="CM293" s="296"/>
      <c r="CN293" s="296"/>
      <c r="CO293" s="296"/>
      <c r="CP293" s="296"/>
      <c r="CQ293" s="296"/>
      <c r="CR293" s="296"/>
    </row>
    <row r="294" spans="1:96" ht="12" customHeight="1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296"/>
      <c r="S294" s="296"/>
      <c r="T294" s="296"/>
      <c r="U294" s="296"/>
      <c r="V294" s="296"/>
      <c r="W294" s="296"/>
      <c r="X294" s="300"/>
      <c r="Y294" s="300"/>
      <c r="Z294" s="300"/>
      <c r="AA294" s="300"/>
      <c r="AB294" s="300"/>
      <c r="AC294" s="300"/>
      <c r="AD294" s="300"/>
      <c r="AE294" s="300"/>
      <c r="AF294" s="300"/>
      <c r="AG294" s="300"/>
      <c r="AH294" s="300"/>
      <c r="AI294" s="300"/>
      <c r="AJ294" s="300"/>
      <c r="AK294" s="300"/>
      <c r="AL294" s="300"/>
      <c r="AM294" s="296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320"/>
      <c r="AX294" s="213"/>
      <c r="AY294" s="213"/>
      <c r="AZ294" s="213"/>
      <c r="BA294" s="213"/>
      <c r="BB294" s="296"/>
      <c r="BC294" s="296"/>
      <c r="BD294" s="296"/>
      <c r="BE294" s="296"/>
      <c r="BF294" s="296"/>
      <c r="BG294" s="296"/>
      <c r="BH294" s="296"/>
      <c r="BI294" s="296"/>
      <c r="BJ294" s="296"/>
      <c r="BK294" s="296"/>
      <c r="BL294" s="296"/>
      <c r="BM294" s="296"/>
      <c r="BN294" s="296"/>
      <c r="BO294" s="296"/>
      <c r="BP294" s="296"/>
      <c r="BQ294" s="296"/>
      <c r="BR294" s="296"/>
      <c r="BS294" s="296"/>
      <c r="BT294" s="296"/>
      <c r="BU294" s="296"/>
      <c r="BV294" s="296"/>
      <c r="BW294" s="296"/>
      <c r="BX294" s="296"/>
      <c r="BY294" s="296"/>
      <c r="BZ294" s="296"/>
      <c r="CA294" s="296"/>
      <c r="CB294" s="296"/>
      <c r="CC294" s="296"/>
      <c r="CD294" s="296"/>
      <c r="CE294" s="296"/>
      <c r="CF294" s="296"/>
      <c r="CG294" s="296"/>
      <c r="CH294" s="296"/>
      <c r="CI294" s="296"/>
      <c r="CJ294" s="296"/>
      <c r="CK294" s="296"/>
      <c r="CL294" s="296"/>
      <c r="CM294" s="296"/>
      <c r="CN294" s="296"/>
      <c r="CO294" s="296"/>
      <c r="CP294" s="296"/>
      <c r="CQ294" s="296"/>
      <c r="CR294" s="296"/>
    </row>
    <row r="295" spans="1:96" ht="12" customHeight="1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/>
      <c r="S295" s="296"/>
      <c r="T295" s="296"/>
      <c r="U295" s="296"/>
      <c r="V295" s="296"/>
      <c r="W295" s="296"/>
      <c r="X295" s="300"/>
      <c r="Y295" s="300"/>
      <c r="Z295" s="300"/>
      <c r="AA295" s="300"/>
      <c r="AB295" s="300"/>
      <c r="AC295" s="300"/>
      <c r="AD295" s="300"/>
      <c r="AE295" s="300"/>
      <c r="AF295" s="300"/>
      <c r="AG295" s="300"/>
      <c r="AH295" s="300"/>
      <c r="AI295" s="300"/>
      <c r="AJ295" s="300"/>
      <c r="AK295" s="300"/>
      <c r="AL295" s="300"/>
      <c r="AM295" s="296"/>
      <c r="AN295" s="213"/>
      <c r="AO295" s="213"/>
      <c r="AP295" s="213"/>
      <c r="AQ295" s="213"/>
      <c r="AR295" s="213"/>
      <c r="AS295" s="213"/>
      <c r="AT295" s="213"/>
      <c r="AU295" s="213"/>
      <c r="AV295" s="213"/>
      <c r="AW295" s="320"/>
      <c r="AX295" s="213"/>
      <c r="AY295" s="213"/>
      <c r="AZ295" s="213"/>
      <c r="BA295" s="213"/>
      <c r="BB295" s="296"/>
      <c r="BC295" s="296"/>
      <c r="BD295" s="296"/>
      <c r="BE295" s="296"/>
      <c r="BF295" s="296"/>
      <c r="BG295" s="296"/>
      <c r="BH295" s="296"/>
      <c r="BI295" s="296"/>
      <c r="BJ295" s="296"/>
      <c r="BK295" s="296"/>
      <c r="BL295" s="296"/>
      <c r="BM295" s="296"/>
      <c r="BN295" s="296"/>
      <c r="BO295" s="296"/>
      <c r="BP295" s="296"/>
      <c r="BQ295" s="296"/>
      <c r="BR295" s="296"/>
      <c r="BS295" s="296"/>
      <c r="BT295" s="296"/>
      <c r="BU295" s="296"/>
      <c r="BV295" s="296"/>
      <c r="BW295" s="296"/>
      <c r="BX295" s="296"/>
      <c r="BY295" s="296"/>
      <c r="BZ295" s="296"/>
      <c r="CA295" s="296"/>
      <c r="CB295" s="296"/>
      <c r="CC295" s="296"/>
      <c r="CD295" s="296"/>
      <c r="CE295" s="296"/>
      <c r="CF295" s="296"/>
      <c r="CG295" s="296"/>
      <c r="CH295" s="296"/>
      <c r="CI295" s="296"/>
      <c r="CJ295" s="296"/>
      <c r="CK295" s="296"/>
      <c r="CL295" s="296"/>
      <c r="CM295" s="296"/>
      <c r="CN295" s="296"/>
      <c r="CO295" s="296"/>
      <c r="CP295" s="296"/>
      <c r="CQ295" s="296"/>
      <c r="CR295" s="296"/>
    </row>
    <row r="296" spans="1:96" ht="12" customHeight="1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296"/>
      <c r="S296" s="296"/>
      <c r="T296" s="296"/>
      <c r="U296" s="296"/>
      <c r="V296" s="296"/>
      <c r="W296" s="296"/>
      <c r="X296" s="300"/>
      <c r="Y296" s="300"/>
      <c r="Z296" s="300"/>
      <c r="AA296" s="300"/>
      <c r="AB296" s="300"/>
      <c r="AC296" s="300"/>
      <c r="AD296" s="300"/>
      <c r="AE296" s="300"/>
      <c r="AF296" s="300"/>
      <c r="AG296" s="300"/>
      <c r="AH296" s="300"/>
      <c r="AI296" s="300"/>
      <c r="AJ296" s="300"/>
      <c r="AK296" s="300"/>
      <c r="AL296" s="300"/>
      <c r="AM296" s="296"/>
      <c r="AN296" s="213"/>
      <c r="AO296" s="213"/>
      <c r="AP296" s="213"/>
      <c r="AQ296" s="213"/>
      <c r="AR296" s="213"/>
      <c r="AS296" s="213"/>
      <c r="AT296" s="213"/>
      <c r="AU296" s="213"/>
      <c r="AV296" s="213"/>
      <c r="AW296" s="320"/>
      <c r="AX296" s="213"/>
      <c r="AY296" s="213"/>
      <c r="AZ296" s="213"/>
      <c r="BA296" s="213"/>
      <c r="BB296" s="296"/>
      <c r="BC296" s="296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296"/>
      <c r="BV296" s="296"/>
      <c r="BW296" s="296"/>
      <c r="BX296" s="296"/>
      <c r="BY296" s="296"/>
      <c r="BZ296" s="296"/>
      <c r="CA296" s="296"/>
      <c r="CB296" s="296"/>
      <c r="CC296" s="296"/>
      <c r="CD296" s="296"/>
      <c r="CE296" s="296"/>
      <c r="CF296" s="296"/>
      <c r="CG296" s="296"/>
      <c r="CH296" s="296"/>
      <c r="CI296" s="296"/>
      <c r="CJ296" s="296"/>
      <c r="CK296" s="296"/>
      <c r="CL296" s="296"/>
      <c r="CM296" s="296"/>
      <c r="CN296" s="296"/>
      <c r="CO296" s="296"/>
      <c r="CP296" s="296"/>
      <c r="CQ296" s="296"/>
      <c r="CR296" s="296"/>
    </row>
    <row r="297" spans="1:96" ht="12" customHeight="1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/>
      <c r="S297" s="296"/>
      <c r="T297" s="296"/>
      <c r="U297" s="296"/>
      <c r="V297" s="296"/>
      <c r="W297" s="296"/>
      <c r="X297" s="300"/>
      <c r="Y297" s="300"/>
      <c r="Z297" s="300"/>
      <c r="AA297" s="300"/>
      <c r="AB297" s="300"/>
      <c r="AC297" s="300"/>
      <c r="AD297" s="300"/>
      <c r="AE297" s="300"/>
      <c r="AF297" s="300"/>
      <c r="AG297" s="300"/>
      <c r="AH297" s="300"/>
      <c r="AI297" s="300"/>
      <c r="AJ297" s="300"/>
      <c r="AK297" s="300"/>
      <c r="AL297" s="300"/>
      <c r="AM297" s="296"/>
      <c r="AN297" s="213"/>
      <c r="AO297" s="213"/>
      <c r="AP297" s="213"/>
      <c r="AQ297" s="213"/>
      <c r="AR297" s="213"/>
      <c r="AS297" s="213"/>
      <c r="AT297" s="213"/>
      <c r="AU297" s="213"/>
      <c r="AV297" s="213"/>
      <c r="AW297" s="320"/>
      <c r="AX297" s="213"/>
      <c r="AY297" s="213"/>
      <c r="AZ297" s="213"/>
      <c r="BA297" s="213"/>
      <c r="BB297" s="296"/>
      <c r="BC297" s="296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296"/>
      <c r="BV297" s="296"/>
      <c r="BW297" s="296"/>
      <c r="BX297" s="296"/>
      <c r="BY297" s="296"/>
      <c r="BZ297" s="296"/>
      <c r="CA297" s="296"/>
      <c r="CB297" s="296"/>
      <c r="CC297" s="296"/>
      <c r="CD297" s="296"/>
      <c r="CE297" s="296"/>
      <c r="CF297" s="296"/>
      <c r="CG297" s="296"/>
      <c r="CH297" s="296"/>
      <c r="CI297" s="296"/>
      <c r="CJ297" s="296"/>
      <c r="CK297" s="296"/>
      <c r="CL297" s="296"/>
      <c r="CM297" s="296"/>
      <c r="CN297" s="296"/>
      <c r="CO297" s="296"/>
      <c r="CP297" s="296"/>
      <c r="CQ297" s="296"/>
      <c r="CR297" s="296"/>
    </row>
    <row r="298" spans="1:96" ht="12" customHeight="1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/>
      <c r="S298" s="296"/>
      <c r="T298" s="296"/>
      <c r="U298" s="296"/>
      <c r="V298" s="296"/>
      <c r="W298" s="296"/>
      <c r="X298" s="300"/>
      <c r="Y298" s="300"/>
      <c r="Z298" s="300"/>
      <c r="AA298" s="300"/>
      <c r="AB298" s="300"/>
      <c r="AC298" s="300"/>
      <c r="AD298" s="300"/>
      <c r="AE298" s="300"/>
      <c r="AF298" s="300"/>
      <c r="AG298" s="300"/>
      <c r="AH298" s="300"/>
      <c r="AI298" s="300"/>
      <c r="AJ298" s="300"/>
      <c r="AK298" s="300"/>
      <c r="AL298" s="300"/>
      <c r="AM298" s="296"/>
      <c r="AN298" s="213"/>
      <c r="AO298" s="213"/>
      <c r="AP298" s="213"/>
      <c r="AQ298" s="213"/>
      <c r="AR298" s="213"/>
      <c r="AS298" s="213"/>
      <c r="AT298" s="213"/>
      <c r="AU298" s="213"/>
      <c r="AV298" s="213"/>
      <c r="AW298" s="320"/>
      <c r="AX298" s="213"/>
      <c r="AY298" s="213"/>
      <c r="AZ298" s="213"/>
      <c r="BA298" s="213"/>
      <c r="BB298" s="296"/>
      <c r="BC298" s="296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296"/>
      <c r="BV298" s="296"/>
      <c r="BW298" s="296"/>
      <c r="BX298" s="296"/>
      <c r="BY298" s="296"/>
      <c r="BZ298" s="296"/>
      <c r="CA298" s="296"/>
      <c r="CB298" s="296"/>
      <c r="CC298" s="296"/>
      <c r="CD298" s="296"/>
      <c r="CE298" s="296"/>
      <c r="CF298" s="296"/>
      <c r="CG298" s="296"/>
      <c r="CH298" s="296"/>
      <c r="CI298" s="296"/>
      <c r="CJ298" s="296"/>
      <c r="CK298" s="296"/>
      <c r="CL298" s="296"/>
      <c r="CM298" s="296"/>
      <c r="CN298" s="296"/>
      <c r="CO298" s="296"/>
      <c r="CP298" s="296"/>
      <c r="CQ298" s="296"/>
      <c r="CR298" s="296"/>
    </row>
    <row r="299" spans="1:96" ht="12" customHeight="1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296"/>
      <c r="S299" s="296"/>
      <c r="T299" s="296"/>
      <c r="U299" s="296"/>
      <c r="V299" s="296"/>
      <c r="W299" s="296"/>
      <c r="X299" s="300"/>
      <c r="Y299" s="300"/>
      <c r="Z299" s="300"/>
      <c r="AA299" s="300"/>
      <c r="AB299" s="300"/>
      <c r="AC299" s="300"/>
      <c r="AD299" s="300"/>
      <c r="AE299" s="300"/>
      <c r="AF299" s="300"/>
      <c r="AG299" s="300"/>
      <c r="AH299" s="300"/>
      <c r="AI299" s="300"/>
      <c r="AJ299" s="300"/>
      <c r="AK299" s="300"/>
      <c r="AL299" s="300"/>
      <c r="AM299" s="296"/>
      <c r="AN299" s="213"/>
      <c r="AO299" s="213"/>
      <c r="AP299" s="213"/>
      <c r="AQ299" s="213"/>
      <c r="AR299" s="213"/>
      <c r="AS299" s="213"/>
      <c r="AT299" s="213"/>
      <c r="AU299" s="213"/>
      <c r="AV299" s="213"/>
      <c r="AW299" s="320"/>
      <c r="AX299" s="213"/>
      <c r="AY299" s="213"/>
      <c r="AZ299" s="213"/>
      <c r="BA299" s="213"/>
      <c r="BB299" s="296"/>
      <c r="BC299" s="296"/>
      <c r="BD299" s="296"/>
      <c r="BE299" s="296"/>
      <c r="BF299" s="296"/>
      <c r="BG299" s="296"/>
      <c r="BH299" s="296"/>
      <c r="BI299" s="296"/>
      <c r="BJ299" s="296"/>
      <c r="BK299" s="296"/>
      <c r="BL299" s="296"/>
      <c r="BM299" s="296"/>
      <c r="BN299" s="296"/>
      <c r="BO299" s="296"/>
      <c r="BP299" s="296"/>
      <c r="BQ299" s="296"/>
      <c r="BR299" s="296"/>
      <c r="BS299" s="296"/>
      <c r="BT299" s="296"/>
      <c r="BU299" s="296"/>
      <c r="BV299" s="296"/>
      <c r="BW299" s="296"/>
      <c r="BX299" s="296"/>
      <c r="BY299" s="296"/>
      <c r="BZ299" s="296"/>
      <c r="CA299" s="296"/>
      <c r="CB299" s="296"/>
      <c r="CC299" s="296"/>
      <c r="CD299" s="296"/>
      <c r="CE299" s="296"/>
      <c r="CF299" s="296"/>
      <c r="CG299" s="296"/>
      <c r="CH299" s="296"/>
      <c r="CI299" s="296"/>
      <c r="CJ299" s="296"/>
      <c r="CK299" s="296"/>
      <c r="CL299" s="296"/>
      <c r="CM299" s="296"/>
      <c r="CN299" s="296"/>
      <c r="CO299" s="296"/>
      <c r="CP299" s="296"/>
      <c r="CQ299" s="296"/>
      <c r="CR299" s="296"/>
    </row>
    <row r="300" spans="1:96" ht="12" customHeight="1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296"/>
      <c r="S300" s="296"/>
      <c r="T300" s="296"/>
      <c r="U300" s="296"/>
      <c r="V300" s="296"/>
      <c r="W300" s="296"/>
      <c r="X300" s="300"/>
      <c r="Y300" s="300"/>
      <c r="Z300" s="300"/>
      <c r="AA300" s="300"/>
      <c r="AB300" s="300"/>
      <c r="AC300" s="300"/>
      <c r="AD300" s="300"/>
      <c r="AE300" s="300"/>
      <c r="AF300" s="300"/>
      <c r="AG300" s="300"/>
      <c r="AH300" s="300"/>
      <c r="AI300" s="300"/>
      <c r="AJ300" s="300"/>
      <c r="AK300" s="300"/>
      <c r="AL300" s="300"/>
      <c r="AM300" s="296"/>
      <c r="AN300" s="213"/>
      <c r="AO300" s="213"/>
      <c r="AP300" s="213"/>
      <c r="AQ300" s="213"/>
      <c r="AR300" s="213"/>
      <c r="AS300" s="213"/>
      <c r="AT300" s="213"/>
      <c r="AU300" s="213"/>
      <c r="AV300" s="213"/>
      <c r="AW300" s="320"/>
      <c r="AX300" s="213"/>
      <c r="AY300" s="213"/>
      <c r="AZ300" s="213"/>
      <c r="BA300" s="213"/>
      <c r="BB300" s="296"/>
      <c r="BC300" s="296"/>
      <c r="BD300" s="296"/>
      <c r="BE300" s="296"/>
      <c r="BF300" s="296"/>
      <c r="BG300" s="296"/>
      <c r="BH300" s="296"/>
      <c r="BI300" s="296"/>
      <c r="BJ300" s="296"/>
      <c r="BK300" s="296"/>
      <c r="BL300" s="296"/>
      <c r="BM300" s="296"/>
      <c r="BN300" s="296"/>
      <c r="BO300" s="296"/>
      <c r="BP300" s="296"/>
      <c r="BQ300" s="296"/>
      <c r="BR300" s="296"/>
      <c r="BS300" s="296"/>
      <c r="BT300" s="296"/>
      <c r="BU300" s="296"/>
      <c r="BV300" s="296"/>
      <c r="BW300" s="296"/>
      <c r="BX300" s="296"/>
      <c r="BY300" s="296"/>
      <c r="BZ300" s="296"/>
      <c r="CA300" s="296"/>
      <c r="CB300" s="296"/>
      <c r="CC300" s="296"/>
      <c r="CD300" s="296"/>
      <c r="CE300" s="296"/>
      <c r="CF300" s="296"/>
      <c r="CG300" s="296"/>
      <c r="CH300" s="296"/>
      <c r="CI300" s="296"/>
      <c r="CJ300" s="296"/>
      <c r="CK300" s="296"/>
      <c r="CL300" s="296"/>
      <c r="CM300" s="296"/>
      <c r="CN300" s="296"/>
      <c r="CO300" s="296"/>
      <c r="CP300" s="296"/>
      <c r="CQ300" s="296"/>
      <c r="CR300" s="296"/>
    </row>
    <row r="301" spans="1:96" ht="12" customHeight="1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/>
      <c r="S301" s="296"/>
      <c r="T301" s="296"/>
      <c r="U301" s="296"/>
      <c r="V301" s="296"/>
      <c r="W301" s="296"/>
      <c r="X301" s="300"/>
      <c r="Y301" s="300"/>
      <c r="Z301" s="300"/>
      <c r="AA301" s="300"/>
      <c r="AB301" s="300"/>
      <c r="AC301" s="300"/>
      <c r="AD301" s="300"/>
      <c r="AE301" s="300"/>
      <c r="AF301" s="300"/>
      <c r="AG301" s="300"/>
      <c r="AH301" s="300"/>
      <c r="AI301" s="300"/>
      <c r="AJ301" s="300"/>
      <c r="AK301" s="300"/>
      <c r="AL301" s="300"/>
      <c r="AM301" s="296"/>
      <c r="AN301" s="213"/>
      <c r="AO301" s="213"/>
      <c r="AP301" s="213"/>
      <c r="AQ301" s="213"/>
      <c r="AR301" s="213"/>
      <c r="AS301" s="213"/>
      <c r="AT301" s="213"/>
      <c r="AU301" s="213"/>
      <c r="AV301" s="213"/>
      <c r="AW301" s="320"/>
      <c r="AX301" s="213"/>
      <c r="AY301" s="213"/>
      <c r="AZ301" s="213"/>
      <c r="BA301" s="213"/>
      <c r="BB301" s="296"/>
      <c r="BC301" s="296"/>
      <c r="BD301" s="296"/>
      <c r="BE301" s="296"/>
      <c r="BF301" s="296"/>
      <c r="BG301" s="296"/>
      <c r="BH301" s="296"/>
      <c r="BI301" s="296"/>
      <c r="BJ301" s="296"/>
      <c r="BK301" s="296"/>
      <c r="BL301" s="296"/>
      <c r="BM301" s="296"/>
      <c r="BN301" s="296"/>
      <c r="BO301" s="296"/>
      <c r="BP301" s="296"/>
      <c r="BQ301" s="296"/>
      <c r="BR301" s="296"/>
      <c r="BS301" s="296"/>
      <c r="BT301" s="296"/>
      <c r="BU301" s="296"/>
      <c r="BV301" s="296"/>
      <c r="BW301" s="296"/>
      <c r="BX301" s="296"/>
      <c r="BY301" s="296"/>
      <c r="BZ301" s="296"/>
      <c r="CA301" s="296"/>
      <c r="CB301" s="296"/>
      <c r="CC301" s="296"/>
      <c r="CD301" s="296"/>
      <c r="CE301" s="296"/>
      <c r="CF301" s="296"/>
      <c r="CG301" s="296"/>
      <c r="CH301" s="296"/>
      <c r="CI301" s="296"/>
      <c r="CJ301" s="296"/>
      <c r="CK301" s="296"/>
      <c r="CL301" s="296"/>
      <c r="CM301" s="296"/>
      <c r="CN301" s="296"/>
      <c r="CO301" s="296"/>
      <c r="CP301" s="296"/>
      <c r="CQ301" s="296"/>
      <c r="CR301" s="296"/>
    </row>
    <row r="302" spans="1:96" ht="12" customHeight="1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296"/>
      <c r="S302" s="296"/>
      <c r="T302" s="296"/>
      <c r="U302" s="296"/>
      <c r="V302" s="296"/>
      <c r="W302" s="296"/>
      <c r="X302" s="300"/>
      <c r="Y302" s="300"/>
      <c r="Z302" s="300"/>
      <c r="AA302" s="300"/>
      <c r="AB302" s="300"/>
      <c r="AC302" s="300"/>
      <c r="AD302" s="300"/>
      <c r="AE302" s="300"/>
      <c r="AF302" s="300"/>
      <c r="AG302" s="300"/>
      <c r="AH302" s="300"/>
      <c r="AI302" s="300"/>
      <c r="AJ302" s="300"/>
      <c r="AK302" s="300"/>
      <c r="AL302" s="300"/>
      <c r="AM302" s="296"/>
      <c r="AN302" s="213"/>
      <c r="AO302" s="213"/>
      <c r="AP302" s="213"/>
      <c r="AQ302" s="213"/>
      <c r="AR302" s="213"/>
      <c r="AS302" s="213"/>
      <c r="AT302" s="213"/>
      <c r="AU302" s="213"/>
      <c r="AV302" s="213"/>
      <c r="AW302" s="320"/>
      <c r="AX302" s="213"/>
      <c r="AY302" s="213"/>
      <c r="AZ302" s="213"/>
      <c r="BA302" s="213"/>
      <c r="BB302" s="296"/>
      <c r="BC302" s="296"/>
      <c r="BD302" s="296"/>
      <c r="BE302" s="296"/>
      <c r="BF302" s="296"/>
      <c r="BG302" s="296"/>
      <c r="BH302" s="296"/>
      <c r="BI302" s="296"/>
      <c r="BJ302" s="296"/>
      <c r="BK302" s="296"/>
      <c r="BL302" s="296"/>
      <c r="BM302" s="296"/>
      <c r="BN302" s="296"/>
      <c r="BO302" s="296"/>
      <c r="BP302" s="296"/>
      <c r="BQ302" s="296"/>
      <c r="BR302" s="296"/>
      <c r="BS302" s="296"/>
      <c r="BT302" s="296"/>
      <c r="BU302" s="296"/>
      <c r="BV302" s="296"/>
      <c r="BW302" s="296"/>
      <c r="BX302" s="296"/>
      <c r="BY302" s="296"/>
      <c r="BZ302" s="296"/>
      <c r="CA302" s="296"/>
      <c r="CB302" s="296"/>
      <c r="CC302" s="296"/>
      <c r="CD302" s="296"/>
      <c r="CE302" s="296"/>
      <c r="CF302" s="296"/>
      <c r="CG302" s="296"/>
      <c r="CH302" s="296"/>
      <c r="CI302" s="296"/>
      <c r="CJ302" s="296"/>
      <c r="CK302" s="296"/>
      <c r="CL302" s="296"/>
      <c r="CM302" s="296"/>
      <c r="CN302" s="296"/>
      <c r="CO302" s="296"/>
      <c r="CP302" s="296"/>
      <c r="CQ302" s="296"/>
      <c r="CR302" s="296"/>
    </row>
  </sheetData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BEC54-CA1F-4DEE-A6F5-785137626E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4E0E-A935-48E9-92AE-C5F9AA1F7C0A}">
  <dimension ref="A1"/>
  <sheetViews>
    <sheetView workbookViewId="0">
      <selection activeCell="H17" sqref="H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01_TWRI</vt:lpstr>
      <vt:lpstr>02_BCF2SS</vt:lpstr>
      <vt:lpstr>03_Toth</vt:lpstr>
      <vt:lpstr>04_advtidal</vt:lpstr>
      <vt:lpstr>05_fhb</vt:lpstr>
      <vt:lpstr>06_u1disv_07</vt:lpstr>
      <vt:lpstr>11_SFR</vt:lpstr>
      <vt:lpstr>12_SFR</vt:lpstr>
      <vt:lpstr>13_SFR</vt:lpstr>
      <vt:lpstr>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2025-04-15T12:20:18Z</dcterms:modified>
</cp:coreProperties>
</file>