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15_REPOS\00_BETAMI\w10_______others\02_MT3D\"/>
    </mc:Choice>
  </mc:AlternateContent>
  <xr:revisionPtr revIDLastSave="0" documentId="13_ncr:1_{47EF86B1-07D4-4AE7-BE97-7AA834E3284E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Sheet1" sheetId="21" r:id="rId1"/>
    <sheet name="01_Analitical_ERFC" sheetId="1" r:id="rId2"/>
    <sheet name="____" sheetId="20" r:id="rId3"/>
    <sheet name="04_05__Flopy_1D" sheetId="2" r:id="rId4"/>
    <sheet name="Sheet2" sheetId="22" r:id="rId5"/>
    <sheet name="____Comparisons____" sheetId="9" state="hidden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4" i="2" l="1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Y4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6" i="2"/>
  <c r="C7" i="2"/>
  <c r="AB12" i="9"/>
  <c r="B12" i="9"/>
  <c r="U13" i="9"/>
  <c r="AA20" i="9"/>
  <c r="Z21" i="9" s="1"/>
  <c r="U6" i="9"/>
  <c r="U5" i="9"/>
  <c r="U4" i="9"/>
  <c r="U43" i="9" s="1"/>
  <c r="V6" i="9"/>
  <c r="V5" i="9"/>
  <c r="V4" i="9"/>
  <c r="Z6" i="9"/>
  <c r="Z5" i="9"/>
  <c r="Z4" i="9"/>
  <c r="S6" i="9"/>
  <c r="S5" i="9"/>
  <c r="S4" i="9"/>
  <c r="S43" i="9" s="1"/>
  <c r="AA7" i="9"/>
  <c r="Z3" i="9"/>
  <c r="X37" i="9"/>
  <c r="W37" i="9"/>
  <c r="V37" i="9"/>
  <c r="U37" i="9"/>
  <c r="V29" i="9"/>
  <c r="V40" i="9"/>
  <c r="U40" i="9"/>
  <c r="U34" i="9"/>
  <c r="U29" i="9"/>
  <c r="U33" i="9" s="1"/>
  <c r="W18" i="9"/>
  <c r="X18" i="9" s="1"/>
  <c r="X6" i="9" s="1"/>
  <c r="X17" i="9"/>
  <c r="X5" i="9" s="1"/>
  <c r="X16" i="9"/>
  <c r="X29" i="9" s="1"/>
  <c r="X3" i="9"/>
  <c r="W17" i="9"/>
  <c r="W5" i="9" s="1"/>
  <c r="W16" i="9"/>
  <c r="W29" i="9" s="1"/>
  <c r="E10" i="9"/>
  <c r="S27" i="9"/>
  <c r="S3" i="9"/>
  <c r="W3" i="9"/>
  <c r="V3" i="9"/>
  <c r="U3" i="9"/>
  <c r="U21" i="9"/>
  <c r="U28" i="9"/>
  <c r="U27" i="9"/>
  <c r="U20" i="9" s="1"/>
  <c r="A4" i="2"/>
  <c r="T15" i="1"/>
  <c r="AD106" i="2"/>
  <c r="AD105" i="2"/>
  <c r="AD104" i="2"/>
  <c r="AD103" i="2"/>
  <c r="AD102" i="2"/>
  <c r="AD101" i="2"/>
  <c r="AD100" i="2"/>
  <c r="AD99" i="2"/>
  <c r="AD98" i="2"/>
  <c r="AD97" i="2"/>
  <c r="AD96" i="2"/>
  <c r="AD95" i="2"/>
  <c r="AD94" i="2"/>
  <c r="AD93" i="2"/>
  <c r="AD92" i="2"/>
  <c r="AD91" i="2"/>
  <c r="AD90" i="2"/>
  <c r="AD89" i="2"/>
  <c r="AD88" i="2"/>
  <c r="AD87" i="2"/>
  <c r="AD86" i="2"/>
  <c r="AD85" i="2"/>
  <c r="AD84" i="2"/>
  <c r="AD83" i="2"/>
  <c r="AD82" i="2"/>
  <c r="AD81" i="2"/>
  <c r="AD80" i="2"/>
  <c r="AD79" i="2"/>
  <c r="AD78" i="2"/>
  <c r="AD77" i="2"/>
  <c r="AD76" i="2"/>
  <c r="AD75" i="2"/>
  <c r="AD74" i="2"/>
  <c r="AD73" i="2"/>
  <c r="AD72" i="2"/>
  <c r="AD71" i="2"/>
  <c r="AD70" i="2"/>
  <c r="AD69" i="2"/>
  <c r="AD68" i="2"/>
  <c r="AD67" i="2"/>
  <c r="AD66" i="2"/>
  <c r="AD65" i="2"/>
  <c r="AD64" i="2"/>
  <c r="AD63" i="2"/>
  <c r="AD62" i="2"/>
  <c r="AD61" i="2"/>
  <c r="AD60" i="2"/>
  <c r="AD59" i="2"/>
  <c r="AD58" i="2"/>
  <c r="AD57" i="2"/>
  <c r="AD56" i="2"/>
  <c r="AD55" i="2"/>
  <c r="AD54" i="2"/>
  <c r="AD53" i="2"/>
  <c r="AD52" i="2"/>
  <c r="AD51" i="2"/>
  <c r="AD50" i="2"/>
  <c r="AD49" i="2"/>
  <c r="AD48" i="2"/>
  <c r="AD47" i="2"/>
  <c r="AD46" i="2"/>
  <c r="AD45" i="2"/>
  <c r="AD44" i="2"/>
  <c r="AD43" i="2"/>
  <c r="AD42" i="2"/>
  <c r="AD41" i="2"/>
  <c r="AD40" i="2"/>
  <c r="AD39" i="2"/>
  <c r="AD38" i="2"/>
  <c r="AD37" i="2"/>
  <c r="AD36" i="2"/>
  <c r="AD35" i="2"/>
  <c r="AD34" i="2"/>
  <c r="AD33" i="2"/>
  <c r="AD32" i="2"/>
  <c r="AD31" i="2"/>
  <c r="AD30" i="2"/>
  <c r="AD29" i="2"/>
  <c r="AD28" i="2"/>
  <c r="AD27" i="2"/>
  <c r="AD26" i="2"/>
  <c r="AD25" i="2"/>
  <c r="AD24" i="2"/>
  <c r="AD23" i="2"/>
  <c r="AD22" i="2"/>
  <c r="AD21" i="2"/>
  <c r="AD20" i="2"/>
  <c r="AD19" i="2"/>
  <c r="AD18" i="2"/>
  <c r="AD17" i="2"/>
  <c r="AD16" i="2"/>
  <c r="AD15" i="2"/>
  <c r="AD14" i="2"/>
  <c r="AD13" i="2"/>
  <c r="AD12" i="2"/>
  <c r="AD11" i="2"/>
  <c r="AD10" i="2"/>
  <c r="AD9" i="2"/>
  <c r="AD8" i="2"/>
  <c r="AD7" i="2"/>
  <c r="AE106" i="2"/>
  <c r="AE105" i="2"/>
  <c r="AE104" i="2"/>
  <c r="AE103" i="2"/>
  <c r="AE102" i="2"/>
  <c r="AE101" i="2"/>
  <c r="AE100" i="2"/>
  <c r="AE99" i="2"/>
  <c r="AE98" i="2"/>
  <c r="AE97" i="2"/>
  <c r="AE96" i="2"/>
  <c r="AE95" i="2"/>
  <c r="AE94" i="2"/>
  <c r="AE93" i="2"/>
  <c r="AE92" i="2"/>
  <c r="AE91" i="2"/>
  <c r="AE90" i="2"/>
  <c r="AE89" i="2"/>
  <c r="AE88" i="2"/>
  <c r="AE87" i="2"/>
  <c r="AE86" i="2"/>
  <c r="AE85" i="2"/>
  <c r="AE84" i="2"/>
  <c r="AE83" i="2"/>
  <c r="AE82" i="2"/>
  <c r="AE81" i="2"/>
  <c r="AE80" i="2"/>
  <c r="AE79" i="2"/>
  <c r="AE78" i="2"/>
  <c r="AE77" i="2"/>
  <c r="AE76" i="2"/>
  <c r="AE75" i="2"/>
  <c r="AE74" i="2"/>
  <c r="AE73" i="2"/>
  <c r="AE72" i="2"/>
  <c r="AE71" i="2"/>
  <c r="AE70" i="2"/>
  <c r="AE69" i="2"/>
  <c r="AE68" i="2"/>
  <c r="AE67" i="2"/>
  <c r="AE66" i="2"/>
  <c r="AE65" i="2"/>
  <c r="AE64" i="2"/>
  <c r="AE63" i="2"/>
  <c r="AE62" i="2"/>
  <c r="AE61" i="2"/>
  <c r="AE60" i="2"/>
  <c r="AE59" i="2"/>
  <c r="AE58" i="2"/>
  <c r="AE57" i="2"/>
  <c r="AE56" i="2"/>
  <c r="AE55" i="2"/>
  <c r="AE54" i="2"/>
  <c r="AE53" i="2"/>
  <c r="AE52" i="2"/>
  <c r="AE51" i="2"/>
  <c r="AE50" i="2"/>
  <c r="AE49" i="2"/>
  <c r="AE48" i="2"/>
  <c r="AE47" i="2"/>
  <c r="AE46" i="2"/>
  <c r="AE45" i="2"/>
  <c r="AE44" i="2"/>
  <c r="AE43" i="2"/>
  <c r="AE42" i="2"/>
  <c r="AE41" i="2"/>
  <c r="AE40" i="2"/>
  <c r="AE39" i="2"/>
  <c r="AE38" i="2"/>
  <c r="AE37" i="2"/>
  <c r="AE36" i="2"/>
  <c r="AE35" i="2"/>
  <c r="AE34" i="2"/>
  <c r="AE33" i="2"/>
  <c r="AE32" i="2"/>
  <c r="AE31" i="2"/>
  <c r="AE30" i="2"/>
  <c r="AE29" i="2"/>
  <c r="AE28" i="2"/>
  <c r="AE27" i="2"/>
  <c r="AE26" i="2"/>
  <c r="AE25" i="2"/>
  <c r="AE24" i="2"/>
  <c r="AE23" i="2"/>
  <c r="AE22" i="2"/>
  <c r="AE21" i="2"/>
  <c r="AE20" i="2"/>
  <c r="AE19" i="2"/>
  <c r="AE18" i="2"/>
  <c r="AE17" i="2"/>
  <c r="AE16" i="2"/>
  <c r="AE15" i="2"/>
  <c r="AE14" i="2"/>
  <c r="AE13" i="2"/>
  <c r="AE12" i="2"/>
  <c r="AE11" i="2"/>
  <c r="AE10" i="2"/>
  <c r="AE9" i="2"/>
  <c r="AE8" i="2"/>
  <c r="AE7" i="2"/>
  <c r="F3" i="2" a="1"/>
  <c r="F3" i="2" s="1"/>
  <c r="T3" i="1"/>
  <c r="T4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T2" i="1"/>
  <c r="E1" i="1"/>
  <c r="J1" i="1" s="1"/>
  <c r="D1" i="1"/>
  <c r="I1" i="1" s="1"/>
  <c r="C1" i="1"/>
  <c r="H1" i="1" s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Z43" i="9" l="1"/>
  <c r="W4" i="9"/>
  <c r="W6" i="9"/>
  <c r="X4" i="9"/>
  <c r="Z20" i="9"/>
  <c r="W40" i="9"/>
  <c r="X40" i="9"/>
  <c r="B6" i="9"/>
  <c r="U31" i="9"/>
  <c r="U32" i="9"/>
  <c r="T3" i="2"/>
  <c r="S3" i="2"/>
  <c r="Q3" i="2"/>
  <c r="P3" i="2"/>
  <c r="N3" i="2"/>
  <c r="Y3" i="2"/>
  <c r="M3" i="2"/>
  <c r="X3" i="2"/>
  <c r="L3" i="2"/>
  <c r="W3" i="2"/>
  <c r="K3" i="2"/>
  <c r="G3" i="2"/>
  <c r="Z3" i="2"/>
  <c r="V3" i="2"/>
  <c r="J3" i="2"/>
  <c r="O3" i="2"/>
  <c r="U3" i="2"/>
  <c r="I3" i="2"/>
  <c r="H3" i="2"/>
  <c r="R3" i="2"/>
  <c r="T6" i="1"/>
  <c r="H4" i="1" s="1"/>
  <c r="J17" i="1" l="1"/>
  <c r="J11" i="1"/>
  <c r="J7" i="1"/>
  <c r="I10" i="1"/>
  <c r="J16" i="1"/>
  <c r="I21" i="1"/>
  <c r="T21" i="1" s="1"/>
  <c r="J12" i="1"/>
  <c r="I9" i="1"/>
  <c r="I12" i="1"/>
  <c r="I11" i="1"/>
  <c r="J20" i="1"/>
  <c r="J9" i="1"/>
  <c r="J21" i="1"/>
  <c r="J15" i="1"/>
  <c r="J4" i="1"/>
  <c r="I20" i="1"/>
  <c r="T20" i="1" s="1"/>
  <c r="J22" i="1"/>
  <c r="J6" i="1"/>
  <c r="J18" i="1"/>
  <c r="I13" i="1"/>
  <c r="J19" i="1"/>
  <c r="I22" i="1"/>
  <c r="T22" i="1" s="1"/>
  <c r="J10" i="1"/>
  <c r="J3" i="1"/>
  <c r="J14" i="1"/>
  <c r="I8" i="1"/>
  <c r="I19" i="1"/>
  <c r="T19" i="1" s="1"/>
  <c r="I7" i="1"/>
  <c r="I18" i="1"/>
  <c r="T18" i="1" s="1"/>
  <c r="I6" i="1"/>
  <c r="I17" i="1"/>
  <c r="T17" i="1" s="1"/>
  <c r="I5" i="1"/>
  <c r="I16" i="1"/>
  <c r="I4" i="1"/>
  <c r="I15" i="1"/>
  <c r="I3" i="1"/>
  <c r="I14" i="1"/>
  <c r="J13" i="1"/>
  <c r="H16" i="1"/>
  <c r="H5" i="1"/>
  <c r="H17" i="1"/>
  <c r="H6" i="1"/>
  <c r="H18" i="1"/>
  <c r="H7" i="1"/>
  <c r="H19" i="1"/>
  <c r="H8" i="1"/>
  <c r="H20" i="1"/>
  <c r="H3" i="1"/>
  <c r="H9" i="1"/>
  <c r="H21" i="1"/>
  <c r="H10" i="1"/>
  <c r="H22" i="1"/>
  <c r="H11" i="1"/>
  <c r="H14" i="1"/>
  <c r="H15" i="1"/>
  <c r="H12" i="1"/>
  <c r="H13" i="1"/>
  <c r="J5" i="1"/>
  <c r="J8" i="1"/>
</calcChain>
</file>

<file path=xl/sharedStrings.xml><?xml version="1.0" encoding="utf-8"?>
<sst xmlns="http://schemas.openxmlformats.org/spreadsheetml/2006/main" count="197" uniqueCount="116">
  <si>
    <t>C0</t>
  </si>
  <si>
    <t>DF</t>
  </si>
  <si>
    <t>T</t>
  </si>
  <si>
    <t>C11 = C0* (  erfc((x)  /  (2*np.sqrt(Df*t)   )))</t>
  </si>
  <si>
    <t>T_MOUTH</t>
  </si>
  <si>
    <t>ERFC2</t>
  </si>
  <si>
    <t xml:space="preserve"> =T* 60*60*24</t>
  </si>
  <si>
    <t xml:space="preserve"> =365/3  (Why?)</t>
  </si>
  <si>
    <t>sec</t>
  </si>
  <si>
    <t>BT __ DIS(x)_Conc(y)</t>
  </si>
  <si>
    <t>↓</t>
  </si>
  <si>
    <t>Time</t>
  </si>
  <si>
    <t>perlen</t>
  </si>
  <si>
    <t>nper</t>
  </si>
  <si>
    <t>-</t>
  </si>
  <si>
    <t>Q</t>
  </si>
  <si>
    <t>nlay = hk_size[0]</t>
  </si>
  <si>
    <t>nrow = hk_size[1]</t>
  </si>
  <si>
    <t>ncol = hk_size[2]</t>
  </si>
  <si>
    <t>al = 0.01</t>
  </si>
  <si>
    <t xml:space="preserve">delr = 0.01 ; </t>
  </si>
  <si>
    <t xml:space="preserve">delc = 0.03 ; </t>
  </si>
  <si>
    <t>delv = 0.01</t>
  </si>
  <si>
    <t xml:space="preserve">ksand = 2.4e-4*sec2day; </t>
  </si>
  <si>
    <t>kclay = 1e-10*sec2day</t>
  </si>
  <si>
    <t>K</t>
  </si>
  <si>
    <t>K(m/s)</t>
  </si>
  <si>
    <t>Al</t>
  </si>
  <si>
    <t>delv</t>
  </si>
  <si>
    <t>delr</t>
  </si>
  <si>
    <t>delc</t>
  </si>
  <si>
    <t>K1</t>
  </si>
  <si>
    <t>K2</t>
  </si>
  <si>
    <t>p1</t>
  </si>
  <si>
    <t>p2</t>
  </si>
  <si>
    <t>(m/d)</t>
  </si>
  <si>
    <t>nprs</t>
  </si>
  <si>
    <t>sf = nlay * delv / 0.84</t>
  </si>
  <si>
    <t>sf</t>
  </si>
  <si>
    <t>Bulk diffusion coefficient</t>
  </si>
  <si>
    <t>BO</t>
  </si>
  <si>
    <t>q = [0.5, 0.5, -0.5]</t>
  </si>
  <si>
    <t>nLay</t>
  </si>
  <si>
    <t>nRow</t>
  </si>
  <si>
    <t>nCol</t>
  </si>
  <si>
    <t>Q= [-] * (60*24/100**3) * sf</t>
  </si>
  <si>
    <t>botm</t>
  </si>
  <si>
    <t xml:space="preserve">top=0 </t>
  </si>
  <si>
    <t>botm = -np.linspace(0, delv*nlay, nlay)</t>
  </si>
  <si>
    <t>...</t>
  </si>
  <si>
    <t>L</t>
  </si>
  <si>
    <t>well_info[:,3] = Q[0] / (nrow * nlay)</t>
  </si>
  <si>
    <t>Lx</t>
  </si>
  <si>
    <t>Ly</t>
  </si>
  <si>
    <t>LZ</t>
  </si>
  <si>
    <t>cm/seg</t>
  </si>
  <si>
    <t>m</t>
  </si>
  <si>
    <t>day</t>
  </si>
  <si>
    <t xml:space="preserve"> / 100</t>
  </si>
  <si>
    <t xml:space="preserve">trpv </t>
  </si>
  <si>
    <t>trpt</t>
  </si>
  <si>
    <r>
      <t>7</t>
    </r>
    <r>
      <rPr>
        <vertAlign val="subscript"/>
        <sz val="14"/>
        <color theme="1"/>
        <rFont val="Calibri"/>
        <family val="2"/>
        <scheme val="minor"/>
      </rPr>
      <t>new</t>
    </r>
  </si>
  <si>
    <t>Grid</t>
  </si>
  <si>
    <t>Select</t>
  </si>
  <si>
    <r>
      <t xml:space="preserve">CONC </t>
    </r>
    <r>
      <rPr>
        <b/>
        <sz val="14"/>
        <color theme="1"/>
        <rFont val="Calibri"/>
        <family val="2"/>
      </rPr>
      <t xml:space="preserve">→ </t>
    </r>
  </si>
  <si>
    <t>HEADS →</t>
  </si>
  <si>
    <t>Grid →</t>
  </si>
  <si>
    <r>
      <rPr>
        <b/>
        <vertAlign val="subscript"/>
        <sz val="15"/>
        <color theme="0"/>
        <rFont val="Calibri"/>
        <family val="2"/>
        <scheme val="minor"/>
      </rPr>
      <t>BT Breakthrough</t>
    </r>
    <r>
      <rPr>
        <b/>
        <sz val="15"/>
        <color theme="0"/>
        <rFont val="Calibri"/>
        <family val="2"/>
        <scheme val="minor"/>
      </rPr>
      <t>(t)</t>
    </r>
  </si>
  <si>
    <t>BT(C)</t>
  </si>
  <si>
    <t>cncspd = [[(0, 0, 0), c0]]</t>
  </si>
  <si>
    <t>c0 = 1.0</t>
  </si>
  <si>
    <t>chdspd = [[(0, 0, 0), h1], [(0, 0, ncol - 1), 0.0]]</t>
  </si>
  <si>
    <t>tdis_rc.append((perlen, nstp, 1.0))</t>
  </si>
  <si>
    <t>tdis_rc = []                                              # Time discretization</t>
  </si>
  <si>
    <t>npsink = nph  # HMOC</t>
  </si>
  <si>
    <t>nlsink = nplane  # HMOC</t>
  </si>
  <si>
    <t>npmax = 8  # HMOC</t>
  </si>
  <si>
    <t>npmin = 0  # HMOC</t>
  </si>
  <si>
    <t>nph = 4  # HMOC</t>
  </si>
  <si>
    <t>npl = 0  # HMOC</t>
  </si>
  <si>
    <t>nplane = 1  # HMOC</t>
  </si>
  <si>
    <t>dceps = 1.0e-5  # HMOC parameters in case they are invoked</t>
  </si>
  <si>
    <t>ttsmult = 1.0</t>
  </si>
  <si>
    <t>hclose, rclose, relax = 1e-6, 1e-6, 1.0</t>
  </si>
  <si>
    <t>nouter, ninner = 100, 300                                  # Set solver parameter values (and related)</t>
  </si>
  <si>
    <t>dmcoef = 0.0  # Molecular diffusion coefficient</t>
  </si>
  <si>
    <t>sconc = np.zeros((nlay, nrow, ncol), dtype=float)</t>
  </si>
  <si>
    <t>sp2 = 0.0  # red, but not used in this problem</t>
  </si>
  <si>
    <t>rhob = 0.25</t>
  </si>
  <si>
    <t>mixelm = 0  # upstream                                      # Set some static transport related model parameter values</t>
  </si>
  <si>
    <t>ibound[0, 0, -1] = -1</t>
  </si>
  <si>
    <t>ibound[0, 0, 0] = -1</t>
  </si>
  <si>
    <t>ibound = np.ones((nlay, nrow, ncol), dtype=int)</t>
  </si>
  <si>
    <t>icelltype = 1  # Cell conversion type</t>
  </si>
  <si>
    <t>l = 1000.0  # Needed for plots</t>
  </si>
  <si>
    <t>strt[0, 0, 0] = h1  # Starting head ($m$)</t>
  </si>
  <si>
    <t>strt = np.zeros((nlay, nrow, ncol), dtype=float)</t>
  </si>
  <si>
    <t>h1 = q * Lx</t>
  </si>
  <si>
    <t>q = v * prsity</t>
  </si>
  <si>
    <t>v = 0.24</t>
  </si>
  <si>
    <t>Lx = (ncol - 1) * delr</t>
  </si>
  <si>
    <t>dt0 = perlen / nstp</t>
  </si>
  <si>
    <t>nstp = 100.0</t>
  </si>
  <si>
    <t>laytyp = 1</t>
  </si>
  <si>
    <t>k33 = k11  # Vertical hydraulic conductivity ($m/d$)          # Set some static model parameter values</t>
  </si>
  <si>
    <t>k11 = 1.0  # Horizontal hydraulic conductivity ($m/d$)</t>
  </si>
  <si>
    <t>perlen = 2000  # Simulation time ($days$)</t>
  </si>
  <si>
    <t>prsity = 0.25  # Porosity</t>
  </si>
  <si>
    <t>botm = -1.0  # Layer bottom elevations ($m$)</t>
  </si>
  <si>
    <t>top  = 0.0  # Top of the model ($m$)</t>
  </si>
  <si>
    <t>delc = 1.0  # Row width ($m$)</t>
  </si>
  <si>
    <t>delr = 10.0  # Column width ($m$)</t>
  </si>
  <si>
    <t>nrow = 1  # Number of rows</t>
  </si>
  <si>
    <t>ncol = 101  # Number of columns</t>
  </si>
  <si>
    <t>nlay = 1  # Number of layers</t>
  </si>
  <si>
    <t>nper = 1  # Number of periods                                # Model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</si>
</sst>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E+00"/>
    <numFmt numFmtId="165" formatCode="0.0000"/>
    <numFmt numFmtId="166" formatCode="0.0"/>
    <numFmt numFmtId="167" formatCode="0.000"/>
  </numFmts>
  <fonts count="3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FFFF0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1"/>
      <color theme="1"/>
      <name val="Calibri"/>
      <family val="2"/>
    </font>
    <font>
      <sz val="7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FF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7"/>
      <color rgb="FF000000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name val="Calibri"/>
      <family val="2"/>
      <scheme val="minor"/>
    </font>
    <font>
      <b/>
      <sz val="16"/>
      <color theme="1"/>
      <name val="Calibri"/>
      <family val="2"/>
    </font>
    <font>
      <b/>
      <sz val="15"/>
      <color theme="0"/>
      <name val="Calibri"/>
      <family val="2"/>
      <scheme val="minor"/>
    </font>
    <font>
      <b/>
      <vertAlign val="subscript"/>
      <sz val="15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9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2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6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2" fontId="0" fillId="5" borderId="0" xfId="0" applyNumberFormat="1" applyFill="1"/>
    <xf numFmtId="2" fontId="0" fillId="3" borderId="0" xfId="0" applyNumberFormat="1" applyFill="1"/>
    <xf numFmtId="164" fontId="3" fillId="8" borderId="0" xfId="0" applyNumberFormat="1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3" fontId="0" fillId="2" borderId="0" xfId="0" applyNumberFormat="1" applyFill="1" applyAlignment="1">
      <alignment horizontal="center" vertical="center"/>
    </xf>
    <xf numFmtId="1" fontId="2" fillId="8" borderId="0" xfId="0" applyNumberFormat="1" applyFon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65" fontId="0" fillId="5" borderId="0" xfId="0" applyNumberFormat="1" applyFill="1"/>
    <xf numFmtId="165" fontId="0" fillId="3" borderId="0" xfId="0" applyNumberFormat="1" applyFill="1"/>
    <xf numFmtId="0" fontId="8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0" borderId="0" xfId="0" applyFont="1"/>
    <xf numFmtId="0" fontId="12" fillId="0" borderId="0" xfId="0" applyFont="1"/>
    <xf numFmtId="0" fontId="13" fillId="15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164" fontId="13" fillId="4" borderId="0" xfId="0" applyNumberFormat="1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2" fillId="16" borderId="0" xfId="0" applyFont="1" applyFill="1"/>
    <xf numFmtId="0" fontId="15" fillId="16" borderId="0" xfId="0" applyFont="1" applyFill="1" applyAlignment="1">
      <alignment horizontal="right" vertical="center"/>
    </xf>
    <xf numFmtId="0" fontId="13" fillId="16" borderId="0" xfId="0" applyFont="1" applyFill="1" applyAlignment="1">
      <alignment horizontal="center" vertical="center"/>
    </xf>
    <xf numFmtId="2" fontId="13" fillId="16" borderId="0" xfId="0" applyNumberFormat="1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17" fillId="16" borderId="0" xfId="0" applyFont="1" applyFill="1"/>
    <xf numFmtId="2" fontId="16" fillId="16" borderId="0" xfId="0" applyNumberFormat="1" applyFont="1" applyFill="1" applyAlignment="1">
      <alignment horizontal="center" vertical="center"/>
    </xf>
    <xf numFmtId="167" fontId="13" fillId="16" borderId="0" xfId="0" applyNumberFormat="1" applyFont="1" applyFill="1" applyAlignment="1">
      <alignment horizontal="center" vertical="center"/>
    </xf>
    <xf numFmtId="0" fontId="12" fillId="16" borderId="0" xfId="0" applyFont="1" applyFill="1" applyAlignment="1">
      <alignment horizontal="right"/>
    </xf>
    <xf numFmtId="0" fontId="15" fillId="16" borderId="0" xfId="0" applyFont="1" applyFill="1" applyAlignment="1">
      <alignment horizontal="center" vertical="center"/>
    </xf>
    <xf numFmtId="164" fontId="13" fillId="16" borderId="0" xfId="0" applyNumberFormat="1" applyFont="1" applyFill="1" applyAlignment="1">
      <alignment horizontal="center" vertical="center"/>
    </xf>
    <xf numFmtId="0" fontId="9" fillId="16" borderId="0" xfId="0" applyFont="1" applyFill="1" applyAlignment="1">
      <alignment horizontal="right"/>
    </xf>
    <xf numFmtId="0" fontId="9" fillId="16" borderId="0" xfId="0" applyFont="1" applyFill="1" applyAlignment="1">
      <alignment horizontal="center"/>
    </xf>
    <xf numFmtId="0" fontId="13" fillId="16" borderId="0" xfId="0" applyFont="1" applyFill="1" applyAlignment="1">
      <alignment horizontal="right" vertical="center"/>
    </xf>
    <xf numFmtId="0" fontId="12" fillId="16" borderId="0" xfId="0" applyFont="1" applyFill="1" applyAlignment="1">
      <alignment horizontal="center"/>
    </xf>
    <xf numFmtId="0" fontId="12" fillId="16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2" fillId="4" borderId="0" xfId="0" applyFont="1" applyFill="1"/>
    <xf numFmtId="0" fontId="13" fillId="17" borderId="0" xfId="0" applyFont="1" applyFill="1" applyAlignment="1">
      <alignment horizontal="center" vertical="center"/>
    </xf>
    <xf numFmtId="1" fontId="13" fillId="16" borderId="0" xfId="0" applyNumberFormat="1" applyFont="1" applyFill="1" applyAlignment="1">
      <alignment horizontal="center" vertical="center"/>
    </xf>
    <xf numFmtId="0" fontId="8" fillId="4" borderId="0" xfId="0" applyFont="1" applyFill="1"/>
    <xf numFmtId="166" fontId="8" fillId="4" borderId="0" xfId="0" applyNumberFormat="1" applyFont="1" applyFill="1" applyAlignment="1">
      <alignment horizontal="center" vertical="center"/>
    </xf>
    <xf numFmtId="1" fontId="8" fillId="4" borderId="0" xfId="0" applyNumberFormat="1" applyFont="1" applyFill="1" applyAlignment="1">
      <alignment horizontal="center" vertical="center"/>
    </xf>
    <xf numFmtId="9" fontId="8" fillId="4" borderId="0" xfId="1" applyFont="1" applyFill="1" applyAlignment="1">
      <alignment horizontal="center" vertical="center"/>
    </xf>
    <xf numFmtId="0" fontId="18" fillId="17" borderId="0" xfId="0" applyFont="1" applyFill="1" applyAlignment="1">
      <alignment horizontal="center" vertical="center"/>
    </xf>
    <xf numFmtId="166" fontId="18" fillId="17" borderId="0" xfId="0" applyNumberFormat="1" applyFont="1" applyFill="1" applyAlignment="1">
      <alignment horizontal="center" vertical="center"/>
    </xf>
    <xf numFmtId="164" fontId="18" fillId="17" borderId="0" xfId="0" applyNumberFormat="1" applyFont="1" applyFill="1" applyAlignment="1">
      <alignment horizontal="center" vertical="center"/>
    </xf>
    <xf numFmtId="2" fontId="18" fillId="17" borderId="0" xfId="0" applyNumberFormat="1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1" fontId="9" fillId="8" borderId="0" xfId="0" applyNumberFormat="1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23" fillId="1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/>
    </xf>
    <xf numFmtId="0" fontId="23" fillId="11" borderId="0" xfId="0" applyFont="1" applyFill="1" applyAlignment="1">
      <alignment horizontal="right" vertical="center"/>
    </xf>
    <xf numFmtId="0" fontId="23" fillId="5" borderId="0" xfId="0" applyFont="1" applyFill="1" applyAlignment="1">
      <alignment horizontal="center" vertical="center"/>
    </xf>
    <xf numFmtId="0" fontId="23" fillId="11" borderId="0" xfId="0" applyFont="1" applyFill="1" applyAlignment="1">
      <alignment horizontal="center" vertical="center"/>
    </xf>
    <xf numFmtId="166" fontId="9" fillId="4" borderId="0" xfId="0" applyNumberFormat="1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1" fontId="0" fillId="11" borderId="0" xfId="0" applyNumberFormat="1" applyFill="1" applyAlignment="1">
      <alignment horizontal="center" vertical="center"/>
    </xf>
    <xf numFmtId="0" fontId="24" fillId="10" borderId="0" xfId="0" applyFont="1" applyFill="1" applyAlignment="1">
      <alignment horizontal="right" vertical="center"/>
    </xf>
    <xf numFmtId="0" fontId="0" fillId="10" borderId="0" xfId="0" applyFill="1" applyAlignment="1">
      <alignment horizontal="center" vertical="center"/>
    </xf>
    <xf numFmtId="0" fontId="22" fillId="1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11" borderId="0" xfId="0" applyFont="1" applyFill="1" applyAlignment="1">
      <alignment horizontal="left" vertical="center"/>
    </xf>
    <xf numFmtId="0" fontId="27" fillId="11" borderId="0" xfId="0" applyFont="1" applyFill="1" applyAlignment="1">
      <alignment horizontal="center" vertical="center"/>
    </xf>
    <xf numFmtId="0" fontId="26" fillId="3" borderId="0" xfId="0" applyFont="1" applyFill="1" applyAlignment="1">
      <alignment horizontal="right" vertical="center"/>
    </xf>
    <xf numFmtId="0" fontId="2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11" borderId="0" xfId="0" applyFill="1" applyAlignment="1">
      <alignment horizontal="center" vertical="top"/>
    </xf>
    <xf numFmtId="0" fontId="4" fillId="11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8" fillId="8" borderId="0" xfId="0" applyFont="1" applyFill="1" applyAlignment="1">
      <alignment horizontal="left" vertical="center"/>
    </xf>
    <xf numFmtId="0" fontId="22" fillId="2" borderId="0" xfId="0" applyFont="1" applyFill="1" applyAlignment="1">
      <alignment horizontal="center" vertical="center"/>
    </xf>
    <xf numFmtId="1" fontId="21" fillId="2" borderId="0" xfId="0" applyNumberFormat="1" applyFont="1" applyFill="1" applyAlignment="1">
      <alignment horizontal="center" vertical="center"/>
    </xf>
    <xf numFmtId="0" fontId="24" fillId="9" borderId="0" xfId="0" applyFont="1" applyFill="1" applyAlignment="1">
      <alignment horizontal="right" vertical="center"/>
    </xf>
    <xf numFmtId="0" fontId="0" fillId="9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2" fontId="0" fillId="9" borderId="0" xfId="0" applyNumberFormat="1" applyFill="1" applyAlignment="1">
      <alignment horizontal="center" vertical="center"/>
    </xf>
    <xf numFmtId="2" fontId="0" fillId="12" borderId="0" xfId="0" applyNumberFormat="1" applyFill="1" applyAlignment="1">
      <alignment horizontal="center" vertical="center"/>
    </xf>
    <xf numFmtId="0" fontId="28" fillId="8" borderId="0" xfId="0" applyFont="1" applyFill="1" applyAlignment="1">
      <alignment horizontal="left" vertical="top"/>
    </xf>
    <xf numFmtId="0" fontId="2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0" fillId="8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1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'01_Analitical_ERFC'!$C$1</c:f>
              <c:strCache>
                <c:ptCount val="1"/>
                <c:pt idx="0">
                  <c:v>ERF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'01_Analitical_ERFC'!$B$3:$B$22</c:f>
              <c:numCache>
                <c:formatCode>General</c:formatCode>
                <c:ptCount val="20"/>
                <c:pt idx="0">
                  <c:v>0</c:v>
                </c:pt>
                <c:pt idx="1">
                  <c:v>5.2631578947368397E-2</c:v>
                </c:pt>
                <c:pt idx="2">
                  <c:v>0.105263157894736</c:v>
                </c:pt>
                <c:pt idx="3">
                  <c:v>0.157894736842105</c:v>
                </c:pt>
                <c:pt idx="4">
                  <c:v>0.21052631578947301</c:v>
                </c:pt>
                <c:pt idx="5">
                  <c:v>0.26315789473684198</c:v>
                </c:pt>
                <c:pt idx="6">
                  <c:v>0.31578947368421001</c:v>
                </c:pt>
                <c:pt idx="7">
                  <c:v>0.36842105263157798</c:v>
                </c:pt>
                <c:pt idx="8">
                  <c:v>0.42105263157894701</c:v>
                </c:pt>
                <c:pt idx="9">
                  <c:v>0.47368421052631499</c:v>
                </c:pt>
                <c:pt idx="10">
                  <c:v>0.52631578947368396</c:v>
                </c:pt>
                <c:pt idx="11">
                  <c:v>0.57894736842105199</c:v>
                </c:pt>
                <c:pt idx="12">
                  <c:v>0.63157894736842102</c:v>
                </c:pt>
                <c:pt idx="13">
                  <c:v>0.68421052631578905</c:v>
                </c:pt>
                <c:pt idx="14">
                  <c:v>0.73684210526315697</c:v>
                </c:pt>
                <c:pt idx="15">
                  <c:v>0.78947368421052599</c:v>
                </c:pt>
                <c:pt idx="16">
                  <c:v>0.84210526315789402</c:v>
                </c:pt>
                <c:pt idx="17">
                  <c:v>0.89473684210526305</c:v>
                </c:pt>
                <c:pt idx="18">
                  <c:v>0.94736842105263097</c:v>
                </c:pt>
                <c:pt idx="19">
                  <c:v>1</c:v>
                </c:pt>
              </c:numCache>
            </c:numRef>
          </c:xVal>
          <c:yVal>
            <c:numRef>
              <c:f>'01_Analitical_ERFC'!$C$3:$C$22</c:f>
              <c:numCache>
                <c:formatCode>General</c:formatCode>
                <c:ptCount val="20"/>
                <c:pt idx="0">
                  <c:v>0</c:v>
                </c:pt>
                <c:pt idx="1">
                  <c:v>5.933358584295257E-2</c:v>
                </c:pt>
                <c:pt idx="2">
                  <c:v>0.11833951355194135</c:v>
                </c:pt>
                <c:pt idx="3">
                  <c:v>0.17669554328439538</c:v>
                </c:pt>
                <c:pt idx="4">
                  <c:v>0.23409012272323901</c:v>
                </c:pt>
                <c:pt idx="5">
                  <c:v>0.29022736392670684</c:v>
                </c:pt>
                <c:pt idx="6">
                  <c:v>0.34483159564459642</c:v>
                </c:pt>
                <c:pt idx="7">
                  <c:v>0.39765137502868692</c:v>
                </c:pt>
                <c:pt idx="8">
                  <c:v>0.44846286285978137</c:v>
                </c:pt>
                <c:pt idx="9">
                  <c:v>0.49707248975869478</c:v>
                </c:pt>
                <c:pt idx="10">
                  <c:v>0.54331886624556214</c:v>
                </c:pt>
                <c:pt idx="11">
                  <c:v>0.5870739157961794</c:v>
                </c:pt>
                <c:pt idx="12">
                  <c:v>0.6282432360489355</c:v>
                </c:pt>
                <c:pt idx="13">
                  <c:v>0.66676571793489425</c:v>
                </c:pt>
                <c:pt idx="14">
                  <c:v>0.70261247474840172</c:v>
                </c:pt>
                <c:pt idx="15">
                  <c:v>0.73578515222215601</c:v>
                </c:pt>
                <c:pt idx="16">
                  <c:v>0.76631370589517278</c:v>
                </c:pt>
                <c:pt idx="17">
                  <c:v>0.79425374306174956</c:v>
                </c:pt>
                <c:pt idx="18">
                  <c:v>0.81968353319020426</c:v>
                </c:pt>
                <c:pt idx="19">
                  <c:v>0.84270079294971489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E0-4AD9-A5E6-47A1B91EAD5B}"/>
            </c:ext>
          </c:extLst>
        </c:ser>
        <c:ser>
          <c:idx val="2"/>
          <c:order val="1"/>
          <c:tx>
            <c:strRef>
              <c:f>'01_Analitical_ERFC'!$D$1</c:f>
              <c:strCache>
                <c:ptCount val="1"/>
                <c:pt idx="0">
                  <c:v>1-ERF</c:v>
                </c:pt>
              </c:strCache>
            </c:strRef>
          </c:tx>
          <c:spPr>
            <a:ln w="19050">
              <a:noFill/>
            </a:ln>
          </c:spPr>
          <c:marker>
            <c:symbol val="triangle"/>
            <c:size val="14"/>
            <c:spPr>
              <a:noFill/>
              <a:ln w="9525">
                <a:solidFill>
                  <a:srgbClr val="FF0000"/>
                </a:solidFill>
              </a:ln>
            </c:spPr>
          </c:marker>
          <c:xVal>
            <c:numRef>
              <c:f>'01_Analitical_ERFC'!$B$3:$B$22</c:f>
              <c:numCache>
                <c:formatCode>General</c:formatCode>
                <c:ptCount val="20"/>
                <c:pt idx="0">
                  <c:v>0</c:v>
                </c:pt>
                <c:pt idx="1">
                  <c:v>5.2631578947368397E-2</c:v>
                </c:pt>
                <c:pt idx="2">
                  <c:v>0.105263157894736</c:v>
                </c:pt>
                <c:pt idx="3">
                  <c:v>0.157894736842105</c:v>
                </c:pt>
                <c:pt idx="4">
                  <c:v>0.21052631578947301</c:v>
                </c:pt>
                <c:pt idx="5">
                  <c:v>0.26315789473684198</c:v>
                </c:pt>
                <c:pt idx="6">
                  <c:v>0.31578947368421001</c:v>
                </c:pt>
                <c:pt idx="7">
                  <c:v>0.36842105263157798</c:v>
                </c:pt>
                <c:pt idx="8">
                  <c:v>0.42105263157894701</c:v>
                </c:pt>
                <c:pt idx="9">
                  <c:v>0.47368421052631499</c:v>
                </c:pt>
                <c:pt idx="10">
                  <c:v>0.52631578947368396</c:v>
                </c:pt>
                <c:pt idx="11">
                  <c:v>0.57894736842105199</c:v>
                </c:pt>
                <c:pt idx="12">
                  <c:v>0.63157894736842102</c:v>
                </c:pt>
                <c:pt idx="13">
                  <c:v>0.68421052631578905</c:v>
                </c:pt>
                <c:pt idx="14">
                  <c:v>0.73684210526315697</c:v>
                </c:pt>
                <c:pt idx="15">
                  <c:v>0.78947368421052599</c:v>
                </c:pt>
                <c:pt idx="16">
                  <c:v>0.84210526315789402</c:v>
                </c:pt>
                <c:pt idx="17">
                  <c:v>0.89473684210526305</c:v>
                </c:pt>
                <c:pt idx="18">
                  <c:v>0.94736842105263097</c:v>
                </c:pt>
                <c:pt idx="19">
                  <c:v>1</c:v>
                </c:pt>
              </c:numCache>
            </c:numRef>
          </c:xVal>
          <c:yVal>
            <c:numRef>
              <c:f>'01_Analitical_ERFC'!$D$3:$D$22</c:f>
              <c:numCache>
                <c:formatCode>General</c:formatCode>
                <c:ptCount val="20"/>
                <c:pt idx="0">
                  <c:v>1</c:v>
                </c:pt>
                <c:pt idx="1">
                  <c:v>0.94066641415704744</c:v>
                </c:pt>
                <c:pt idx="2">
                  <c:v>0.88166048644805861</c:v>
                </c:pt>
                <c:pt idx="3">
                  <c:v>0.82330445671560459</c:v>
                </c:pt>
                <c:pt idx="4">
                  <c:v>0.76590987727676096</c:v>
                </c:pt>
                <c:pt idx="5">
                  <c:v>0.70977263607329322</c:v>
                </c:pt>
                <c:pt idx="6">
                  <c:v>0.65516840435540358</c:v>
                </c:pt>
                <c:pt idx="7">
                  <c:v>0.60234862497131303</c:v>
                </c:pt>
                <c:pt idx="8">
                  <c:v>0.55153713714021868</c:v>
                </c:pt>
                <c:pt idx="9">
                  <c:v>0.50292751024130522</c:v>
                </c:pt>
                <c:pt idx="10">
                  <c:v>0.45668113375443786</c:v>
                </c:pt>
                <c:pt idx="11">
                  <c:v>0.4129260842038206</c:v>
                </c:pt>
                <c:pt idx="12">
                  <c:v>0.3717567639510645</c:v>
                </c:pt>
                <c:pt idx="13">
                  <c:v>0.33323428206510575</c:v>
                </c:pt>
                <c:pt idx="14">
                  <c:v>0.29738752525159828</c:v>
                </c:pt>
                <c:pt idx="15">
                  <c:v>0.26421484777784399</c:v>
                </c:pt>
                <c:pt idx="16">
                  <c:v>0.23368629410482722</c:v>
                </c:pt>
                <c:pt idx="17">
                  <c:v>0.20574625693825044</c:v>
                </c:pt>
                <c:pt idx="18">
                  <c:v>0.18031646680979574</c:v>
                </c:pt>
                <c:pt idx="19">
                  <c:v>0.15729920705028511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E0-4AD9-A5E6-47A1B91EAD5B}"/>
            </c:ext>
          </c:extLst>
        </c:ser>
        <c:ser>
          <c:idx val="1"/>
          <c:order val="2"/>
          <c:tx>
            <c:strRef>
              <c:f>'01_Analitical_ERFC'!$E$1</c:f>
              <c:strCache>
                <c:ptCount val="1"/>
                <c:pt idx="0">
                  <c:v>ERFC</c:v>
                </c:pt>
              </c:strCache>
            </c:strRef>
          </c:tx>
          <c:spPr>
            <a:ln w="6350">
              <a:solidFill>
                <a:srgbClr val="0000FF"/>
              </a:solidFill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noFill/>
              </a:ln>
            </c:spPr>
          </c:marker>
          <c:xVal>
            <c:numRef>
              <c:f>'01_Analitical_ERFC'!$B$3:$B$22</c:f>
              <c:numCache>
                <c:formatCode>General</c:formatCode>
                <c:ptCount val="20"/>
                <c:pt idx="0">
                  <c:v>0</c:v>
                </c:pt>
                <c:pt idx="1">
                  <c:v>5.2631578947368397E-2</c:v>
                </c:pt>
                <c:pt idx="2">
                  <c:v>0.105263157894736</c:v>
                </c:pt>
                <c:pt idx="3">
                  <c:v>0.157894736842105</c:v>
                </c:pt>
                <c:pt idx="4">
                  <c:v>0.21052631578947301</c:v>
                </c:pt>
                <c:pt idx="5">
                  <c:v>0.26315789473684198</c:v>
                </c:pt>
                <c:pt idx="6">
                  <c:v>0.31578947368421001</c:v>
                </c:pt>
                <c:pt idx="7">
                  <c:v>0.36842105263157798</c:v>
                </c:pt>
                <c:pt idx="8">
                  <c:v>0.42105263157894701</c:v>
                </c:pt>
                <c:pt idx="9">
                  <c:v>0.47368421052631499</c:v>
                </c:pt>
                <c:pt idx="10">
                  <c:v>0.52631578947368396</c:v>
                </c:pt>
                <c:pt idx="11">
                  <c:v>0.57894736842105199</c:v>
                </c:pt>
                <c:pt idx="12">
                  <c:v>0.63157894736842102</c:v>
                </c:pt>
                <c:pt idx="13">
                  <c:v>0.68421052631578905</c:v>
                </c:pt>
                <c:pt idx="14">
                  <c:v>0.73684210526315697</c:v>
                </c:pt>
                <c:pt idx="15">
                  <c:v>0.78947368421052599</c:v>
                </c:pt>
                <c:pt idx="16">
                  <c:v>0.84210526315789402</c:v>
                </c:pt>
                <c:pt idx="17">
                  <c:v>0.89473684210526305</c:v>
                </c:pt>
                <c:pt idx="18">
                  <c:v>0.94736842105263097</c:v>
                </c:pt>
                <c:pt idx="19">
                  <c:v>1</c:v>
                </c:pt>
              </c:numCache>
            </c:numRef>
          </c:xVal>
          <c:yVal>
            <c:numRef>
              <c:f>'01_Analitical_ERFC'!$E$3:$E$22</c:f>
              <c:numCache>
                <c:formatCode>General</c:formatCode>
                <c:ptCount val="20"/>
                <c:pt idx="0">
                  <c:v>1</c:v>
                </c:pt>
                <c:pt idx="1">
                  <c:v>0.94066641415704744</c:v>
                </c:pt>
                <c:pt idx="2">
                  <c:v>0.88166048644805861</c:v>
                </c:pt>
                <c:pt idx="3">
                  <c:v>0.82330445671560459</c:v>
                </c:pt>
                <c:pt idx="4">
                  <c:v>0.76590987727676096</c:v>
                </c:pt>
                <c:pt idx="5">
                  <c:v>0.70977263607329322</c:v>
                </c:pt>
                <c:pt idx="6">
                  <c:v>0.65516840435540358</c:v>
                </c:pt>
                <c:pt idx="7">
                  <c:v>0.60234862497131303</c:v>
                </c:pt>
                <c:pt idx="8">
                  <c:v>0.55153713714021868</c:v>
                </c:pt>
                <c:pt idx="9">
                  <c:v>0.50292751024130522</c:v>
                </c:pt>
                <c:pt idx="10">
                  <c:v>0.45668113375443792</c:v>
                </c:pt>
                <c:pt idx="11">
                  <c:v>0.4129260842038206</c:v>
                </c:pt>
                <c:pt idx="12">
                  <c:v>0.3717567639510645</c:v>
                </c:pt>
                <c:pt idx="13">
                  <c:v>0.33323428206510575</c:v>
                </c:pt>
                <c:pt idx="14">
                  <c:v>0.29738752525159823</c:v>
                </c:pt>
                <c:pt idx="15">
                  <c:v>0.26421484777784399</c:v>
                </c:pt>
                <c:pt idx="16">
                  <c:v>0.23368629410482725</c:v>
                </c:pt>
                <c:pt idx="17">
                  <c:v>0.20574625693825049</c:v>
                </c:pt>
                <c:pt idx="18">
                  <c:v>0.18031646680979574</c:v>
                </c:pt>
                <c:pt idx="19">
                  <c:v>0.15729920705028513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E0-4AD9-A5E6-47A1B91EA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605024"/>
        <c:axId val="1269604064"/>
      </c:scatterChart>
      <c:valAx>
        <c:axId val="126960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4064"/>
        <c:crosses val="autoZero"/>
        <c:crossBetween val="midCat"/>
      </c:valAx>
      <c:valAx>
        <c:axId val="126960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502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'01_Analitical_ERFC'!$H$1</c:f>
              <c:strCache>
                <c:ptCount val="1"/>
                <c:pt idx="0">
                  <c:v>ERF</c:v>
                </c:pt>
              </c:strCache>
            </c:strRef>
          </c:tx>
          <c:spPr>
            <a:ln w="19050">
              <a:solidFill>
                <a:schemeClr val="tx1">
                  <a:alpha val="20000"/>
                </a:schemeClr>
              </a:solidFill>
            </a:ln>
          </c:spPr>
          <c:marker>
            <c:symbol val="none"/>
          </c:marker>
          <c:xVal>
            <c:numRef>
              <c:f>'01_Analitical_ERFC'!$B$3:$B$22</c:f>
              <c:numCache>
                <c:formatCode>General</c:formatCode>
                <c:ptCount val="20"/>
                <c:pt idx="0">
                  <c:v>0</c:v>
                </c:pt>
                <c:pt idx="1">
                  <c:v>5.2631578947368397E-2</c:v>
                </c:pt>
                <c:pt idx="2">
                  <c:v>0.105263157894736</c:v>
                </c:pt>
                <c:pt idx="3">
                  <c:v>0.157894736842105</c:v>
                </c:pt>
                <c:pt idx="4">
                  <c:v>0.21052631578947301</c:v>
                </c:pt>
                <c:pt idx="5">
                  <c:v>0.26315789473684198</c:v>
                </c:pt>
                <c:pt idx="6">
                  <c:v>0.31578947368421001</c:v>
                </c:pt>
                <c:pt idx="7">
                  <c:v>0.36842105263157798</c:v>
                </c:pt>
                <c:pt idx="8">
                  <c:v>0.42105263157894701</c:v>
                </c:pt>
                <c:pt idx="9">
                  <c:v>0.47368421052631499</c:v>
                </c:pt>
                <c:pt idx="10">
                  <c:v>0.52631578947368396</c:v>
                </c:pt>
                <c:pt idx="11">
                  <c:v>0.57894736842105199</c:v>
                </c:pt>
                <c:pt idx="12">
                  <c:v>0.63157894736842102</c:v>
                </c:pt>
                <c:pt idx="13">
                  <c:v>0.68421052631578905</c:v>
                </c:pt>
                <c:pt idx="14">
                  <c:v>0.73684210526315697</c:v>
                </c:pt>
                <c:pt idx="15">
                  <c:v>0.78947368421052599</c:v>
                </c:pt>
                <c:pt idx="16">
                  <c:v>0.84210526315789402</c:v>
                </c:pt>
                <c:pt idx="17">
                  <c:v>0.89473684210526305</c:v>
                </c:pt>
                <c:pt idx="18">
                  <c:v>0.94736842105263097</c:v>
                </c:pt>
                <c:pt idx="19">
                  <c:v>1</c:v>
                </c:pt>
              </c:numCache>
            </c:numRef>
          </c:xVal>
          <c:yVal>
            <c:numRef>
              <c:f>'01_Analitical_ERFC'!$H$3:$H$22</c:f>
              <c:numCache>
                <c:formatCode>0.00</c:formatCode>
                <c:ptCount val="20"/>
                <c:pt idx="0">
                  <c:v>0</c:v>
                </c:pt>
                <c:pt idx="1">
                  <c:v>0.16671824155202239</c:v>
                </c:pt>
                <c:pt idx="2">
                  <c:v>0.32623685844295008</c:v>
                </c:pt>
                <c:pt idx="3">
                  <c:v>0.4722755289073175</c:v>
                </c:pt>
                <c:pt idx="4">
                  <c:v>0.60019969021898056</c:v>
                </c:pt>
                <c:pt idx="5">
                  <c:v>0.70741713613637436</c:v>
                </c:pt>
                <c:pt idx="6">
                  <c:v>0.7933989202336087</c:v>
                </c:pt>
                <c:pt idx="7">
                  <c:v>0.85937332701616997</c:v>
                </c:pt>
                <c:pt idx="8">
                  <c:v>0.90780979863410927</c:v>
                </c:pt>
                <c:pt idx="9">
                  <c:v>0.94183473892800296</c:v>
                </c:pt>
                <c:pt idx="10">
                  <c:v>0.96470388780095173</c:v>
                </c:pt>
                <c:pt idx="11">
                  <c:v>0.9794110968440769</c:v>
                </c:pt>
                <c:pt idx="12">
                  <c:v>0.98846087693890228</c:v>
                </c:pt>
                <c:pt idx="13">
                  <c:v>0.99378898634782042</c:v>
                </c:pt>
                <c:pt idx="14">
                  <c:v>0.99679046615791822</c:v>
                </c:pt>
                <c:pt idx="15">
                  <c:v>0.99840826576957553</c:v>
                </c:pt>
                <c:pt idx="16">
                  <c:v>0.99924260150833111</c:v>
                </c:pt>
                <c:pt idx="17">
                  <c:v>0.99965430408549916</c:v>
                </c:pt>
                <c:pt idx="18">
                  <c:v>0.99984868460079113</c:v>
                </c:pt>
                <c:pt idx="19">
                  <c:v>0.99993649542461494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D8-43C9-AD53-C8FC48720BA9}"/>
            </c:ext>
          </c:extLst>
        </c:ser>
        <c:ser>
          <c:idx val="2"/>
          <c:order val="1"/>
          <c:tx>
            <c:strRef>
              <c:f>'01_Analitical_ERFC'!$I$1</c:f>
              <c:strCache>
                <c:ptCount val="1"/>
                <c:pt idx="0">
                  <c:v>1-ERF</c:v>
                </c:pt>
              </c:strCache>
            </c:strRef>
          </c:tx>
          <c:spPr>
            <a:ln w="19050">
              <a:noFill/>
            </a:ln>
          </c:spPr>
          <c:marker>
            <c:symbol val="triangle"/>
            <c:size val="14"/>
            <c:spPr>
              <a:noFill/>
              <a:ln w="9525">
                <a:solidFill>
                  <a:srgbClr val="FF0000"/>
                </a:solidFill>
              </a:ln>
            </c:spPr>
          </c:marker>
          <c:xVal>
            <c:numRef>
              <c:f>'01_Analitical_ERFC'!$B$3:$B$22</c:f>
              <c:numCache>
                <c:formatCode>General</c:formatCode>
                <c:ptCount val="20"/>
                <c:pt idx="0">
                  <c:v>0</c:v>
                </c:pt>
                <c:pt idx="1">
                  <c:v>5.2631578947368397E-2</c:v>
                </c:pt>
                <c:pt idx="2">
                  <c:v>0.105263157894736</c:v>
                </c:pt>
                <c:pt idx="3">
                  <c:v>0.157894736842105</c:v>
                </c:pt>
                <c:pt idx="4">
                  <c:v>0.21052631578947301</c:v>
                </c:pt>
                <c:pt idx="5">
                  <c:v>0.26315789473684198</c:v>
                </c:pt>
                <c:pt idx="6">
                  <c:v>0.31578947368421001</c:v>
                </c:pt>
                <c:pt idx="7">
                  <c:v>0.36842105263157798</c:v>
                </c:pt>
                <c:pt idx="8">
                  <c:v>0.42105263157894701</c:v>
                </c:pt>
                <c:pt idx="9">
                  <c:v>0.47368421052631499</c:v>
                </c:pt>
                <c:pt idx="10">
                  <c:v>0.52631578947368396</c:v>
                </c:pt>
                <c:pt idx="11">
                  <c:v>0.57894736842105199</c:v>
                </c:pt>
                <c:pt idx="12">
                  <c:v>0.63157894736842102</c:v>
                </c:pt>
                <c:pt idx="13">
                  <c:v>0.68421052631578905</c:v>
                </c:pt>
                <c:pt idx="14">
                  <c:v>0.73684210526315697</c:v>
                </c:pt>
                <c:pt idx="15">
                  <c:v>0.78947368421052599</c:v>
                </c:pt>
                <c:pt idx="16">
                  <c:v>0.84210526315789402</c:v>
                </c:pt>
                <c:pt idx="17">
                  <c:v>0.89473684210526305</c:v>
                </c:pt>
                <c:pt idx="18">
                  <c:v>0.94736842105263097</c:v>
                </c:pt>
                <c:pt idx="19">
                  <c:v>1</c:v>
                </c:pt>
              </c:numCache>
            </c:numRef>
          </c:xVal>
          <c:yVal>
            <c:numRef>
              <c:f>'01_Analitical_ERFC'!$I$3:$I$22</c:f>
              <c:numCache>
                <c:formatCode>0.00</c:formatCode>
                <c:ptCount val="20"/>
                <c:pt idx="0">
                  <c:v>1</c:v>
                </c:pt>
                <c:pt idx="1">
                  <c:v>0.83328175844797758</c:v>
                </c:pt>
                <c:pt idx="2">
                  <c:v>0.67376314155704997</c:v>
                </c:pt>
                <c:pt idx="3">
                  <c:v>0.5277244710926825</c:v>
                </c:pt>
                <c:pt idx="4">
                  <c:v>0.39980030978101944</c:v>
                </c:pt>
                <c:pt idx="5">
                  <c:v>0.29258286386362564</c:v>
                </c:pt>
                <c:pt idx="6">
                  <c:v>0.2066010797663913</c:v>
                </c:pt>
                <c:pt idx="7">
                  <c:v>0.14062667298383003</c:v>
                </c:pt>
                <c:pt idx="8">
                  <c:v>9.2190201365890734E-2</c:v>
                </c:pt>
                <c:pt idx="9">
                  <c:v>5.8165261071997043E-2</c:v>
                </c:pt>
                <c:pt idx="10">
                  <c:v>3.5296112199048268E-2</c:v>
                </c:pt>
                <c:pt idx="11">
                  <c:v>2.0588903155923099E-2</c:v>
                </c:pt>
                <c:pt idx="12">
                  <c:v>1.1539123061097722E-2</c:v>
                </c:pt>
                <c:pt idx="13">
                  <c:v>6.2110136521795756E-3</c:v>
                </c:pt>
                <c:pt idx="14" formatCode="0.0000">
                  <c:v>3.2095338420817798E-3</c:v>
                </c:pt>
                <c:pt idx="15" formatCode="0.0000">
                  <c:v>1.5917342304244686E-3</c:v>
                </c:pt>
                <c:pt idx="16" formatCode="0.0000">
                  <c:v>7.573984916688925E-4</c:v>
                </c:pt>
                <c:pt idx="17" formatCode="0.0000">
                  <c:v>3.4569591450084314E-4</c:v>
                </c:pt>
                <c:pt idx="18" formatCode="0.0000">
                  <c:v>1.5131539920887338E-4</c:v>
                </c:pt>
                <c:pt idx="19" formatCode="0.0000">
                  <c:v>6.3504575385064932E-5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D8-43C9-AD53-C8FC48720BA9}"/>
            </c:ext>
          </c:extLst>
        </c:ser>
        <c:ser>
          <c:idx val="1"/>
          <c:order val="2"/>
          <c:tx>
            <c:strRef>
              <c:f>'01_Analitical_ERFC'!$J$1</c:f>
              <c:strCache>
                <c:ptCount val="1"/>
                <c:pt idx="0">
                  <c:v>ERFC</c:v>
                </c:pt>
              </c:strCache>
            </c:strRef>
          </c:tx>
          <c:spPr>
            <a:ln w="6350">
              <a:solidFill>
                <a:srgbClr val="0000FF"/>
              </a:solidFill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noFill/>
              </a:ln>
            </c:spPr>
          </c:marker>
          <c:xVal>
            <c:numRef>
              <c:f>'01_Analitical_ERFC'!$B$3:$B$22</c:f>
              <c:numCache>
                <c:formatCode>General</c:formatCode>
                <c:ptCount val="20"/>
                <c:pt idx="0">
                  <c:v>0</c:v>
                </c:pt>
                <c:pt idx="1">
                  <c:v>5.2631578947368397E-2</c:v>
                </c:pt>
                <c:pt idx="2">
                  <c:v>0.105263157894736</c:v>
                </c:pt>
                <c:pt idx="3">
                  <c:v>0.157894736842105</c:v>
                </c:pt>
                <c:pt idx="4">
                  <c:v>0.21052631578947301</c:v>
                </c:pt>
                <c:pt idx="5">
                  <c:v>0.26315789473684198</c:v>
                </c:pt>
                <c:pt idx="6">
                  <c:v>0.31578947368421001</c:v>
                </c:pt>
                <c:pt idx="7">
                  <c:v>0.36842105263157798</c:v>
                </c:pt>
                <c:pt idx="8">
                  <c:v>0.42105263157894701</c:v>
                </c:pt>
                <c:pt idx="9">
                  <c:v>0.47368421052631499</c:v>
                </c:pt>
                <c:pt idx="10">
                  <c:v>0.52631578947368396</c:v>
                </c:pt>
                <c:pt idx="11">
                  <c:v>0.57894736842105199</c:v>
                </c:pt>
                <c:pt idx="12">
                  <c:v>0.63157894736842102</c:v>
                </c:pt>
                <c:pt idx="13">
                  <c:v>0.68421052631578905</c:v>
                </c:pt>
                <c:pt idx="14">
                  <c:v>0.73684210526315697</c:v>
                </c:pt>
                <c:pt idx="15">
                  <c:v>0.78947368421052599</c:v>
                </c:pt>
                <c:pt idx="16">
                  <c:v>0.84210526315789402</c:v>
                </c:pt>
                <c:pt idx="17">
                  <c:v>0.89473684210526305</c:v>
                </c:pt>
                <c:pt idx="18">
                  <c:v>0.94736842105263097</c:v>
                </c:pt>
                <c:pt idx="19">
                  <c:v>1</c:v>
                </c:pt>
              </c:numCache>
            </c:numRef>
          </c:xVal>
          <c:yVal>
            <c:numRef>
              <c:f>'01_Analitical_ERFC'!$J$3:$J$22</c:f>
              <c:numCache>
                <c:formatCode>0.00</c:formatCode>
                <c:ptCount val="20"/>
                <c:pt idx="0">
                  <c:v>1</c:v>
                </c:pt>
                <c:pt idx="1">
                  <c:v>0.83328175844797758</c:v>
                </c:pt>
                <c:pt idx="2">
                  <c:v>0.67376314155704997</c:v>
                </c:pt>
                <c:pt idx="3">
                  <c:v>0.5277244710926825</c:v>
                </c:pt>
                <c:pt idx="4">
                  <c:v>0.39980030978101949</c:v>
                </c:pt>
                <c:pt idx="5">
                  <c:v>0.29258286386362559</c:v>
                </c:pt>
                <c:pt idx="6">
                  <c:v>0.20660107976639125</c:v>
                </c:pt>
                <c:pt idx="7">
                  <c:v>0.14062667298383</c:v>
                </c:pt>
                <c:pt idx="8">
                  <c:v>9.2190201365890748E-2</c:v>
                </c:pt>
                <c:pt idx="9">
                  <c:v>5.8165261071996995E-2</c:v>
                </c:pt>
                <c:pt idx="10">
                  <c:v>3.5296112199048289E-2</c:v>
                </c:pt>
                <c:pt idx="11">
                  <c:v>2.0588903155923093E-2</c:v>
                </c:pt>
                <c:pt idx="12">
                  <c:v>1.1539123061097674E-2</c:v>
                </c:pt>
                <c:pt idx="13">
                  <c:v>6.2110136521796129E-3</c:v>
                </c:pt>
                <c:pt idx="14">
                  <c:v>3.2095338420817868E-3</c:v>
                </c:pt>
                <c:pt idx="15">
                  <c:v>1.5917342304244274E-3</c:v>
                </c:pt>
                <c:pt idx="16">
                  <c:v>7.5739849166888242E-4</c:v>
                </c:pt>
                <c:pt idx="17" formatCode="0.0000">
                  <c:v>3.4569591450086732E-4</c:v>
                </c:pt>
                <c:pt idx="18" formatCode="0.0000">
                  <c:v>1.5131539920889956E-4</c:v>
                </c:pt>
                <c:pt idx="19" formatCode="0.0000">
                  <c:v>6.3504575385114344E-5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D8-43C9-AD53-C8FC48720BA9}"/>
            </c:ext>
          </c:extLst>
        </c:ser>
        <c:ser>
          <c:idx val="3"/>
          <c:order val="3"/>
          <c:tx>
            <c:strRef>
              <c:f>'01_Analitical_ERFC'!$V$2</c:f>
              <c:strCache>
                <c:ptCount val="1"/>
                <c:pt idx="0">
                  <c:v>ERFC2</c:v>
                </c:pt>
              </c:strCache>
            </c:strRef>
          </c:tx>
          <c:spPr>
            <a:ln w="28575">
              <a:solidFill>
                <a:srgbClr val="00B050">
                  <a:alpha val="50000"/>
                </a:srgbClr>
              </a:solidFill>
              <a:prstDash val="dash"/>
            </a:ln>
          </c:spPr>
          <c:marker>
            <c:symbol val="none"/>
          </c:marker>
          <c:xVal>
            <c:numRef>
              <c:f>'01_Analitical_ERFC'!$B$3:$B$22</c:f>
              <c:numCache>
                <c:formatCode>General</c:formatCode>
                <c:ptCount val="20"/>
                <c:pt idx="0">
                  <c:v>0</c:v>
                </c:pt>
                <c:pt idx="1">
                  <c:v>5.2631578947368397E-2</c:v>
                </c:pt>
                <c:pt idx="2">
                  <c:v>0.105263157894736</c:v>
                </c:pt>
                <c:pt idx="3">
                  <c:v>0.157894736842105</c:v>
                </c:pt>
                <c:pt idx="4">
                  <c:v>0.21052631578947301</c:v>
                </c:pt>
                <c:pt idx="5">
                  <c:v>0.26315789473684198</c:v>
                </c:pt>
                <c:pt idx="6">
                  <c:v>0.31578947368421001</c:v>
                </c:pt>
                <c:pt idx="7">
                  <c:v>0.36842105263157798</c:v>
                </c:pt>
                <c:pt idx="8">
                  <c:v>0.42105263157894701</c:v>
                </c:pt>
                <c:pt idx="9">
                  <c:v>0.47368421052631499</c:v>
                </c:pt>
                <c:pt idx="10">
                  <c:v>0.52631578947368396</c:v>
                </c:pt>
                <c:pt idx="11">
                  <c:v>0.57894736842105199</c:v>
                </c:pt>
                <c:pt idx="12">
                  <c:v>0.63157894736842102</c:v>
                </c:pt>
                <c:pt idx="13">
                  <c:v>0.68421052631578905</c:v>
                </c:pt>
                <c:pt idx="14">
                  <c:v>0.73684210526315697</c:v>
                </c:pt>
                <c:pt idx="15">
                  <c:v>0.78947368421052599</c:v>
                </c:pt>
                <c:pt idx="16">
                  <c:v>0.84210526315789402</c:v>
                </c:pt>
                <c:pt idx="17">
                  <c:v>0.89473684210526305</c:v>
                </c:pt>
                <c:pt idx="18">
                  <c:v>0.94736842105263097</c:v>
                </c:pt>
                <c:pt idx="19">
                  <c:v>1</c:v>
                </c:pt>
              </c:numCache>
            </c:numRef>
          </c:xVal>
          <c:yVal>
            <c:numRef>
              <c:f>'01_Analitical_ERFC'!$V$3:$V$22</c:f>
              <c:numCache>
                <c:formatCode>0.00</c:formatCode>
                <c:ptCount val="20"/>
                <c:pt idx="0">
                  <c:v>1</c:v>
                </c:pt>
                <c:pt idx="1">
                  <c:v>0.94066641415704744</c:v>
                </c:pt>
                <c:pt idx="2">
                  <c:v>0.88166048644805861</c:v>
                </c:pt>
                <c:pt idx="3">
                  <c:v>0.82330445671560459</c:v>
                </c:pt>
                <c:pt idx="4">
                  <c:v>0.76590987727676096</c:v>
                </c:pt>
                <c:pt idx="5">
                  <c:v>0.70977263607329322</c:v>
                </c:pt>
                <c:pt idx="6">
                  <c:v>0.65516840435540358</c:v>
                </c:pt>
                <c:pt idx="7">
                  <c:v>0.60234862497131303</c:v>
                </c:pt>
                <c:pt idx="8">
                  <c:v>0.55153713714021868</c:v>
                </c:pt>
                <c:pt idx="9">
                  <c:v>0.50292751024130522</c:v>
                </c:pt>
                <c:pt idx="10">
                  <c:v>0.45668113375443786</c:v>
                </c:pt>
                <c:pt idx="11">
                  <c:v>0.4129260842038206</c:v>
                </c:pt>
                <c:pt idx="12">
                  <c:v>0.3717567639510645</c:v>
                </c:pt>
                <c:pt idx="13">
                  <c:v>0.33323428206510575</c:v>
                </c:pt>
                <c:pt idx="14">
                  <c:v>0.29738752525159828</c:v>
                </c:pt>
                <c:pt idx="15">
                  <c:v>0.26421484777784399</c:v>
                </c:pt>
                <c:pt idx="16">
                  <c:v>0.23368629410482722</c:v>
                </c:pt>
                <c:pt idx="17">
                  <c:v>0.20574625693825044</c:v>
                </c:pt>
                <c:pt idx="18">
                  <c:v>0.18031646680979574</c:v>
                </c:pt>
                <c:pt idx="19">
                  <c:v>0.15729920705028511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D8-43C9-AD53-C8FC48720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605024"/>
        <c:axId val="1269604064"/>
      </c:scatterChart>
      <c:valAx>
        <c:axId val="126960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4064"/>
        <c:crosses val="autoZero"/>
        <c:crossBetween val="midCat"/>
      </c:valAx>
      <c:valAx>
        <c:axId val="126960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502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04893860447754"/>
          <c:y val="0.30560155228121233"/>
          <c:w val="0.77418078274981161"/>
          <c:h val="0.586999298355032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'04_05__Flopy_1D'!$F$3:$Z$3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'04_05__Flopy_1D'!$F$2:$Z$2</c:f>
              <c:numCache>
                <c:formatCode>General</c:formatCode>
                <c:ptCount val="21"/>
                <c:pt idx="0">
                  <c:v>4.2000000000000003E-2</c:v>
                </c:pt>
                <c:pt idx="1">
                  <c:v>3.9899999999999998E-2</c:v>
                </c:pt>
                <c:pt idx="2">
                  <c:v>3.78E-2</c:v>
                </c:pt>
                <c:pt idx="3">
                  <c:v>3.5700000000000003E-2</c:v>
                </c:pt>
                <c:pt idx="4">
                  <c:v>3.3599999999999998E-2</c:v>
                </c:pt>
                <c:pt idx="5">
                  <c:v>3.15E-2</c:v>
                </c:pt>
                <c:pt idx="6">
                  <c:v>2.9399999999999999E-2</c:v>
                </c:pt>
                <c:pt idx="7">
                  <c:v>2.7300000000000001E-2</c:v>
                </c:pt>
                <c:pt idx="8">
                  <c:v>2.52E-2</c:v>
                </c:pt>
                <c:pt idx="9">
                  <c:v>2.3099999999999999E-2</c:v>
                </c:pt>
                <c:pt idx="10">
                  <c:v>2.1000000000000001E-2</c:v>
                </c:pt>
                <c:pt idx="11">
                  <c:v>1.89E-2</c:v>
                </c:pt>
                <c:pt idx="12">
                  <c:v>1.6799999999999999E-2</c:v>
                </c:pt>
                <c:pt idx="13">
                  <c:v>1.47E-2</c:v>
                </c:pt>
                <c:pt idx="14">
                  <c:v>1.26E-2</c:v>
                </c:pt>
                <c:pt idx="15">
                  <c:v>1.0500000000000001E-2</c:v>
                </c:pt>
                <c:pt idx="16">
                  <c:v>8.3999999999999995E-3</c:v>
                </c:pt>
                <c:pt idx="17">
                  <c:v>6.3E-3</c:v>
                </c:pt>
                <c:pt idx="18">
                  <c:v>4.1999999999999997E-3</c:v>
                </c:pt>
                <c:pt idx="19">
                  <c:v>2.0999999999999999E-3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32-4E5C-85DD-E8C43BB77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130959"/>
        <c:axId val="1784139119"/>
      </c:scatterChart>
      <c:valAx>
        <c:axId val="1784130959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84139119"/>
        <c:crosses val="autoZero"/>
        <c:crossBetween val="midCat"/>
      </c:valAx>
      <c:valAx>
        <c:axId val="178413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8413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79278886499996"/>
          <c:y val="0.33332166812481767"/>
          <c:w val="0.79281842934264579"/>
          <c:h val="0.55927894429862934"/>
        </c:manualLayout>
      </c:layout>
      <c:scatterChart>
        <c:scatterStyle val="lineMarker"/>
        <c:varyColors val="0"/>
        <c:ser>
          <c:idx val="3"/>
          <c:order val="0"/>
          <c:tx>
            <c:strRef>
              <c:f>'04_05__Flopy_1D'!$C$16</c:f>
              <c:strCache>
                <c:ptCount val="1"/>
                <c:pt idx="0">
                  <c:v>3 min</c:v>
                </c:pt>
              </c:strCache>
            </c:strRef>
          </c:tx>
          <c:marker>
            <c:symbol val="square"/>
            <c:size val="7"/>
          </c:marker>
          <c:xVal>
            <c:numRef>
              <c:f>'04_05__Flopy_1D'!$F$3:$Z$3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'04_05__Flopy_1D'!$G$16:$Z$16</c:f>
              <c:numCache>
                <c:formatCode>0.00</c:formatCode>
                <c:ptCount val="20"/>
                <c:pt idx="0">
                  <c:v>0.99129469999999997</c:v>
                </c:pt>
                <c:pt idx="1">
                  <c:v>0.96285944999999995</c:v>
                </c:pt>
                <c:pt idx="2">
                  <c:v>0.900092</c:v>
                </c:pt>
                <c:pt idx="3">
                  <c:v>0.79073649999999995</c:v>
                </c:pt>
                <c:pt idx="4">
                  <c:v>0.63715670000000002</c:v>
                </c:pt>
                <c:pt idx="5">
                  <c:v>0.4617597</c:v>
                </c:pt>
                <c:pt idx="6">
                  <c:v>0.29753864000000002</c:v>
                </c:pt>
                <c:pt idx="7">
                  <c:v>0.17009270000000001</c:v>
                </c:pt>
                <c:pt idx="8">
                  <c:v>8.6826109999999998E-2</c:v>
                </c:pt>
                <c:pt idx="9">
                  <c:v>4.0077846E-2</c:v>
                </c:pt>
                <c:pt idx="10">
                  <c:v>1.6980752000000002E-2</c:v>
                </c:pt>
                <c:pt idx="11">
                  <c:v>6.6977080000000001E-3</c:v>
                </c:pt>
                <c:pt idx="12">
                  <c:v>2.4883302E-3</c:v>
                </c:pt>
                <c:pt idx="13">
                  <c:v>8.7899650000000001E-4</c:v>
                </c:pt>
                <c:pt idx="14">
                  <c:v>2.9745203000000001E-4</c:v>
                </c:pt>
                <c:pt idx="15">
                  <c:v>9.70064E-5</c:v>
                </c:pt>
                <c:pt idx="16">
                  <c:v>3.0635724999999997E-5</c:v>
                </c:pt>
                <c:pt idx="17">
                  <c:v>9.4020099999999998E-6</c:v>
                </c:pt>
                <c:pt idx="18">
                  <c:v>2.7927119999999999E-6</c:v>
                </c:pt>
                <c:pt idx="19">
                  <c:v>7.0642557000000003E-7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F-4ADF-8DA8-09834268B5D3}"/>
            </c:ext>
          </c:extLst>
        </c:ser>
        <c:ser>
          <c:idx val="4"/>
          <c:order val="1"/>
          <c:tx>
            <c:strRef>
              <c:f>'04_05__Flopy_1D'!$C$46</c:f>
              <c:strCache>
                <c:ptCount val="1"/>
                <c:pt idx="0">
                  <c:v>12 min</c:v>
                </c:pt>
              </c:strCache>
            </c:strRef>
          </c:tx>
          <c:marker>
            <c:symbol val="circle"/>
            <c:size val="10"/>
            <c:spPr>
              <a:noFill/>
              <a:ln>
                <a:solidFill>
                  <a:schemeClr val="accent1"/>
                </a:solidFill>
              </a:ln>
            </c:spPr>
          </c:marker>
          <c:xVal>
            <c:numRef>
              <c:f>'04_05__Flopy_1D'!$F$3:$Z$3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'04_05__Flopy_1D'!$G$46:$Z$46</c:f>
              <c:numCache>
                <c:formatCode>0.00</c:formatCode>
                <c:ptCount val="20"/>
                <c:pt idx="0">
                  <c:v>0.99999570000000004</c:v>
                </c:pt>
                <c:pt idx="1">
                  <c:v>0.99997985</c:v>
                </c:pt>
                <c:pt idx="2">
                  <c:v>0.99993867000000003</c:v>
                </c:pt>
                <c:pt idx="3">
                  <c:v>0.99984170000000006</c:v>
                </c:pt>
                <c:pt idx="4">
                  <c:v>0.99963040000000003</c:v>
                </c:pt>
                <c:pt idx="5">
                  <c:v>0.99919639999999998</c:v>
                </c:pt>
                <c:pt idx="6">
                  <c:v>0.99835309999999999</c:v>
                </c:pt>
                <c:pt idx="7">
                  <c:v>0.99679119999999999</c:v>
                </c:pt>
                <c:pt idx="8">
                  <c:v>0.99402979999999996</c:v>
                </c:pt>
                <c:pt idx="9">
                  <c:v>0.98936139999999995</c:v>
                </c:pt>
                <c:pt idx="10">
                  <c:v>0.98180944000000003</c:v>
                </c:pt>
                <c:pt idx="11">
                  <c:v>0.97011409999999998</c:v>
                </c:pt>
                <c:pt idx="12">
                  <c:v>0.95277369999999995</c:v>
                </c:pt>
                <c:pt idx="13">
                  <c:v>0.92815910000000001</c:v>
                </c:pt>
                <c:pt idx="14">
                  <c:v>0.89470833999999999</c:v>
                </c:pt>
                <c:pt idx="15">
                  <c:v>0.85117580000000004</c:v>
                </c:pt>
                <c:pt idx="16">
                  <c:v>0.79686840000000003</c:v>
                </c:pt>
                <c:pt idx="17">
                  <c:v>0.73170100000000005</c:v>
                </c:pt>
                <c:pt idx="18">
                  <c:v>0.65569705</c:v>
                </c:pt>
                <c:pt idx="19">
                  <c:v>0.56699719999999998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EF-4ADF-8DA8-09834268B5D3}"/>
            </c:ext>
          </c:extLst>
        </c:ser>
        <c:ser>
          <c:idx val="0"/>
          <c:order val="3"/>
          <c:tx>
            <c:strRef>
              <c:f>'04_05__Flopy_1D'!$D$28</c:f>
              <c:strCache>
                <c:ptCount val="1"/>
                <c:pt idx="0">
                  <c:v>BT Breakthrough(t)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'04_05__Flopy_1D'!$F$3:$Z$3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'04_05__Flopy_1D'!$G$28:$Z$28</c:f>
              <c:numCache>
                <c:formatCode>0.00</c:formatCode>
                <c:ptCount val="20"/>
                <c:pt idx="0">
                  <c:v>0.99967455999999999</c:v>
                </c:pt>
                <c:pt idx="1">
                  <c:v>0.99857759999999995</c:v>
                </c:pt>
                <c:pt idx="2">
                  <c:v>0.99583303999999995</c:v>
                </c:pt>
                <c:pt idx="3">
                  <c:v>0.98982775000000001</c:v>
                </c:pt>
                <c:pt idx="4">
                  <c:v>0.97800200000000004</c:v>
                </c:pt>
                <c:pt idx="5">
                  <c:v>0.95680134999999999</c:v>
                </c:pt>
                <c:pt idx="6">
                  <c:v>0.92202264</c:v>
                </c:pt>
                <c:pt idx="7">
                  <c:v>0.8697047</c:v>
                </c:pt>
                <c:pt idx="8">
                  <c:v>0.79747659999999998</c:v>
                </c:pt>
                <c:pt idx="9">
                  <c:v>0.70593565999999996</c:v>
                </c:pt>
                <c:pt idx="10">
                  <c:v>0.59940254999999998</c:v>
                </c:pt>
                <c:pt idx="11">
                  <c:v>0.48550053999999998</c:v>
                </c:pt>
                <c:pt idx="12">
                  <c:v>0.37351725000000002</c:v>
                </c:pt>
                <c:pt idx="13">
                  <c:v>0.27213377</c:v>
                </c:pt>
                <c:pt idx="14">
                  <c:v>0.18744314000000001</c:v>
                </c:pt>
                <c:pt idx="15">
                  <c:v>0.12199782000000001</c:v>
                </c:pt>
                <c:pt idx="16">
                  <c:v>7.50609E-2</c:v>
                </c:pt>
                <c:pt idx="17">
                  <c:v>4.3672767000000001E-2</c:v>
                </c:pt>
                <c:pt idx="18">
                  <c:v>2.3876689999999999E-2</c:v>
                </c:pt>
                <c:pt idx="19">
                  <c:v>1.1427451999999999E-2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EF-4ADF-8DA8-09834268B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605024"/>
        <c:axId val="1269604064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'04_05__Flopy_1D'!$B$64</c15:sqref>
                        </c15:formulaRef>
                      </c:ext>
                    </c:extLst>
                    <c:strCache>
                      <c:ptCount val="1"/>
                      <c:pt idx="0">
                        <c:v>1044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'04_05__Flopy_1D'!$F$3:$Z$3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0.25</c:v>
                      </c:pt>
                      <c:pt idx="1">
                        <c:v>0.75</c:v>
                      </c:pt>
                      <c:pt idx="2">
                        <c:v>1.25</c:v>
                      </c:pt>
                      <c:pt idx="3">
                        <c:v>1.75</c:v>
                      </c:pt>
                      <c:pt idx="4">
                        <c:v>2.25</c:v>
                      </c:pt>
                      <c:pt idx="5">
                        <c:v>2.75</c:v>
                      </c:pt>
                      <c:pt idx="6">
                        <c:v>3.25</c:v>
                      </c:pt>
                      <c:pt idx="7">
                        <c:v>3.75</c:v>
                      </c:pt>
                      <c:pt idx="8">
                        <c:v>4.25</c:v>
                      </c:pt>
                      <c:pt idx="9">
                        <c:v>4.75</c:v>
                      </c:pt>
                      <c:pt idx="10">
                        <c:v>5.25</c:v>
                      </c:pt>
                      <c:pt idx="11">
                        <c:v>5.75</c:v>
                      </c:pt>
                      <c:pt idx="12">
                        <c:v>6.25</c:v>
                      </c:pt>
                      <c:pt idx="13">
                        <c:v>6.75</c:v>
                      </c:pt>
                      <c:pt idx="14">
                        <c:v>7.25</c:v>
                      </c:pt>
                      <c:pt idx="15">
                        <c:v>7.75</c:v>
                      </c:pt>
                      <c:pt idx="16">
                        <c:v>8.25</c:v>
                      </c:pt>
                      <c:pt idx="17">
                        <c:v>8.75</c:v>
                      </c:pt>
                      <c:pt idx="18">
                        <c:v>9.25</c:v>
                      </c:pt>
                      <c:pt idx="19">
                        <c:v>9.75</c:v>
                      </c:pt>
                      <c:pt idx="20">
                        <c:v>10.25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'04_05__Flopy_1D'!$G$64:$Z$64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1.0000001999999999</c:v>
                      </c:pt>
                      <c:pt idx="1">
                        <c:v>1.0000005000000001</c:v>
                      </c:pt>
                      <c:pt idx="2">
                        <c:v>0.99999979999999999</c:v>
                      </c:pt>
                      <c:pt idx="3">
                        <c:v>0.99999802999999998</c:v>
                      </c:pt>
                      <c:pt idx="4">
                        <c:v>0.99999386000000001</c:v>
                      </c:pt>
                      <c:pt idx="5">
                        <c:v>0.99998480000000001</c:v>
                      </c:pt>
                      <c:pt idx="6">
                        <c:v>0.99996569999999996</c:v>
                      </c:pt>
                      <c:pt idx="7">
                        <c:v>0.99992760000000003</c:v>
                      </c:pt>
                      <c:pt idx="8">
                        <c:v>0.99985469999999999</c:v>
                      </c:pt>
                      <c:pt idx="9">
                        <c:v>0.99971909999999997</c:v>
                      </c:pt>
                      <c:pt idx="10">
                        <c:v>0.99947417000000005</c:v>
                      </c:pt>
                      <c:pt idx="11">
                        <c:v>0.99904630000000005</c:v>
                      </c:pt>
                      <c:pt idx="12">
                        <c:v>0.99831959999999997</c:v>
                      </c:pt>
                      <c:pt idx="13">
                        <c:v>0.99712040000000002</c:v>
                      </c:pt>
                      <c:pt idx="14">
                        <c:v>0.99519599999999997</c:v>
                      </c:pt>
                      <c:pt idx="15">
                        <c:v>0.99219226999999999</c:v>
                      </c:pt>
                      <c:pt idx="16">
                        <c:v>0.98762696999999999</c:v>
                      </c:pt>
                      <c:pt idx="17">
                        <c:v>0.98086079999999998</c:v>
                      </c:pt>
                      <c:pt idx="18">
                        <c:v>0.97105293999999998</c:v>
                      </c:pt>
                      <c:pt idx="19">
                        <c:v>0.95709869999999997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DBEF-4ADF-8DA8-09834268B5D3}"/>
                  </c:ext>
                </c:extLst>
              </c15:ser>
            </c15:filteredScatterSeries>
          </c:ext>
        </c:extLst>
      </c:scatterChart>
      <c:valAx>
        <c:axId val="12696050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4064"/>
        <c:crosses val="autoZero"/>
        <c:crossBetween val="midCat"/>
        <c:majorUnit val="2.5"/>
      </c:valAx>
      <c:valAx>
        <c:axId val="12696040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5024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14377659648198715"/>
          <c:y val="2.7777777777777776E-2"/>
          <c:w val="0.84216140166059072"/>
          <c:h val="0.26426281261920281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c:spPr>
      <c:txPr>
        <a:bodyPr/>
        <a:lstStyle/>
        <a:p>
          <a:pPr>
            <a:defRPr sz="1500" b="1"/>
          </a:pPr>
          <a:endParaRPr lang="LID4096"/>
        </a:p>
      </c:txPr>
    </c:legend>
    <c:plotVisOnly val="1"/>
    <c:dispBlanksAs val="gap"/>
    <c:showDLblsOverMax val="0"/>
    <c:extLst/>
  </c:chart>
  <c:spPr>
    <a:ln>
      <a:solidFill>
        <a:sysClr val="windowText" lastClr="000000"/>
      </a:solidFill>
    </a:ln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87472270071342"/>
          <c:y val="0.31018518518518517"/>
          <c:w val="0.76497487387067775"/>
          <c:h val="0.55663531641878095"/>
        </c:manualLayout>
      </c:layout>
      <c:scatterChart>
        <c:scatterStyle val="smoothMarker"/>
        <c:varyColors val="0"/>
        <c:ser>
          <c:idx val="2"/>
          <c:order val="0"/>
          <c:tx>
            <c:strRef>
              <c:f>'04_05__Flopy_1D'!$J$4</c:f>
              <c:strCache>
                <c:ptCount val="1"/>
                <c:pt idx="0">
                  <c:v>2 x (m)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'04_05__Flopy_1D'!$B$6:$B$105</c:f>
              <c:numCache>
                <c:formatCode>General</c:formatCode>
                <c:ptCount val="100"/>
                <c:pt idx="0">
                  <c:v>0</c:v>
                </c:pt>
                <c:pt idx="1">
                  <c:v>18</c:v>
                </c:pt>
                <c:pt idx="2">
                  <c:v>36</c:v>
                </c:pt>
                <c:pt idx="3">
                  <c:v>54</c:v>
                </c:pt>
                <c:pt idx="4">
                  <c:v>72</c:v>
                </c:pt>
                <c:pt idx="5">
                  <c:v>90</c:v>
                </c:pt>
                <c:pt idx="6">
                  <c:v>108</c:v>
                </c:pt>
                <c:pt idx="7">
                  <c:v>126</c:v>
                </c:pt>
                <c:pt idx="8">
                  <c:v>144</c:v>
                </c:pt>
                <c:pt idx="9">
                  <c:v>162</c:v>
                </c:pt>
                <c:pt idx="10">
                  <c:v>180</c:v>
                </c:pt>
                <c:pt idx="11">
                  <c:v>198</c:v>
                </c:pt>
                <c:pt idx="12">
                  <c:v>216</c:v>
                </c:pt>
                <c:pt idx="13">
                  <c:v>234</c:v>
                </c:pt>
                <c:pt idx="14">
                  <c:v>252</c:v>
                </c:pt>
                <c:pt idx="15">
                  <c:v>270</c:v>
                </c:pt>
                <c:pt idx="16">
                  <c:v>288</c:v>
                </c:pt>
                <c:pt idx="17">
                  <c:v>306</c:v>
                </c:pt>
                <c:pt idx="18">
                  <c:v>324</c:v>
                </c:pt>
                <c:pt idx="19">
                  <c:v>342</c:v>
                </c:pt>
                <c:pt idx="20">
                  <c:v>360</c:v>
                </c:pt>
                <c:pt idx="21">
                  <c:v>378</c:v>
                </c:pt>
                <c:pt idx="22">
                  <c:v>396</c:v>
                </c:pt>
                <c:pt idx="23">
                  <c:v>414</c:v>
                </c:pt>
                <c:pt idx="24">
                  <c:v>432</c:v>
                </c:pt>
                <c:pt idx="25">
                  <c:v>450</c:v>
                </c:pt>
                <c:pt idx="26">
                  <c:v>468</c:v>
                </c:pt>
                <c:pt idx="27">
                  <c:v>486</c:v>
                </c:pt>
                <c:pt idx="28">
                  <c:v>504</c:v>
                </c:pt>
                <c:pt idx="29">
                  <c:v>522</c:v>
                </c:pt>
                <c:pt idx="30">
                  <c:v>540</c:v>
                </c:pt>
                <c:pt idx="31">
                  <c:v>558</c:v>
                </c:pt>
                <c:pt idx="32">
                  <c:v>576</c:v>
                </c:pt>
                <c:pt idx="33">
                  <c:v>594</c:v>
                </c:pt>
                <c:pt idx="34">
                  <c:v>612</c:v>
                </c:pt>
                <c:pt idx="35">
                  <c:v>630</c:v>
                </c:pt>
                <c:pt idx="36">
                  <c:v>648</c:v>
                </c:pt>
                <c:pt idx="37">
                  <c:v>666</c:v>
                </c:pt>
                <c:pt idx="38">
                  <c:v>684</c:v>
                </c:pt>
                <c:pt idx="39">
                  <c:v>702</c:v>
                </c:pt>
                <c:pt idx="40">
                  <c:v>720</c:v>
                </c:pt>
                <c:pt idx="41">
                  <c:v>738</c:v>
                </c:pt>
                <c:pt idx="42">
                  <c:v>756</c:v>
                </c:pt>
                <c:pt idx="43">
                  <c:v>774</c:v>
                </c:pt>
                <c:pt idx="44">
                  <c:v>792</c:v>
                </c:pt>
                <c:pt idx="45">
                  <c:v>810</c:v>
                </c:pt>
                <c:pt idx="46">
                  <c:v>828</c:v>
                </c:pt>
                <c:pt idx="47">
                  <c:v>846</c:v>
                </c:pt>
                <c:pt idx="48">
                  <c:v>864</c:v>
                </c:pt>
                <c:pt idx="49">
                  <c:v>882</c:v>
                </c:pt>
                <c:pt idx="50">
                  <c:v>900</c:v>
                </c:pt>
                <c:pt idx="51">
                  <c:v>918</c:v>
                </c:pt>
                <c:pt idx="52">
                  <c:v>936</c:v>
                </c:pt>
                <c:pt idx="53">
                  <c:v>954</c:v>
                </c:pt>
                <c:pt idx="54">
                  <c:v>972</c:v>
                </c:pt>
                <c:pt idx="55">
                  <c:v>990</c:v>
                </c:pt>
                <c:pt idx="56">
                  <c:v>1008</c:v>
                </c:pt>
                <c:pt idx="57">
                  <c:v>1026</c:v>
                </c:pt>
                <c:pt idx="58">
                  <c:v>1044</c:v>
                </c:pt>
                <c:pt idx="59">
                  <c:v>1062</c:v>
                </c:pt>
                <c:pt idx="60">
                  <c:v>1080</c:v>
                </c:pt>
                <c:pt idx="61">
                  <c:v>1098</c:v>
                </c:pt>
                <c:pt idx="62">
                  <c:v>1116</c:v>
                </c:pt>
                <c:pt idx="63">
                  <c:v>1134</c:v>
                </c:pt>
                <c:pt idx="64">
                  <c:v>1152</c:v>
                </c:pt>
                <c:pt idx="65">
                  <c:v>1170</c:v>
                </c:pt>
                <c:pt idx="66">
                  <c:v>1188</c:v>
                </c:pt>
                <c:pt idx="67">
                  <c:v>1206</c:v>
                </c:pt>
                <c:pt idx="68">
                  <c:v>1224</c:v>
                </c:pt>
                <c:pt idx="69">
                  <c:v>1242</c:v>
                </c:pt>
                <c:pt idx="70">
                  <c:v>1260</c:v>
                </c:pt>
                <c:pt idx="71">
                  <c:v>1278</c:v>
                </c:pt>
                <c:pt idx="72">
                  <c:v>1296</c:v>
                </c:pt>
                <c:pt idx="73">
                  <c:v>1314</c:v>
                </c:pt>
                <c:pt idx="74">
                  <c:v>1332</c:v>
                </c:pt>
                <c:pt idx="75">
                  <c:v>1350</c:v>
                </c:pt>
                <c:pt idx="76">
                  <c:v>1368</c:v>
                </c:pt>
                <c:pt idx="77">
                  <c:v>1386</c:v>
                </c:pt>
                <c:pt idx="78">
                  <c:v>1404</c:v>
                </c:pt>
                <c:pt idx="79">
                  <c:v>1422</c:v>
                </c:pt>
                <c:pt idx="80">
                  <c:v>1440</c:v>
                </c:pt>
                <c:pt idx="81">
                  <c:v>1458</c:v>
                </c:pt>
                <c:pt idx="82">
                  <c:v>1476</c:v>
                </c:pt>
                <c:pt idx="83">
                  <c:v>1494</c:v>
                </c:pt>
                <c:pt idx="84">
                  <c:v>1512</c:v>
                </c:pt>
                <c:pt idx="85">
                  <c:v>1530</c:v>
                </c:pt>
                <c:pt idx="86">
                  <c:v>1548</c:v>
                </c:pt>
                <c:pt idx="87">
                  <c:v>1566</c:v>
                </c:pt>
                <c:pt idx="88">
                  <c:v>1584</c:v>
                </c:pt>
                <c:pt idx="89">
                  <c:v>1602</c:v>
                </c:pt>
                <c:pt idx="90">
                  <c:v>1620</c:v>
                </c:pt>
                <c:pt idx="91">
                  <c:v>1638</c:v>
                </c:pt>
                <c:pt idx="92">
                  <c:v>1656</c:v>
                </c:pt>
                <c:pt idx="93">
                  <c:v>1674</c:v>
                </c:pt>
                <c:pt idx="94">
                  <c:v>1692</c:v>
                </c:pt>
                <c:pt idx="95">
                  <c:v>1710</c:v>
                </c:pt>
                <c:pt idx="96">
                  <c:v>1728</c:v>
                </c:pt>
                <c:pt idx="97">
                  <c:v>1746</c:v>
                </c:pt>
                <c:pt idx="98">
                  <c:v>1764</c:v>
                </c:pt>
                <c:pt idx="99">
                  <c:v>1782</c:v>
                </c:pt>
              </c:numCache>
            </c:numRef>
          </c:xVal>
          <c:yVal>
            <c:numRef>
              <c:f>'04_05__Flopy_1D'!$J$7:$J$106</c:f>
              <c:numCache>
                <c:formatCode>0.00</c:formatCode>
                <c:ptCount val="100"/>
                <c:pt idx="0">
                  <c:v>3.8675044E-3</c:v>
                </c:pt>
                <c:pt idx="1">
                  <c:v>2.245403E-2</c:v>
                </c:pt>
                <c:pt idx="2">
                  <c:v>7.6113040000000007E-2</c:v>
                </c:pt>
                <c:pt idx="3">
                  <c:v>0.17785074000000001</c:v>
                </c:pt>
                <c:pt idx="4">
                  <c:v>0.30651270000000003</c:v>
                </c:pt>
                <c:pt idx="5">
                  <c:v>0.43666561999999998</c:v>
                </c:pt>
                <c:pt idx="6">
                  <c:v>0.55324180000000001</c:v>
                </c:pt>
                <c:pt idx="7">
                  <c:v>0.65073323000000005</c:v>
                </c:pt>
                <c:pt idx="8">
                  <c:v>0.72911744999999994</c:v>
                </c:pt>
                <c:pt idx="9">
                  <c:v>0.79073649999999995</c:v>
                </c:pt>
                <c:pt idx="10">
                  <c:v>0.83857197000000006</c:v>
                </c:pt>
                <c:pt idx="11">
                  <c:v>0.87546365999999998</c:v>
                </c:pt>
                <c:pt idx="12">
                  <c:v>0.90383106000000002</c:v>
                </c:pt>
                <c:pt idx="13">
                  <c:v>0.92562619999999995</c:v>
                </c:pt>
                <c:pt idx="14">
                  <c:v>0.94238029999999995</c:v>
                </c:pt>
                <c:pt idx="15">
                  <c:v>0.95527554000000003</c:v>
                </c:pt>
                <c:pt idx="16">
                  <c:v>0.96521752999999999</c:v>
                </c:pt>
                <c:pt idx="17">
                  <c:v>0.97289764999999995</c:v>
                </c:pt>
                <c:pt idx="18">
                  <c:v>0.97884243999999998</c:v>
                </c:pt>
                <c:pt idx="19">
                  <c:v>0.98345315</c:v>
                </c:pt>
                <c:pt idx="20">
                  <c:v>0.98703700000000005</c:v>
                </c:pt>
                <c:pt idx="21">
                  <c:v>0.98982775000000001</c:v>
                </c:pt>
                <c:pt idx="22">
                  <c:v>0.99200500000000003</c:v>
                </c:pt>
                <c:pt idx="23">
                  <c:v>0.9937068</c:v>
                </c:pt>
                <c:pt idx="24">
                  <c:v>0.99503960000000002</c:v>
                </c:pt>
                <c:pt idx="25">
                  <c:v>0.99608474999999996</c:v>
                </c:pt>
                <c:pt idx="26">
                  <c:v>0.99690579999999995</c:v>
                </c:pt>
                <c:pt idx="27">
                  <c:v>0.99755174000000002</c:v>
                </c:pt>
                <c:pt idx="28">
                  <c:v>0.99806050000000002</c:v>
                </c:pt>
                <c:pt idx="29">
                  <c:v>0.99846214</c:v>
                </c:pt>
                <c:pt idx="30">
                  <c:v>0.99877906000000005</c:v>
                </c:pt>
                <c:pt idx="31">
                  <c:v>0.99903005</c:v>
                </c:pt>
                <c:pt idx="32">
                  <c:v>0.99922860000000002</c:v>
                </c:pt>
                <c:pt idx="33">
                  <c:v>0.999386</c:v>
                </c:pt>
                <c:pt idx="34">
                  <c:v>0.99951120000000004</c:v>
                </c:pt>
                <c:pt idx="35">
                  <c:v>0.99961049999999996</c:v>
                </c:pt>
                <c:pt idx="36">
                  <c:v>0.9996893</c:v>
                </c:pt>
                <c:pt idx="37">
                  <c:v>0.99975203999999995</c:v>
                </c:pt>
                <c:pt idx="38">
                  <c:v>0.99980210000000003</c:v>
                </c:pt>
                <c:pt idx="39">
                  <c:v>0.99984170000000006</c:v>
                </c:pt>
                <c:pt idx="40">
                  <c:v>0.99987349999999997</c:v>
                </c:pt>
                <c:pt idx="41">
                  <c:v>0.99989885000000001</c:v>
                </c:pt>
                <c:pt idx="42">
                  <c:v>0.99991905999999997</c:v>
                </c:pt>
                <c:pt idx="43">
                  <c:v>0.99993540000000003</c:v>
                </c:pt>
                <c:pt idx="44">
                  <c:v>0.99994826000000003</c:v>
                </c:pt>
                <c:pt idx="45">
                  <c:v>0.99995860000000003</c:v>
                </c:pt>
                <c:pt idx="46">
                  <c:v>0.99996704000000003</c:v>
                </c:pt>
                <c:pt idx="47">
                  <c:v>0.99997369999999997</c:v>
                </c:pt>
                <c:pt idx="48">
                  <c:v>0.99997899999999995</c:v>
                </c:pt>
                <c:pt idx="49">
                  <c:v>0.99998339999999997</c:v>
                </c:pt>
                <c:pt idx="50">
                  <c:v>0.99998699999999996</c:v>
                </c:pt>
                <c:pt idx="51">
                  <c:v>0.99998956999999999</c:v>
                </c:pt>
                <c:pt idx="52">
                  <c:v>0.99999183000000003</c:v>
                </c:pt>
                <c:pt idx="53">
                  <c:v>0.99999369999999999</c:v>
                </c:pt>
                <c:pt idx="54">
                  <c:v>0.99999523000000001</c:v>
                </c:pt>
                <c:pt idx="55">
                  <c:v>0.99999623999999998</c:v>
                </c:pt>
                <c:pt idx="56">
                  <c:v>0.99999720000000003</c:v>
                </c:pt>
                <c:pt idx="57">
                  <c:v>0.99999802999999998</c:v>
                </c:pt>
                <c:pt idx="58">
                  <c:v>0.99999859999999996</c:v>
                </c:pt>
                <c:pt idx="59">
                  <c:v>0.99999905</c:v>
                </c:pt>
                <c:pt idx="60">
                  <c:v>0.99999934000000001</c:v>
                </c:pt>
                <c:pt idx="61">
                  <c:v>0.99999959999999999</c:v>
                </c:pt>
                <c:pt idx="62">
                  <c:v>0.99999979999999999</c:v>
                </c:pt>
                <c:pt idx="63">
                  <c:v>1.0000001000000001</c:v>
                </c:pt>
                <c:pt idx="64">
                  <c:v>1.0000001999999999</c:v>
                </c:pt>
                <c:pt idx="65">
                  <c:v>1.0000001999999999</c:v>
                </c:pt>
                <c:pt idx="66">
                  <c:v>1.0000001999999999</c:v>
                </c:pt>
                <c:pt idx="67">
                  <c:v>1.0000005000000001</c:v>
                </c:pt>
                <c:pt idx="68">
                  <c:v>1.0000005999999999</c:v>
                </c:pt>
                <c:pt idx="69">
                  <c:v>1.0000005999999999</c:v>
                </c:pt>
                <c:pt idx="70">
                  <c:v>1.0000008</c:v>
                </c:pt>
                <c:pt idx="71">
                  <c:v>1.0000009999999999</c:v>
                </c:pt>
                <c:pt idx="72">
                  <c:v>1.0000009999999999</c:v>
                </c:pt>
                <c:pt idx="73">
                  <c:v>1.0000009999999999</c:v>
                </c:pt>
                <c:pt idx="74">
                  <c:v>1.0000008</c:v>
                </c:pt>
                <c:pt idx="75">
                  <c:v>1.0000008</c:v>
                </c:pt>
                <c:pt idx="76">
                  <c:v>1.0000007</c:v>
                </c:pt>
                <c:pt idx="77">
                  <c:v>1.0000009999999999</c:v>
                </c:pt>
                <c:pt idx="78">
                  <c:v>1.0000008</c:v>
                </c:pt>
                <c:pt idx="79">
                  <c:v>1.0000009999999999</c:v>
                </c:pt>
                <c:pt idx="80">
                  <c:v>1.0000011</c:v>
                </c:pt>
                <c:pt idx="81">
                  <c:v>1.0000012</c:v>
                </c:pt>
                <c:pt idx="82">
                  <c:v>1.0000013000000001</c:v>
                </c:pt>
                <c:pt idx="83">
                  <c:v>1.0000011</c:v>
                </c:pt>
                <c:pt idx="84">
                  <c:v>1.0000008</c:v>
                </c:pt>
                <c:pt idx="85">
                  <c:v>1.0000005000000001</c:v>
                </c:pt>
                <c:pt idx="86">
                  <c:v>1.0000005000000001</c:v>
                </c:pt>
                <c:pt idx="87">
                  <c:v>1.0000007</c:v>
                </c:pt>
                <c:pt idx="88">
                  <c:v>1.0000007</c:v>
                </c:pt>
                <c:pt idx="89">
                  <c:v>1.0000008</c:v>
                </c:pt>
                <c:pt idx="90">
                  <c:v>1.0000007</c:v>
                </c:pt>
                <c:pt idx="91">
                  <c:v>1.0000005999999999</c:v>
                </c:pt>
                <c:pt idx="92">
                  <c:v>1.0000007</c:v>
                </c:pt>
                <c:pt idx="93">
                  <c:v>1.0000007</c:v>
                </c:pt>
                <c:pt idx="94">
                  <c:v>1.0000007</c:v>
                </c:pt>
                <c:pt idx="95">
                  <c:v>1.0000005999999999</c:v>
                </c:pt>
                <c:pt idx="96">
                  <c:v>1.0000007</c:v>
                </c:pt>
                <c:pt idx="97">
                  <c:v>1.0000009999999999</c:v>
                </c:pt>
                <c:pt idx="98">
                  <c:v>1.0000008</c:v>
                </c:pt>
                <c:pt idx="99">
                  <c:v>1.0000009999999999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28-471C-8012-D5CFC21888C2}"/>
            </c:ext>
          </c:extLst>
        </c:ser>
        <c:ser>
          <c:idx val="1"/>
          <c:order val="1"/>
          <c:tx>
            <c:strRef>
              <c:f>'04_05__Flopy_1D'!$Q$4</c:f>
              <c:strCache>
                <c:ptCount val="1"/>
                <c:pt idx="0">
                  <c:v>6 x (m)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'04_05__Flopy_1D'!$B$7:$B$106</c:f>
              <c:numCache>
                <c:formatCode>General</c:formatCode>
                <c:ptCount val="10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  <c:pt idx="50">
                  <c:v>918</c:v>
                </c:pt>
                <c:pt idx="51">
                  <c:v>936</c:v>
                </c:pt>
                <c:pt idx="52">
                  <c:v>954</c:v>
                </c:pt>
                <c:pt idx="53">
                  <c:v>972</c:v>
                </c:pt>
                <c:pt idx="54">
                  <c:v>990</c:v>
                </c:pt>
                <c:pt idx="55">
                  <c:v>1008</c:v>
                </c:pt>
                <c:pt idx="56">
                  <c:v>1026</c:v>
                </c:pt>
                <c:pt idx="57">
                  <c:v>1044</c:v>
                </c:pt>
                <c:pt idx="58">
                  <c:v>1062</c:v>
                </c:pt>
                <c:pt idx="59">
                  <c:v>1080</c:v>
                </c:pt>
                <c:pt idx="60">
                  <c:v>1098</c:v>
                </c:pt>
                <c:pt idx="61">
                  <c:v>1116</c:v>
                </c:pt>
                <c:pt idx="62">
                  <c:v>1134</c:v>
                </c:pt>
                <c:pt idx="63">
                  <c:v>1152</c:v>
                </c:pt>
                <c:pt idx="64">
                  <c:v>1170</c:v>
                </c:pt>
                <c:pt idx="65">
                  <c:v>1188</c:v>
                </c:pt>
                <c:pt idx="66">
                  <c:v>1206</c:v>
                </c:pt>
                <c:pt idx="67">
                  <c:v>1224</c:v>
                </c:pt>
                <c:pt idx="68">
                  <c:v>1242</c:v>
                </c:pt>
                <c:pt idx="69">
                  <c:v>1260</c:v>
                </c:pt>
                <c:pt idx="70">
                  <c:v>1278</c:v>
                </c:pt>
                <c:pt idx="71">
                  <c:v>1296</c:v>
                </c:pt>
                <c:pt idx="72">
                  <c:v>1314</c:v>
                </c:pt>
                <c:pt idx="73">
                  <c:v>1332</c:v>
                </c:pt>
                <c:pt idx="74">
                  <c:v>1350</c:v>
                </c:pt>
                <c:pt idx="75">
                  <c:v>1368</c:v>
                </c:pt>
                <c:pt idx="76">
                  <c:v>1386</c:v>
                </c:pt>
                <c:pt idx="77">
                  <c:v>1404</c:v>
                </c:pt>
                <c:pt idx="78">
                  <c:v>1422</c:v>
                </c:pt>
                <c:pt idx="79">
                  <c:v>1440</c:v>
                </c:pt>
                <c:pt idx="80">
                  <c:v>1458</c:v>
                </c:pt>
                <c:pt idx="81">
                  <c:v>1476</c:v>
                </c:pt>
                <c:pt idx="82">
                  <c:v>1494</c:v>
                </c:pt>
                <c:pt idx="83">
                  <c:v>1512</c:v>
                </c:pt>
                <c:pt idx="84">
                  <c:v>1530</c:v>
                </c:pt>
                <c:pt idx="85">
                  <c:v>1548</c:v>
                </c:pt>
                <c:pt idx="86">
                  <c:v>1566</c:v>
                </c:pt>
                <c:pt idx="87">
                  <c:v>1584</c:v>
                </c:pt>
                <c:pt idx="88">
                  <c:v>1602</c:v>
                </c:pt>
                <c:pt idx="89">
                  <c:v>1620</c:v>
                </c:pt>
                <c:pt idx="90">
                  <c:v>1638</c:v>
                </c:pt>
                <c:pt idx="91">
                  <c:v>1656</c:v>
                </c:pt>
                <c:pt idx="92">
                  <c:v>1674</c:v>
                </c:pt>
                <c:pt idx="93">
                  <c:v>1692</c:v>
                </c:pt>
                <c:pt idx="94">
                  <c:v>1710</c:v>
                </c:pt>
                <c:pt idx="95">
                  <c:v>1728</c:v>
                </c:pt>
                <c:pt idx="96">
                  <c:v>1746</c:v>
                </c:pt>
                <c:pt idx="97">
                  <c:v>1764</c:v>
                </c:pt>
                <c:pt idx="98">
                  <c:v>1782</c:v>
                </c:pt>
                <c:pt idx="99">
                  <c:v>1800</c:v>
                </c:pt>
              </c:numCache>
            </c:numRef>
          </c:xVal>
          <c:yVal>
            <c:numRef>
              <c:f>'04_05__Flopy_1D'!$Q$7:$Q$106</c:f>
              <c:numCache>
                <c:formatCode>0.00</c:formatCode>
                <c:ptCount val="100"/>
                <c:pt idx="0">
                  <c:v>4.0873229999999999E-8</c:v>
                </c:pt>
                <c:pt idx="1">
                  <c:v>5.8639479999999999E-7</c:v>
                </c:pt>
                <c:pt idx="2">
                  <c:v>4.6393597999999999E-6</c:v>
                </c:pt>
                <c:pt idx="3">
                  <c:v>2.6108728E-5</c:v>
                </c:pt>
                <c:pt idx="4">
                  <c:v>1.1520263E-4</c:v>
                </c:pt>
                <c:pt idx="5">
                  <c:v>4.1883235000000002E-4</c:v>
                </c:pt>
                <c:pt idx="6">
                  <c:v>1.2926420999999999E-3</c:v>
                </c:pt>
                <c:pt idx="7">
                  <c:v>3.4552321E-3</c:v>
                </c:pt>
                <c:pt idx="8">
                  <c:v>8.1191140000000002E-3</c:v>
                </c:pt>
                <c:pt idx="9">
                  <c:v>1.6980752000000002E-2</c:v>
                </c:pt>
                <c:pt idx="10">
                  <c:v>3.1975582000000002E-2</c:v>
                </c:pt>
                <c:pt idx="11">
                  <c:v>5.4837617999999998E-2</c:v>
                </c:pt>
                <c:pt idx="12">
                  <c:v>8.6648256000000007E-2</c:v>
                </c:pt>
                <c:pt idx="13">
                  <c:v>0.12756245999999999</c:v>
                </c:pt>
                <c:pt idx="14">
                  <c:v>0.17678779999999999</c:v>
                </c:pt>
                <c:pt idx="15">
                  <c:v>0.23277340999999999</c:v>
                </c:pt>
                <c:pt idx="16">
                  <c:v>0.29350864999999998</c:v>
                </c:pt>
                <c:pt idx="17">
                  <c:v>0.35683176</c:v>
                </c:pt>
                <c:pt idx="18">
                  <c:v>0.42068377000000001</c:v>
                </c:pt>
                <c:pt idx="19">
                  <c:v>0.48327967999999999</c:v>
                </c:pt>
                <c:pt idx="20">
                  <c:v>0.54319775000000003</c:v>
                </c:pt>
                <c:pt idx="21">
                  <c:v>0.59940254999999998</c:v>
                </c:pt>
                <c:pt idx="22">
                  <c:v>0.65122192999999995</c:v>
                </c:pt>
                <c:pt idx="23">
                  <c:v>0.69829739999999996</c:v>
                </c:pt>
                <c:pt idx="24">
                  <c:v>0.74052452999999996</c:v>
                </c:pt>
                <c:pt idx="25">
                  <c:v>0.77799119999999999</c:v>
                </c:pt>
                <c:pt idx="26">
                  <c:v>0.81092143000000005</c:v>
                </c:pt>
                <c:pt idx="27">
                  <c:v>0.83962804000000002</c:v>
                </c:pt>
                <c:pt idx="28">
                  <c:v>0.86447483000000003</c:v>
                </c:pt>
                <c:pt idx="29">
                  <c:v>0.8858473</c:v>
                </c:pt>
                <c:pt idx="30">
                  <c:v>0.90413100000000002</c:v>
                </c:pt>
                <c:pt idx="31">
                  <c:v>0.91969710000000005</c:v>
                </c:pt>
                <c:pt idx="32">
                  <c:v>0.93289420000000001</c:v>
                </c:pt>
                <c:pt idx="33">
                  <c:v>0.94404065999999998</c:v>
                </c:pt>
                <c:pt idx="34">
                  <c:v>0.95342400000000005</c:v>
                </c:pt>
                <c:pt idx="35">
                  <c:v>0.96129995999999995</c:v>
                </c:pt>
                <c:pt idx="36">
                  <c:v>0.96789349999999996</c:v>
                </c:pt>
                <c:pt idx="37">
                  <c:v>0.97340059999999995</c:v>
                </c:pt>
                <c:pt idx="38">
                  <c:v>0.97799086999999996</c:v>
                </c:pt>
                <c:pt idx="39">
                  <c:v>0.98180944000000003</c:v>
                </c:pt>
                <c:pt idx="40">
                  <c:v>0.98498090000000005</c:v>
                </c:pt>
                <c:pt idx="41">
                  <c:v>0.98761100000000002</c:v>
                </c:pt>
                <c:pt idx="42">
                  <c:v>0.98978907000000005</c:v>
                </c:pt>
                <c:pt idx="43">
                  <c:v>0.99159074000000003</c:v>
                </c:pt>
                <c:pt idx="44">
                  <c:v>0.9930793</c:v>
                </c:pt>
                <c:pt idx="45">
                  <c:v>0.99430805</c:v>
                </c:pt>
                <c:pt idx="46">
                  <c:v>0.99532129999999996</c:v>
                </c:pt>
                <c:pt idx="47">
                  <c:v>0.99615644999999997</c:v>
                </c:pt>
                <c:pt idx="48">
                  <c:v>0.9968439</c:v>
                </c:pt>
                <c:pt idx="49">
                  <c:v>0.99740963999999999</c:v>
                </c:pt>
                <c:pt idx="50">
                  <c:v>0.99787486000000003</c:v>
                </c:pt>
                <c:pt idx="51">
                  <c:v>0.99825715999999998</c:v>
                </c:pt>
                <c:pt idx="52">
                  <c:v>0.9985716</c:v>
                </c:pt>
                <c:pt idx="53">
                  <c:v>0.99882950000000004</c:v>
                </c:pt>
                <c:pt idx="54">
                  <c:v>0.99904126000000004</c:v>
                </c:pt>
                <c:pt idx="55">
                  <c:v>0.99921490000000002</c:v>
                </c:pt>
                <c:pt idx="56">
                  <c:v>0.99935733999999998</c:v>
                </c:pt>
                <c:pt idx="57">
                  <c:v>0.99947417000000005</c:v>
                </c:pt>
                <c:pt idx="58">
                  <c:v>0.99956995000000004</c:v>
                </c:pt>
                <c:pt idx="59">
                  <c:v>0.99964845000000002</c:v>
                </c:pt>
                <c:pt idx="60">
                  <c:v>0.99971264999999998</c:v>
                </c:pt>
                <c:pt idx="61">
                  <c:v>0.99976516000000004</c:v>
                </c:pt>
                <c:pt idx="62">
                  <c:v>0.99980840000000004</c:v>
                </c:pt>
                <c:pt idx="63">
                  <c:v>0.99984360000000005</c:v>
                </c:pt>
                <c:pt idx="64">
                  <c:v>0.99987230000000005</c:v>
                </c:pt>
                <c:pt idx="65">
                  <c:v>0.99989592999999999</c:v>
                </c:pt>
                <c:pt idx="66">
                  <c:v>0.99991509999999995</c:v>
                </c:pt>
                <c:pt idx="67">
                  <c:v>0.99993100000000001</c:v>
                </c:pt>
                <c:pt idx="68">
                  <c:v>0.9999439</c:v>
                </c:pt>
                <c:pt idx="69">
                  <c:v>0.99995440000000002</c:v>
                </c:pt>
                <c:pt idx="70">
                  <c:v>0.99996320000000005</c:v>
                </c:pt>
                <c:pt idx="71">
                  <c:v>0.99997029999999998</c:v>
                </c:pt>
                <c:pt idx="72">
                  <c:v>0.99997599999999998</c:v>
                </c:pt>
                <c:pt idx="73">
                  <c:v>0.9999806</c:v>
                </c:pt>
                <c:pt idx="74">
                  <c:v>0.99998443999999997</c:v>
                </c:pt>
                <c:pt idx="75">
                  <c:v>0.99998783999999996</c:v>
                </c:pt>
                <c:pt idx="76">
                  <c:v>0.99999046000000003</c:v>
                </c:pt>
                <c:pt idx="77">
                  <c:v>0.99999254999999998</c:v>
                </c:pt>
                <c:pt idx="78">
                  <c:v>0.99999446000000003</c:v>
                </c:pt>
                <c:pt idx="79">
                  <c:v>0.99999594999999997</c:v>
                </c:pt>
                <c:pt idx="80">
                  <c:v>0.99999700000000002</c:v>
                </c:pt>
                <c:pt idx="81">
                  <c:v>0.99999819999999995</c:v>
                </c:pt>
                <c:pt idx="82">
                  <c:v>0.99999899999999997</c:v>
                </c:pt>
                <c:pt idx="83">
                  <c:v>0.99999970000000005</c:v>
                </c:pt>
                <c:pt idx="84">
                  <c:v>1.0000001000000001</c:v>
                </c:pt>
                <c:pt idx="85">
                  <c:v>1.0000004</c:v>
                </c:pt>
                <c:pt idx="86">
                  <c:v>1.0000009999999999</c:v>
                </c:pt>
                <c:pt idx="87">
                  <c:v>1.0000012</c:v>
                </c:pt>
                <c:pt idx="88">
                  <c:v>1.0000017000000001</c:v>
                </c:pt>
                <c:pt idx="89">
                  <c:v>1.0000017999999999</c:v>
                </c:pt>
                <c:pt idx="90">
                  <c:v>1.0000020000000001</c:v>
                </c:pt>
                <c:pt idx="91">
                  <c:v>1.0000023</c:v>
                </c:pt>
                <c:pt idx="92">
                  <c:v>1.0000024999999999</c:v>
                </c:pt>
                <c:pt idx="93">
                  <c:v>1.0000026</c:v>
                </c:pt>
                <c:pt idx="94">
                  <c:v>1.0000024999999999</c:v>
                </c:pt>
                <c:pt idx="95">
                  <c:v>1.0000026</c:v>
                </c:pt>
                <c:pt idx="96">
                  <c:v>1.0000026</c:v>
                </c:pt>
                <c:pt idx="97">
                  <c:v>1.0000027</c:v>
                </c:pt>
                <c:pt idx="98">
                  <c:v>1.0000024000000001</c:v>
                </c:pt>
                <c:pt idx="99">
                  <c:v>1.0000024999999999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E28-471C-8012-D5CFC21888C2}"/>
            </c:ext>
          </c:extLst>
        </c:ser>
        <c:ser>
          <c:idx val="0"/>
          <c:order val="2"/>
          <c:tx>
            <c:strRef>
              <c:f>'04_05__Flopy_1D'!$AE$4</c:f>
              <c:strCache>
                <c:ptCount val="1"/>
                <c:pt idx="0">
                  <c:v>10x (m) B_through(C)</c:v>
                </c:pt>
              </c:strCache>
            </c:strRef>
          </c:tx>
          <c:spPr>
            <a:ln w="31750" cap="rnd">
              <a:solidFill>
                <a:srgbClr val="00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'04_05__Flopy_1D'!$B$7:$B$106</c:f>
              <c:numCache>
                <c:formatCode>General</c:formatCode>
                <c:ptCount val="10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  <c:pt idx="50">
                  <c:v>918</c:v>
                </c:pt>
                <c:pt idx="51">
                  <c:v>936</c:v>
                </c:pt>
                <c:pt idx="52">
                  <c:v>954</c:v>
                </c:pt>
                <c:pt idx="53">
                  <c:v>972</c:v>
                </c:pt>
                <c:pt idx="54">
                  <c:v>990</c:v>
                </c:pt>
                <c:pt idx="55">
                  <c:v>1008</c:v>
                </c:pt>
                <c:pt idx="56">
                  <c:v>1026</c:v>
                </c:pt>
                <c:pt idx="57">
                  <c:v>1044</c:v>
                </c:pt>
                <c:pt idx="58">
                  <c:v>1062</c:v>
                </c:pt>
                <c:pt idx="59">
                  <c:v>1080</c:v>
                </c:pt>
                <c:pt idx="60">
                  <c:v>1098</c:v>
                </c:pt>
                <c:pt idx="61">
                  <c:v>1116</c:v>
                </c:pt>
                <c:pt idx="62">
                  <c:v>1134</c:v>
                </c:pt>
                <c:pt idx="63">
                  <c:v>1152</c:v>
                </c:pt>
                <c:pt idx="64">
                  <c:v>1170</c:v>
                </c:pt>
                <c:pt idx="65">
                  <c:v>1188</c:v>
                </c:pt>
                <c:pt idx="66">
                  <c:v>1206</c:v>
                </c:pt>
                <c:pt idx="67">
                  <c:v>1224</c:v>
                </c:pt>
                <c:pt idx="68">
                  <c:v>1242</c:v>
                </c:pt>
                <c:pt idx="69">
                  <c:v>1260</c:v>
                </c:pt>
                <c:pt idx="70">
                  <c:v>1278</c:v>
                </c:pt>
                <c:pt idx="71">
                  <c:v>1296</c:v>
                </c:pt>
                <c:pt idx="72">
                  <c:v>1314</c:v>
                </c:pt>
                <c:pt idx="73">
                  <c:v>1332</c:v>
                </c:pt>
                <c:pt idx="74">
                  <c:v>1350</c:v>
                </c:pt>
                <c:pt idx="75">
                  <c:v>1368</c:v>
                </c:pt>
                <c:pt idx="76">
                  <c:v>1386</c:v>
                </c:pt>
                <c:pt idx="77">
                  <c:v>1404</c:v>
                </c:pt>
                <c:pt idx="78">
                  <c:v>1422</c:v>
                </c:pt>
                <c:pt idx="79">
                  <c:v>1440</c:v>
                </c:pt>
                <c:pt idx="80">
                  <c:v>1458</c:v>
                </c:pt>
                <c:pt idx="81">
                  <c:v>1476</c:v>
                </c:pt>
                <c:pt idx="82">
                  <c:v>1494</c:v>
                </c:pt>
                <c:pt idx="83">
                  <c:v>1512</c:v>
                </c:pt>
                <c:pt idx="84">
                  <c:v>1530</c:v>
                </c:pt>
                <c:pt idx="85">
                  <c:v>1548</c:v>
                </c:pt>
                <c:pt idx="86">
                  <c:v>1566</c:v>
                </c:pt>
                <c:pt idx="87">
                  <c:v>1584</c:v>
                </c:pt>
                <c:pt idx="88">
                  <c:v>1602</c:v>
                </c:pt>
                <c:pt idx="89">
                  <c:v>1620</c:v>
                </c:pt>
                <c:pt idx="90">
                  <c:v>1638</c:v>
                </c:pt>
                <c:pt idx="91">
                  <c:v>1656</c:v>
                </c:pt>
                <c:pt idx="92">
                  <c:v>1674</c:v>
                </c:pt>
                <c:pt idx="93">
                  <c:v>1692</c:v>
                </c:pt>
                <c:pt idx="94">
                  <c:v>1710</c:v>
                </c:pt>
                <c:pt idx="95">
                  <c:v>1728</c:v>
                </c:pt>
                <c:pt idx="96">
                  <c:v>1746</c:v>
                </c:pt>
                <c:pt idx="97">
                  <c:v>1764</c:v>
                </c:pt>
                <c:pt idx="98">
                  <c:v>1782</c:v>
                </c:pt>
                <c:pt idx="99">
                  <c:v>1800</c:v>
                </c:pt>
              </c:numCache>
            </c:numRef>
          </c:xVal>
          <c:yVal>
            <c:numRef>
              <c:f>'04_05__Flopy_1D'!$Z$7:$Z$106</c:f>
              <c:numCache>
                <c:formatCode>0.00</c:formatCode>
                <c:ptCount val="100"/>
                <c:pt idx="0">
                  <c:v>1.3942047000000001E-14</c:v>
                </c:pt>
                <c:pt idx="1">
                  <c:v>3.5268369999999998E-13</c:v>
                </c:pt>
                <c:pt idx="2">
                  <c:v>4.7509526999999996E-12</c:v>
                </c:pt>
                <c:pt idx="3">
                  <c:v>4.4824629999999997E-11</c:v>
                </c:pt>
                <c:pt idx="4">
                  <c:v>3.2998676000000001E-10</c:v>
                </c:pt>
                <c:pt idx="5">
                  <c:v>2.00753E-9</c:v>
                </c:pt>
                <c:pt idx="6">
                  <c:v>1.044984E-8</c:v>
                </c:pt>
                <c:pt idx="7">
                  <c:v>4.7632167000000003E-8</c:v>
                </c:pt>
                <c:pt idx="8">
                  <c:v>1.9325425E-7</c:v>
                </c:pt>
                <c:pt idx="9">
                  <c:v>7.0642557000000003E-7</c:v>
                </c:pt>
                <c:pt idx="10">
                  <c:v>2.3484229999999998E-6</c:v>
                </c:pt>
                <c:pt idx="11">
                  <c:v>7.1531159999999998E-6</c:v>
                </c:pt>
                <c:pt idx="12">
                  <c:v>2.0085368000000002E-5</c:v>
                </c:pt>
                <c:pt idx="13">
                  <c:v>5.2261169999999998E-5</c:v>
                </c:pt>
                <c:pt idx="14">
                  <c:v>1.2657788000000001E-4</c:v>
                </c:pt>
                <c:pt idx="15">
                  <c:v>2.8654072E-4</c:v>
                </c:pt>
                <c:pt idx="16">
                  <c:v>6.0856780000000002E-4</c:v>
                </c:pt>
                <c:pt idx="17">
                  <c:v>1.2170054999999999E-3</c:v>
                </c:pt>
                <c:pt idx="18">
                  <c:v>2.2996378E-3</c:v>
                </c:pt>
                <c:pt idx="19">
                  <c:v>4.120098E-3</c:v>
                </c:pt>
                <c:pt idx="20">
                  <c:v>7.0229139999999999E-3</c:v>
                </c:pt>
                <c:pt idx="21">
                  <c:v>1.1427451999999999E-2</c:v>
                </c:pt>
                <c:pt idx="22">
                  <c:v>1.7808892E-2</c:v>
                </c:pt>
                <c:pt idx="23">
                  <c:v>2.6666942999999999E-2</c:v>
                </c:pt>
                <c:pt idx="24">
                  <c:v>3.8485795000000003E-2</c:v>
                </c:pt>
                <c:pt idx="25">
                  <c:v>5.3690679999999998E-2</c:v>
                </c:pt>
                <c:pt idx="26">
                  <c:v>7.2607119999999997E-2</c:v>
                </c:pt>
                <c:pt idx="27">
                  <c:v>9.542842E-2</c:v>
                </c:pt>
                <c:pt idx="28">
                  <c:v>0.12219525000000001</c:v>
                </c:pt>
                <c:pt idx="29">
                  <c:v>0.15278891999999999</c:v>
                </c:pt>
                <c:pt idx="30">
                  <c:v>0.18693857</c:v>
                </c:pt>
                <c:pt idx="31">
                  <c:v>0.22423977</c:v>
                </c:pt>
                <c:pt idx="32">
                  <c:v>0.26418143999999999</c:v>
                </c:pt>
                <c:pt idx="33">
                  <c:v>0.30617805999999997</c:v>
                </c:pt>
                <c:pt idx="34">
                  <c:v>0.34960272999999997</c:v>
                </c:pt>
                <c:pt idx="35">
                  <c:v>0.39381945000000002</c:v>
                </c:pt>
                <c:pt idx="36">
                  <c:v>0.43821125999999999</c:v>
                </c:pt>
                <c:pt idx="37">
                  <c:v>0.48220312999999998</c:v>
                </c:pt>
                <c:pt idx="38">
                  <c:v>0.52527990000000002</c:v>
                </c:pt>
                <c:pt idx="39">
                  <c:v>0.56699719999999998</c:v>
                </c:pt>
                <c:pt idx="40">
                  <c:v>0.60698825000000001</c:v>
                </c:pt>
                <c:pt idx="41">
                  <c:v>0.64496500000000001</c:v>
                </c:pt>
                <c:pt idx="42">
                  <c:v>0.68071570000000003</c:v>
                </c:pt>
                <c:pt idx="43">
                  <c:v>0.71410019999999996</c:v>
                </c:pt>
                <c:pt idx="44">
                  <c:v>0.74504239999999999</c:v>
                </c:pt>
                <c:pt idx="45">
                  <c:v>0.77352213999999997</c:v>
                </c:pt>
                <c:pt idx="46">
                  <c:v>0.79956674999999999</c:v>
                </c:pt>
                <c:pt idx="47">
                  <c:v>0.82324094000000003</c:v>
                </c:pt>
                <c:pt idx="48">
                  <c:v>0.84464085</c:v>
                </c:pt>
                <c:pt idx="49">
                  <c:v>0.86388359999999997</c:v>
                </c:pt>
                <c:pt idx="50">
                  <c:v>0.88110299999999997</c:v>
                </c:pt>
                <c:pt idx="51">
                  <c:v>0.8964413</c:v>
                </c:pt>
                <c:pt idx="52">
                  <c:v>0.91004600000000002</c:v>
                </c:pt>
                <c:pt idx="53">
                  <c:v>0.92206465999999998</c:v>
                </c:pt>
                <c:pt idx="54">
                  <c:v>0.93264294000000003</c:v>
                </c:pt>
                <c:pt idx="55">
                  <c:v>0.9419208</c:v>
                </c:pt>
                <c:pt idx="56">
                  <c:v>0.95003110000000002</c:v>
                </c:pt>
                <c:pt idx="57">
                  <c:v>0.95709869999999997</c:v>
                </c:pt>
                <c:pt idx="58">
                  <c:v>0.96324030000000005</c:v>
                </c:pt>
                <c:pt idx="59">
                  <c:v>0.96856235999999996</c:v>
                </c:pt>
                <c:pt idx="60">
                  <c:v>0.97316223000000002</c:v>
                </c:pt>
                <c:pt idx="61">
                  <c:v>0.97712829999999995</c:v>
                </c:pt>
                <c:pt idx="62">
                  <c:v>0.98054030000000003</c:v>
                </c:pt>
                <c:pt idx="63">
                  <c:v>0.98346840000000002</c:v>
                </c:pt>
                <c:pt idx="64">
                  <c:v>0.98597690000000004</c:v>
                </c:pt>
                <c:pt idx="65">
                  <c:v>0.98812144999999996</c:v>
                </c:pt>
                <c:pt idx="66">
                  <c:v>0.98995166999999995</c:v>
                </c:pt>
                <c:pt idx="67">
                  <c:v>0.99151080000000003</c:v>
                </c:pt>
                <c:pt idx="68">
                  <c:v>0.99283683</c:v>
                </c:pt>
                <c:pt idx="69">
                  <c:v>0.99396280000000004</c:v>
                </c:pt>
                <c:pt idx="70">
                  <c:v>0.99491733000000004</c:v>
                </c:pt>
                <c:pt idx="71">
                  <c:v>0.99572570000000005</c:v>
                </c:pt>
                <c:pt idx="72">
                  <c:v>0.99640923999999997</c:v>
                </c:pt>
                <c:pt idx="73">
                  <c:v>0.99698644999999997</c:v>
                </c:pt>
                <c:pt idx="74">
                  <c:v>0.9974731</c:v>
                </c:pt>
                <c:pt idx="75">
                  <c:v>0.99788339999999998</c:v>
                </c:pt>
                <c:pt idx="76">
                  <c:v>0.99822849999999996</c:v>
                </c:pt>
                <c:pt idx="77">
                  <c:v>0.99851860000000003</c:v>
                </c:pt>
                <c:pt idx="78">
                  <c:v>0.99876240000000005</c:v>
                </c:pt>
                <c:pt idx="79">
                  <c:v>0.99896704999999997</c:v>
                </c:pt>
                <c:pt idx="80">
                  <c:v>0.99913836</c:v>
                </c:pt>
                <c:pt idx="81">
                  <c:v>0.99928189999999995</c:v>
                </c:pt>
                <c:pt idx="82">
                  <c:v>0.99940209999999996</c:v>
                </c:pt>
                <c:pt idx="83">
                  <c:v>0.99950254000000005</c:v>
                </c:pt>
                <c:pt idx="84">
                  <c:v>0.99958634000000002</c:v>
                </c:pt>
                <c:pt idx="85">
                  <c:v>0.99965649999999995</c:v>
                </c:pt>
                <c:pt idx="86">
                  <c:v>0.99971527000000004</c:v>
                </c:pt>
                <c:pt idx="87">
                  <c:v>0.99976414000000002</c:v>
                </c:pt>
                <c:pt idx="88">
                  <c:v>0.99980473999999997</c:v>
                </c:pt>
                <c:pt idx="89">
                  <c:v>0.99983849999999996</c:v>
                </c:pt>
                <c:pt idx="90">
                  <c:v>0.99986660000000005</c:v>
                </c:pt>
                <c:pt idx="91">
                  <c:v>0.99988997000000002</c:v>
                </c:pt>
                <c:pt idx="92">
                  <c:v>0.99990959999999995</c:v>
                </c:pt>
                <c:pt idx="93">
                  <c:v>0.99992559999999997</c:v>
                </c:pt>
                <c:pt idx="94">
                  <c:v>0.99993926</c:v>
                </c:pt>
                <c:pt idx="95">
                  <c:v>0.99995040000000002</c:v>
                </c:pt>
                <c:pt idx="96">
                  <c:v>0.99995964999999998</c:v>
                </c:pt>
                <c:pt idx="97">
                  <c:v>0.99996739999999995</c:v>
                </c:pt>
                <c:pt idx="98">
                  <c:v>0.99997382999999995</c:v>
                </c:pt>
                <c:pt idx="99">
                  <c:v>0.99997913999999999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E28-471C-8012-D5CFC2188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11071"/>
        <c:axId val="96309631"/>
      </c:scatterChart>
      <c:valAx>
        <c:axId val="96311071"/>
        <c:scaling>
          <c:orientation val="minMax"/>
          <c:max val="18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6309631"/>
        <c:crosses val="autoZero"/>
        <c:crossBetween val="midCat"/>
        <c:majorUnit val="600"/>
      </c:valAx>
      <c:valAx>
        <c:axId val="96309631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6311071"/>
        <c:crosses val="autoZero"/>
        <c:crossBetween val="midCat"/>
        <c:majorUnit val="0.25"/>
      </c:valAx>
    </c:plotArea>
    <c:legend>
      <c:legendPos val="r"/>
      <c:layout>
        <c:manualLayout>
          <c:xMode val="edge"/>
          <c:yMode val="edge"/>
          <c:x val="0.15732564209270383"/>
          <c:y val="3.1831437736949547E-2"/>
          <c:w val="0.82457936952766275"/>
          <c:h val="0.24189231554389035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c:spPr>
      <c:txPr>
        <a:bodyPr/>
        <a:lstStyle/>
        <a:p>
          <a:pPr>
            <a:defRPr sz="1300" b="1"/>
          </a:pPr>
          <a:endParaRPr lang="LID4096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Sheet2!$B$4:$CX$4</c:f>
              <c:numCache>
                <c:formatCode>General</c:formatCode>
                <c:ptCount val="101"/>
                <c:pt idx="0">
                  <c:v>1</c:v>
                </c:pt>
                <c:pt idx="1">
                  <c:v>0.74993121802341101</c:v>
                </c:pt>
                <c:pt idx="2">
                  <c:v>0.56231555846290904</c:v>
                </c:pt>
                <c:pt idx="3">
                  <c:v>0.42151693465715701</c:v>
                </c:pt>
                <c:pt idx="4">
                  <c:v>0.31580960224188498</c:v>
                </c:pt>
                <c:pt idx="5">
                  <c:v>0.236404254449121</c:v>
                </c:pt>
                <c:pt idx="6">
                  <c:v>0.17671751185580201</c:v>
                </c:pt>
                <c:pt idx="7">
                  <c:v>0.13182311586401799</c:v>
                </c:pt>
                <c:pt idx="8">
                  <c:v>9.8038678199225696E-2</c:v>
                </c:pt>
                <c:pt idx="9">
                  <c:v>7.2613725262786699E-2</c:v>
                </c:pt>
                <c:pt idx="10">
                  <c:v>5.34938201284378E-2</c:v>
                </c:pt>
                <c:pt idx="11">
                  <c:v>3.9142306515637E-2</c:v>
                </c:pt>
                <c:pt idx="12">
                  <c:v>2.8406127440654301E-2</c:v>
                </c:pt>
                <c:pt idx="13">
                  <c:v>2.04156107301765E-2</c:v>
                </c:pt>
                <c:pt idx="14">
                  <c:v>1.45104585794604E-2</c:v>
                </c:pt>
                <c:pt idx="15">
                  <c:v>1.01857830749891E-2</c:v>
                </c:pt>
                <c:pt idx="16">
                  <c:v>7.0531944341329297E-3</c:v>
                </c:pt>
                <c:pt idx="17">
                  <c:v>4.8128890579224697E-3</c:v>
                </c:pt>
                <c:pt idx="18">
                  <c:v>3.2335203142744499E-3</c:v>
                </c:pt>
                <c:pt idx="19">
                  <c:v>2.1374046887119198E-3</c:v>
                </c:pt>
                <c:pt idx="20">
                  <c:v>1.3893066349779E-3</c:v>
                </c:pt>
                <c:pt idx="21">
                  <c:v>8.8762620076679704E-4</c:v>
                </c:pt>
                <c:pt idx="22">
                  <c:v>5.5726073455702498E-4</c:v>
                </c:pt>
                <c:pt idx="23">
                  <c:v>3.4372182595714302E-4</c:v>
                </c:pt>
                <c:pt idx="24">
                  <c:v>2.0827717377552699E-4</c:v>
                </c:pt>
                <c:pt idx="25">
                  <c:v>1.23983206820981E-4</c:v>
                </c:pt>
                <c:pt idx="26" formatCode="0.00E+00">
                  <c:v>7.2510474997067295E-5</c:v>
                </c:pt>
                <c:pt idx="27" formatCode="0.00E+00">
                  <c:v>4.16686640332027E-5</c:v>
                </c:pt>
                <c:pt idx="28" formatCode="0.00E+00">
                  <c:v>2.3532238775298302E-5</c:v>
                </c:pt>
                <c:pt idx="29" formatCode="0.00E+00">
                  <c:v>1.3063255671693999E-5</c:v>
                </c:pt>
                <c:pt idx="30" formatCode="0.00E+00">
                  <c:v>7.1297817242307903E-6</c:v>
                </c:pt>
                <c:pt idx="31" formatCode="0.00E+00">
                  <c:v>3.8269204457502799E-6</c:v>
                </c:pt>
                <c:pt idx="32" formatCode="0.00E+00">
                  <c:v>2.0206453364376601E-6</c:v>
                </c:pt>
                <c:pt idx="33" formatCode="0.00E+00">
                  <c:v>1.0498388018948199E-6</c:v>
                </c:pt>
                <c:pt idx="34" formatCode="0.00E+00">
                  <c:v>5.3687743043305297E-7</c:v>
                </c:pt>
                <c:pt idx="35" formatCode="0.00E+00">
                  <c:v>2.703200058607E-7</c:v>
                </c:pt>
                <c:pt idx="36" formatCode="0.00E+00">
                  <c:v>1.34048988910531E-7</c:v>
                </c:pt>
                <c:pt idx="37" formatCode="0.00E+00">
                  <c:v>6.5488252085413795E-8</c:v>
                </c:pt>
                <c:pt idx="38" formatCode="0.00E+00">
                  <c:v>3.1528957275181099E-8</c:v>
                </c:pt>
                <c:pt idx="39" formatCode="0.00E+00">
                  <c:v>1.4963496812868799E-8</c:v>
                </c:pt>
                <c:pt idx="40" formatCode="0.00E+00">
                  <c:v>7.0026657000445098E-9</c:v>
                </c:pt>
                <c:pt idx="41" formatCode="0.00E+00">
                  <c:v>3.2324236217418499E-9</c:v>
                </c:pt>
                <c:pt idx="42" formatCode="0.00E+00">
                  <c:v>1.4721546723188799E-9</c:v>
                </c:pt>
                <c:pt idx="43" formatCode="0.00E+00">
                  <c:v>6.6170183371366198E-10</c:v>
                </c:pt>
                <c:pt idx="44" formatCode="0.00E+00">
                  <c:v>2.9361345231032E-10</c:v>
                </c:pt>
                <c:pt idx="45" formatCode="0.00E+00">
                  <c:v>1.2865086043615199E-10</c:v>
                </c:pt>
                <c:pt idx="46" formatCode="0.00E+00">
                  <c:v>5.5678604432925502E-11</c:v>
                </c:pt>
                <c:pt idx="47" formatCode="0.00E+00">
                  <c:v>2.38076180596954E-11</c:v>
                </c:pt>
                <c:pt idx="48" formatCode="0.00E+00">
                  <c:v>1.0060181918874499E-11</c:v>
                </c:pt>
                <c:pt idx="49" formatCode="0.00E+00">
                  <c:v>4.20209225429525E-12</c:v>
                </c:pt>
                <c:pt idx="50" formatCode="0.00E+00">
                  <c:v>1.7354017706706E-12</c:v>
                </c:pt>
                <c:pt idx="51" formatCode="0.00E+00">
                  <c:v>7.0877978825183398E-13</c:v>
                </c:pt>
                <c:pt idx="52" formatCode="0.00E+00">
                  <c:v>2.86351127574078E-13</c:v>
                </c:pt>
                <c:pt idx="53" formatCode="0.00E+00">
                  <c:v>1.1446153493888999E-13</c:v>
                </c:pt>
                <c:pt idx="54" formatCode="0.00E+00">
                  <c:v>4.5278032553498301E-14</c:v>
                </c:pt>
                <c:pt idx="55" formatCode="0.00E+00">
                  <c:v>1.7728603358148799E-14</c:v>
                </c:pt>
                <c:pt idx="56" formatCode="0.00E+00">
                  <c:v>6.8724200046372602E-15</c:v>
                </c:pt>
                <c:pt idx="57" formatCode="0.00E+00">
                  <c:v>2.63803062754492E-15</c:v>
                </c:pt>
                <c:pt idx="58" formatCode="0.00E+00">
                  <c:v>1.00292708585615E-15</c:v>
                </c:pt>
                <c:pt idx="59" formatCode="0.00E+00">
                  <c:v>3.77711661051988E-16</c:v>
                </c:pt>
                <c:pt idx="60" formatCode="0.00E+00">
                  <c:v>1.4093952882992001E-16</c:v>
                </c:pt>
                <c:pt idx="61" formatCode="0.00E+00">
                  <c:v>5.2115191780616299E-17</c:v>
                </c:pt>
                <c:pt idx="62" formatCode="0.00E+00">
                  <c:v>1.9099877098983399E-17</c:v>
                </c:pt>
                <c:pt idx="63" formatCode="0.00E+00">
                  <c:v>6.9391307659614205E-18</c:v>
                </c:pt>
                <c:pt idx="64" formatCode="0.00E+00">
                  <c:v>2.4995360932021801E-18</c:v>
                </c:pt>
                <c:pt idx="65" formatCode="0.00E+00">
                  <c:v>8.9281863448761291E-19</c:v>
                </c:pt>
                <c:pt idx="66" formatCode="0.00E+00">
                  <c:v>3.1628919823736199E-19</c:v>
                </c:pt>
                <c:pt idx="67" formatCode="0.00E+00">
                  <c:v>1.1114469447644799E-19</c:v>
                </c:pt>
                <c:pt idx="68" formatCode="0.00E+00">
                  <c:v>3.8747225102901598E-20</c:v>
                </c:pt>
                <c:pt idx="69" formatCode="0.00E+00">
                  <c:v>1.34030150690854E-20</c:v>
                </c:pt>
                <c:pt idx="70" formatCode="0.00E+00">
                  <c:v>4.6008209582563002E-21</c:v>
                </c:pt>
                <c:pt idx="71" formatCode="0.00E+00">
                  <c:v>1.56746695735469E-21</c:v>
                </c:pt>
                <c:pt idx="72" formatCode="0.00E+00">
                  <c:v>5.3008981491138299E-22</c:v>
                </c:pt>
                <c:pt idx="73" formatCode="0.00E+00">
                  <c:v>1.77969183694992E-22</c:v>
                </c:pt>
                <c:pt idx="74" formatCode="0.00E+00">
                  <c:v>5.93252091430586E-23</c:v>
                </c:pt>
                <c:pt idx="75" formatCode="0.00E+00">
                  <c:v>1.96375050424778E-23</c:v>
                </c:pt>
                <c:pt idx="76" formatCode="0.00E+00">
                  <c:v>6.4556205071798101E-24</c:v>
                </c:pt>
                <c:pt idx="77" formatCode="0.00E+00">
                  <c:v>2.1078762317147201E-24</c:v>
                </c:pt>
                <c:pt idx="78" formatCode="0.00E+00">
                  <c:v>6.8368675201377403E-25</c:v>
                </c:pt>
                <c:pt idx="79" formatCode="0.00E+00">
                  <c:v>2.20304034182346E-25</c:v>
                </c:pt>
                <c:pt idx="80" formatCode="0.00E+00">
                  <c:v>7.0532301936532304E-26</c:v>
                </c:pt>
                <c:pt idx="81" formatCode="0.00E+00">
                  <c:v>2.2438815688762501E-26</c:v>
                </c:pt>
                <c:pt idx="82" formatCode="0.00E+00">
                  <c:v>7.0941913183189696E-27</c:v>
                </c:pt>
                <c:pt idx="83" formatCode="0.00E+00">
                  <c:v>2.22915721277866E-27</c:v>
                </c:pt>
                <c:pt idx="84" formatCode="0.00E+00">
                  <c:v>6.9623529250488598E-28</c:v>
                </c:pt>
                <c:pt idx="85" formatCode="0.00E+00">
                  <c:v>2.1616759180729098E-28</c:v>
                </c:pt>
                <c:pt idx="86" formatCode="0.00E+00">
                  <c:v>6.6724456580275605E-29</c:v>
                </c:pt>
                <c:pt idx="87" formatCode="0.00E+00">
                  <c:v>2.04776048779957E-29</c:v>
                </c:pt>
                <c:pt idx="88" formatCode="0.00E+00">
                  <c:v>6.2490174913670796E-30</c:v>
                </c:pt>
                <c:pt idx="89" formatCode="0.00E+00">
                  <c:v>1.89635965641129E-30</c:v>
                </c:pt>
                <c:pt idx="90" formatCode="0.00E+00">
                  <c:v>5.7232551443161899E-31</c:v>
                </c:pt>
                <c:pt idx="91" formatCode="0.00E+00">
                  <c:v>1.7179682833983501E-31</c:v>
                </c:pt>
                <c:pt idx="92" formatCode="0.00E+00">
                  <c:v>5.1294664416321399E-32</c:v>
                </c:pt>
                <c:pt idx="93" formatCode="0.00E+00">
                  <c:v>1.52352241114979E-32</c:v>
                </c:pt>
                <c:pt idx="94" formatCode="0.00E+00">
                  <c:v>4.5017245574950699E-33</c:v>
                </c:pt>
                <c:pt idx="95" formatCode="0.00E+00">
                  <c:v>1.32341324617704E-33</c:v>
                </c:pt>
                <c:pt idx="96" formatCode="0.00E+00">
                  <c:v>3.8710696529408398E-34</c:v>
                </c:pt>
                <c:pt idx="97" formatCode="0.00E+00">
                  <c:v>1.12673083605073E-34</c:v>
                </c:pt>
                <c:pt idx="98" formatCode="0.00E+00">
                  <c:v>3.2641497597332402E-35</c:v>
                </c:pt>
                <c:pt idx="99" formatCode="0.00E+00">
                  <c:v>9.4529989792972101E-36</c:v>
                </c:pt>
                <c:pt idx="100" formatCode="0.00E+00">
                  <c:v>3.0204331644583597E-36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F8-4B7B-A426-FDC22B6EE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096623"/>
        <c:axId val="1112098063"/>
      </c:scatterChart>
      <c:valAx>
        <c:axId val="111209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8063"/>
        <c:crosses val="autoZero"/>
        <c:crossBetween val="midCat"/>
      </c:valAx>
      <c:valAx>
        <c:axId val="11120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Sheet2!$B$2:$CX$2</c:f>
              <c:numCache>
                <c:formatCode>General</c:formatCode>
                <c:ptCount val="101"/>
                <c:pt idx="0">
                  <c:v>60</c:v>
                </c:pt>
                <c:pt idx="1">
                  <c:v>59.4</c:v>
                </c:pt>
                <c:pt idx="2">
                  <c:v>58.8</c:v>
                </c:pt>
                <c:pt idx="3">
                  <c:v>58.199999999999903</c:v>
                </c:pt>
                <c:pt idx="4">
                  <c:v>57.599999999999902</c:v>
                </c:pt>
                <c:pt idx="5">
                  <c:v>56.999999999999901</c:v>
                </c:pt>
                <c:pt idx="6">
                  <c:v>56.399999999999899</c:v>
                </c:pt>
                <c:pt idx="7">
                  <c:v>55.799999999999898</c:v>
                </c:pt>
                <c:pt idx="8">
                  <c:v>55.199999999999903</c:v>
                </c:pt>
                <c:pt idx="9">
                  <c:v>54.599999999999802</c:v>
                </c:pt>
                <c:pt idx="10">
                  <c:v>53.999999999999801</c:v>
                </c:pt>
                <c:pt idx="11">
                  <c:v>53.3999999999998</c:v>
                </c:pt>
                <c:pt idx="12">
                  <c:v>52.799999999999798</c:v>
                </c:pt>
                <c:pt idx="13">
                  <c:v>52.199999999999697</c:v>
                </c:pt>
                <c:pt idx="14">
                  <c:v>51.599999999999703</c:v>
                </c:pt>
                <c:pt idx="15">
                  <c:v>50.999999999999702</c:v>
                </c:pt>
                <c:pt idx="16">
                  <c:v>50.399999999999601</c:v>
                </c:pt>
                <c:pt idx="17">
                  <c:v>49.799999999999599</c:v>
                </c:pt>
                <c:pt idx="18">
                  <c:v>49.199999999999598</c:v>
                </c:pt>
                <c:pt idx="19">
                  <c:v>48.599999999999604</c:v>
                </c:pt>
                <c:pt idx="20">
                  <c:v>47.999999999999503</c:v>
                </c:pt>
                <c:pt idx="21">
                  <c:v>47.399999999999501</c:v>
                </c:pt>
                <c:pt idx="22">
                  <c:v>46.7999999999995</c:v>
                </c:pt>
                <c:pt idx="23">
                  <c:v>46.199999999999498</c:v>
                </c:pt>
                <c:pt idx="24">
                  <c:v>45.599999999999397</c:v>
                </c:pt>
                <c:pt idx="25">
                  <c:v>44.999999999999403</c:v>
                </c:pt>
                <c:pt idx="26">
                  <c:v>44.399999999999402</c:v>
                </c:pt>
                <c:pt idx="27">
                  <c:v>43.7999999999994</c:v>
                </c:pt>
                <c:pt idx="28">
                  <c:v>43.199999999999399</c:v>
                </c:pt>
                <c:pt idx="29">
                  <c:v>42.599999999999397</c:v>
                </c:pt>
                <c:pt idx="30">
                  <c:v>41.999999999999403</c:v>
                </c:pt>
                <c:pt idx="31">
                  <c:v>41.399999999999302</c:v>
                </c:pt>
                <c:pt idx="32">
                  <c:v>40.799999999999301</c:v>
                </c:pt>
                <c:pt idx="33">
                  <c:v>40.199999999999299</c:v>
                </c:pt>
                <c:pt idx="34">
                  <c:v>39.599999999999298</c:v>
                </c:pt>
                <c:pt idx="35">
                  <c:v>38.999999999999297</c:v>
                </c:pt>
                <c:pt idx="36">
                  <c:v>38.399999999999302</c:v>
                </c:pt>
                <c:pt idx="37">
                  <c:v>37.799999999999301</c:v>
                </c:pt>
                <c:pt idx="38">
                  <c:v>37.199999999999299</c:v>
                </c:pt>
                <c:pt idx="39">
                  <c:v>36.599999999999298</c:v>
                </c:pt>
                <c:pt idx="40">
                  <c:v>35.999999999999297</c:v>
                </c:pt>
                <c:pt idx="41">
                  <c:v>35.399999999999302</c:v>
                </c:pt>
                <c:pt idx="42">
                  <c:v>34.799999999999301</c:v>
                </c:pt>
                <c:pt idx="43">
                  <c:v>34.199999999999299</c:v>
                </c:pt>
                <c:pt idx="44">
                  <c:v>33.599999999999298</c:v>
                </c:pt>
                <c:pt idx="45">
                  <c:v>32.999999999999297</c:v>
                </c:pt>
                <c:pt idx="46">
                  <c:v>32.399999999999302</c:v>
                </c:pt>
                <c:pt idx="47">
                  <c:v>31.799999999999301</c:v>
                </c:pt>
                <c:pt idx="48">
                  <c:v>31.199999999999299</c:v>
                </c:pt>
                <c:pt idx="49">
                  <c:v>30.599999999999302</c:v>
                </c:pt>
                <c:pt idx="50">
                  <c:v>29.9999999999993</c:v>
                </c:pt>
                <c:pt idx="51">
                  <c:v>29.399999999999299</c:v>
                </c:pt>
                <c:pt idx="52">
                  <c:v>28.799999999999301</c:v>
                </c:pt>
                <c:pt idx="53">
                  <c:v>28.199999999999299</c:v>
                </c:pt>
                <c:pt idx="54">
                  <c:v>27.599999999999302</c:v>
                </c:pt>
                <c:pt idx="55">
                  <c:v>26.9999999999993</c:v>
                </c:pt>
                <c:pt idx="56">
                  <c:v>26.399999999999299</c:v>
                </c:pt>
                <c:pt idx="57">
                  <c:v>25.799999999999301</c:v>
                </c:pt>
                <c:pt idx="58">
                  <c:v>25.199999999999299</c:v>
                </c:pt>
                <c:pt idx="59">
                  <c:v>24.599999999999401</c:v>
                </c:pt>
                <c:pt idx="60">
                  <c:v>23.9999999999994</c:v>
                </c:pt>
                <c:pt idx="61">
                  <c:v>23.399999999999402</c:v>
                </c:pt>
                <c:pt idx="62">
                  <c:v>22.7999999999994</c:v>
                </c:pt>
                <c:pt idx="63">
                  <c:v>22.199999999999399</c:v>
                </c:pt>
                <c:pt idx="64">
                  <c:v>21.599999999999401</c:v>
                </c:pt>
                <c:pt idx="65">
                  <c:v>20.9999999999994</c:v>
                </c:pt>
                <c:pt idx="66">
                  <c:v>20.399999999999402</c:v>
                </c:pt>
                <c:pt idx="67">
                  <c:v>19.7999999999994</c:v>
                </c:pt>
                <c:pt idx="68">
                  <c:v>19.199999999999399</c:v>
                </c:pt>
                <c:pt idx="69">
                  <c:v>18.599999999999401</c:v>
                </c:pt>
                <c:pt idx="70">
                  <c:v>17.9999999999994</c:v>
                </c:pt>
                <c:pt idx="71">
                  <c:v>17.399999999999402</c:v>
                </c:pt>
                <c:pt idx="72">
                  <c:v>16.7999999999995</c:v>
                </c:pt>
                <c:pt idx="73">
                  <c:v>16.199999999999498</c:v>
                </c:pt>
                <c:pt idx="74">
                  <c:v>15.5999999999995</c:v>
                </c:pt>
                <c:pt idx="75">
                  <c:v>14.999999999999501</c:v>
                </c:pt>
                <c:pt idx="76">
                  <c:v>14.399999999999499</c:v>
                </c:pt>
                <c:pt idx="77">
                  <c:v>13.7999999999995</c:v>
                </c:pt>
                <c:pt idx="78">
                  <c:v>13.1999999999995</c:v>
                </c:pt>
                <c:pt idx="79">
                  <c:v>12.5999999999996</c:v>
                </c:pt>
                <c:pt idx="80">
                  <c:v>11.9999999999996</c:v>
                </c:pt>
                <c:pt idx="81">
                  <c:v>11.399999999999601</c:v>
                </c:pt>
                <c:pt idx="82">
                  <c:v>10.799999999999599</c:v>
                </c:pt>
                <c:pt idx="83">
                  <c:v>10.1999999999996</c:v>
                </c:pt>
                <c:pt idx="84">
                  <c:v>9.5999999999996994</c:v>
                </c:pt>
                <c:pt idx="85">
                  <c:v>8.9999999999997193</c:v>
                </c:pt>
                <c:pt idx="86">
                  <c:v>8.3999999999997303</c:v>
                </c:pt>
                <c:pt idx="87">
                  <c:v>7.7999999999997502</c:v>
                </c:pt>
                <c:pt idx="88">
                  <c:v>7.1999999999997701</c:v>
                </c:pt>
                <c:pt idx="89">
                  <c:v>6.59999999999979</c:v>
                </c:pt>
                <c:pt idx="90">
                  <c:v>5.9999999999998099</c:v>
                </c:pt>
                <c:pt idx="91">
                  <c:v>5.3999999999998201</c:v>
                </c:pt>
                <c:pt idx="92">
                  <c:v>4.79999999999984</c:v>
                </c:pt>
                <c:pt idx="93">
                  <c:v>4.1999999999998598</c:v>
                </c:pt>
                <c:pt idx="94">
                  <c:v>3.5999999999998802</c:v>
                </c:pt>
                <c:pt idx="95">
                  <c:v>2.9999999999999001</c:v>
                </c:pt>
                <c:pt idx="96">
                  <c:v>2.39999999999992</c:v>
                </c:pt>
                <c:pt idx="97">
                  <c:v>1.7999999999999401</c:v>
                </c:pt>
                <c:pt idx="98">
                  <c:v>1.19999999999996</c:v>
                </c:pt>
                <c:pt idx="99">
                  <c:v>0.59999999999997999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A-4696-A6ED-662039CFA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096623"/>
        <c:axId val="1112098063"/>
      </c:scatterChart>
      <c:valAx>
        <c:axId val="111209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8063"/>
        <c:crosses val="autoZero"/>
        <c:crossBetween val="midCat"/>
      </c:valAx>
      <c:valAx>
        <c:axId val="11120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22</xdr:row>
      <xdr:rowOff>171450</xdr:rowOff>
    </xdr:from>
    <xdr:to>
      <xdr:col>9</xdr:col>
      <xdr:colOff>323851</xdr:colOff>
      <xdr:row>31</xdr:row>
      <xdr:rowOff>47625</xdr:rowOff>
    </xdr:to>
    <xdr:sp macro="" textlink="$V$1">
      <xdr:nvSpPr>
        <xdr:cNvPr id="5" name="TextBox 4">
          <a:extLst>
            <a:ext uri="{FF2B5EF4-FFF2-40B4-BE49-F238E27FC236}">
              <a16:creationId xmlns:a16="http://schemas.microsoft.com/office/drawing/2014/main" id="{DB0A0FE8-DAD5-6773-0F64-64FD05C0612D}"/>
            </a:ext>
          </a:extLst>
        </xdr:cNvPr>
        <xdr:cNvSpPr txBox="1"/>
      </xdr:nvSpPr>
      <xdr:spPr>
        <a:xfrm>
          <a:off x="361951" y="4419600"/>
          <a:ext cx="5067300" cy="15906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C11 = C0* (  erfc( </a:t>
          </a:r>
          <a:r>
            <a:rPr lang="en-US" sz="2000" b="0" i="0" u="sng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x / </a:t>
          </a:r>
          <a:r>
            <a:rPr lang="en-US" sz="2000" b="0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(2*(Df*t)</a:t>
          </a:r>
          <a:r>
            <a:rPr lang="en-US" sz="2000" b="0" i="0" u="sng" baseline="30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2000" b="0" i="0" u="sng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)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=$T$2*ERFC(B3/(2*($S$2*$S$6)^2))</a:t>
          </a:r>
          <a:endParaRPr lang="en-150" sz="2000">
            <a:effectLst/>
          </a:endParaRPr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17</xdr:col>
      <xdr:colOff>295275</xdr:colOff>
      <xdr:row>16</xdr:row>
      <xdr:rowOff>47625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72EB3C3-7E7D-4A39-9DA7-43D0371533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17</xdr:row>
      <xdr:rowOff>0</xdr:rowOff>
    </xdr:from>
    <xdr:to>
      <xdr:col>17</xdr:col>
      <xdr:colOff>295275</xdr:colOff>
      <xdr:row>31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C9B9E96-5767-4081-ACF7-038D06A9EC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151091</xdr:colOff>
      <xdr:row>6</xdr:row>
      <xdr:rowOff>56731</xdr:rowOff>
    </xdr:from>
    <xdr:to>
      <xdr:col>19</xdr:col>
      <xdr:colOff>230410</xdr:colOff>
      <xdr:row>10</xdr:row>
      <xdr:rowOff>54320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3B3E10B6-36A5-E546-2B9A-9993FC67A736}"/>
            </a:ext>
          </a:extLst>
        </xdr:cNvPr>
        <xdr:cNvSpPr/>
      </xdr:nvSpPr>
      <xdr:spPr>
        <a:xfrm rot="19225308">
          <a:off x="10857191" y="1256881"/>
          <a:ext cx="1212794" cy="759589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rIns="0" bIns="0" rtlCol="0" anchor="ctr" anchorCtr="0"/>
        <a:lstStyle/>
        <a:p>
          <a:pPr algn="l"/>
          <a:r>
            <a:rPr lang="pt-BR" sz="1500" b="1"/>
            <a:t>Inputs</a:t>
          </a:r>
          <a:endParaRPr lang="LID4096" sz="15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50222</xdr:colOff>
      <xdr:row>29</xdr:row>
      <xdr:rowOff>83992</xdr:rowOff>
    </xdr:from>
    <xdr:to>
      <xdr:col>3</xdr:col>
      <xdr:colOff>1155122</xdr:colOff>
      <xdr:row>34</xdr:row>
      <xdr:rowOff>6927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8A33E8-450E-9581-F079-81B9E2FD91D5}"/>
            </a:ext>
          </a:extLst>
        </xdr:cNvPr>
        <xdr:cNvSpPr txBox="1"/>
      </xdr:nvSpPr>
      <xdr:spPr>
        <a:xfrm>
          <a:off x="1383722" y="4837833"/>
          <a:ext cx="1104900" cy="918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 b="1"/>
            <a:t>Dist</a:t>
          </a:r>
        </a:p>
        <a:p>
          <a:pPr algn="ctr"/>
          <a:r>
            <a:rPr lang="pt-BR" sz="1600" b="1"/>
            <a:t>x</a:t>
          </a:r>
        </a:p>
        <a:p>
          <a:pPr algn="ctr"/>
          <a:r>
            <a:rPr lang="pt-BR" sz="1600" b="1"/>
            <a:t>Time</a:t>
          </a:r>
          <a:endParaRPr lang="LID4096" sz="1600" b="1"/>
        </a:p>
      </xdr:txBody>
    </xdr:sp>
    <xdr:clientData/>
  </xdr:twoCellAnchor>
  <xdr:twoCellAnchor>
    <xdr:from>
      <xdr:col>31</xdr:col>
      <xdr:colOff>57150</xdr:colOff>
      <xdr:row>1</xdr:row>
      <xdr:rowOff>112568</xdr:rowOff>
    </xdr:from>
    <xdr:to>
      <xdr:col>32</xdr:col>
      <xdr:colOff>346364</xdr:colOff>
      <xdr:row>3</xdr:row>
      <xdr:rowOff>43296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AF411D81-8607-D931-E090-FF13F1D1C4D7}"/>
            </a:ext>
          </a:extLst>
        </xdr:cNvPr>
        <xdr:cNvSpPr/>
      </xdr:nvSpPr>
      <xdr:spPr>
        <a:xfrm>
          <a:off x="14214764" y="311727"/>
          <a:ext cx="445077" cy="42429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25</xdr:col>
      <xdr:colOff>8661</xdr:colOff>
      <xdr:row>5</xdr:row>
      <xdr:rowOff>164523</xdr:rowOff>
    </xdr:from>
    <xdr:to>
      <xdr:col>26</xdr:col>
      <xdr:colOff>8661</xdr:colOff>
      <xdr:row>106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DDA5257-67C3-49A4-233D-238B6193FD9A}"/>
            </a:ext>
          </a:extLst>
        </xdr:cNvPr>
        <xdr:cNvSpPr/>
      </xdr:nvSpPr>
      <xdr:spPr>
        <a:xfrm>
          <a:off x="12339206" y="1333500"/>
          <a:ext cx="476250" cy="19647477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7</xdr:col>
      <xdr:colOff>86591</xdr:colOff>
      <xdr:row>7</xdr:row>
      <xdr:rowOff>86590</xdr:rowOff>
    </xdr:from>
    <xdr:to>
      <xdr:col>24</xdr:col>
      <xdr:colOff>344589</xdr:colOff>
      <xdr:row>21</xdr:row>
      <xdr:rowOff>40148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F910BF94-0384-6851-A43C-C8A255E0CC90}"/>
            </a:ext>
          </a:extLst>
        </xdr:cNvPr>
        <xdr:cNvGrpSpPr>
          <a:grpSpLocks noChangeAspect="1"/>
        </xdr:cNvGrpSpPr>
      </xdr:nvGrpSpPr>
      <xdr:grpSpPr>
        <a:xfrm>
          <a:off x="2303318" y="1515340"/>
          <a:ext cx="8354248" cy="2499331"/>
          <a:chOff x="3437659" y="1619249"/>
          <a:chExt cx="8735248" cy="2613314"/>
        </a:xfrm>
      </xdr:grpSpPr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F4D4BABC-ADDB-40BA-8D93-47F8D0C442BB}"/>
              </a:ext>
            </a:extLst>
          </xdr:cNvPr>
          <xdr:cNvGrpSpPr/>
        </xdr:nvGrpSpPr>
        <xdr:grpSpPr>
          <a:xfrm>
            <a:off x="3437659" y="1619249"/>
            <a:ext cx="8735248" cy="2613314"/>
            <a:chOff x="3777095" y="1484168"/>
            <a:chExt cx="8735248" cy="2613314"/>
          </a:xfrm>
        </xdr:grpSpPr>
        <xdr:grpSp>
          <xdr:nvGrpSpPr>
            <xdr:cNvPr id="24" name="Group 23">
              <a:extLst>
                <a:ext uri="{FF2B5EF4-FFF2-40B4-BE49-F238E27FC236}">
                  <a16:creationId xmlns:a16="http://schemas.microsoft.com/office/drawing/2014/main" id="{A93B5FC1-1041-2DD1-E6E5-65A1B7FCEC5F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3777095" y="1484168"/>
              <a:ext cx="8735248" cy="2613314"/>
              <a:chOff x="3762375" y="1514475"/>
              <a:chExt cx="8499356" cy="2743200"/>
            </a:xfrm>
          </xdr:grpSpPr>
          <xdr:grpSp>
            <xdr:nvGrpSpPr>
              <xdr:cNvPr id="27" name="Group 26">
                <a:extLst>
                  <a:ext uri="{FF2B5EF4-FFF2-40B4-BE49-F238E27FC236}">
                    <a16:creationId xmlns:a16="http://schemas.microsoft.com/office/drawing/2014/main" id="{553D0812-1E04-D10F-7945-80690FA063D4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3762375" y="1514475"/>
                <a:ext cx="8499356" cy="2743200"/>
                <a:chOff x="3762375" y="1428750"/>
                <a:chExt cx="8499356" cy="2743200"/>
              </a:xfrm>
            </xdr:grpSpPr>
            <xdr:grpSp>
              <xdr:nvGrpSpPr>
                <xdr:cNvPr id="34" name="Group 33">
                  <a:extLst>
                    <a:ext uri="{FF2B5EF4-FFF2-40B4-BE49-F238E27FC236}">
                      <a16:creationId xmlns:a16="http://schemas.microsoft.com/office/drawing/2014/main" id="{48261B4B-18C3-BB6E-707F-962862E2E8DA}"/>
                    </a:ext>
                  </a:extLst>
                </xdr:cNvPr>
                <xdr:cNvGrpSpPr/>
              </xdr:nvGrpSpPr>
              <xdr:grpSpPr>
                <a:xfrm>
                  <a:off x="3762375" y="1428750"/>
                  <a:ext cx="5659378" cy="2743200"/>
                  <a:chOff x="3038475" y="1133475"/>
                  <a:chExt cx="5915829" cy="2743200"/>
                </a:xfrm>
              </xdr:grpSpPr>
              <xdr:graphicFrame macro="">
                <xdr:nvGraphicFramePr>
                  <xdr:cNvPr id="36" name="Chart 35">
                    <a:extLst>
                      <a:ext uri="{FF2B5EF4-FFF2-40B4-BE49-F238E27FC236}">
                        <a16:creationId xmlns:a16="http://schemas.microsoft.com/office/drawing/2014/main" id="{48623223-3E34-CB59-F4FA-C0AA250BA0B9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3038475" y="1133475"/>
                  <a:ext cx="2934653" cy="27432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1"/>
                  </a:graphicData>
                </a:graphic>
              </xdr:graphicFrame>
              <xdr:graphicFrame macro="">
                <xdr:nvGraphicFramePr>
                  <xdr:cNvPr id="37" name="Chart 36">
                    <a:extLst>
                      <a:ext uri="{FF2B5EF4-FFF2-40B4-BE49-F238E27FC236}">
                        <a16:creationId xmlns:a16="http://schemas.microsoft.com/office/drawing/2014/main" id="{C68B2C51-B86A-C48B-E5BA-5E119EDCA1B1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6019651" y="1133475"/>
                  <a:ext cx="2934653" cy="27432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2"/>
                  </a:graphicData>
                </a:graphic>
              </xdr:graphicFrame>
            </xdr:grpSp>
            <xdr:graphicFrame macro="">
              <xdr:nvGraphicFramePr>
                <xdr:cNvPr id="35" name="Chart 34">
                  <a:extLst>
                    <a:ext uri="{FF2B5EF4-FFF2-40B4-BE49-F238E27FC236}">
                      <a16:creationId xmlns:a16="http://schemas.microsoft.com/office/drawing/2014/main" id="{8A25FF66-5934-A3F7-E8EC-C71C40619017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9454295" y="1428750"/>
                <a:ext cx="2807436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</xdr:grpSp>
          <xdr:sp macro="" textlink="">
            <xdr:nvSpPr>
              <xdr:cNvPr id="28" name="TextBox 27">
                <a:extLst>
                  <a:ext uri="{FF2B5EF4-FFF2-40B4-BE49-F238E27FC236}">
                    <a16:creationId xmlns:a16="http://schemas.microsoft.com/office/drawing/2014/main" id="{50FB3FA3-4311-3FF8-F4EE-F48C5AC4B88A}"/>
                  </a:ext>
                </a:extLst>
              </xdr:cNvPr>
              <xdr:cNvSpPr txBox="1"/>
            </xdr:nvSpPr>
            <xdr:spPr>
              <a:xfrm>
                <a:off x="6973336" y="3403538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800" b="1"/>
                  <a:t>x→</a:t>
                </a:r>
                <a:endParaRPr lang="LID4096" sz="1800" b="1"/>
              </a:p>
            </xdr:txBody>
          </xdr:sp>
          <xdr:sp macro="" textlink="">
            <xdr:nvSpPr>
              <xdr:cNvPr id="29" name="TextBox 28">
                <a:extLst>
                  <a:ext uri="{FF2B5EF4-FFF2-40B4-BE49-F238E27FC236}">
                    <a16:creationId xmlns:a16="http://schemas.microsoft.com/office/drawing/2014/main" id="{8E81635B-E3D6-F2CA-E843-2EFF364A0B85}"/>
                  </a:ext>
                </a:extLst>
              </xdr:cNvPr>
              <xdr:cNvSpPr txBox="1"/>
            </xdr:nvSpPr>
            <xdr:spPr>
              <a:xfrm>
                <a:off x="6669927" y="1891896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l"/>
                <a:r>
                  <a:rPr lang="pt-BR" sz="1900" b="1"/>
                  <a:t>[c]</a:t>
                </a:r>
                <a:endParaRPr lang="LID4096" sz="1900" b="1"/>
              </a:p>
            </xdr:txBody>
          </xdr:sp>
          <xdr:sp macro="" textlink="">
            <xdr:nvSpPr>
              <xdr:cNvPr id="30" name="TextBox 29">
                <a:extLst>
                  <a:ext uri="{FF2B5EF4-FFF2-40B4-BE49-F238E27FC236}">
                    <a16:creationId xmlns:a16="http://schemas.microsoft.com/office/drawing/2014/main" id="{E1B28204-7A30-D8CD-EC83-DFB438DEBC2B}"/>
                  </a:ext>
                </a:extLst>
              </xdr:cNvPr>
              <xdr:cNvSpPr txBox="1"/>
            </xdr:nvSpPr>
            <xdr:spPr>
              <a:xfrm>
                <a:off x="11511698" y="3514725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600" b="1">
                    <a:solidFill>
                      <a:srgbClr val="0000FF"/>
                    </a:solidFill>
                  </a:rPr>
                  <a:t>t→</a:t>
                </a:r>
                <a:endParaRPr lang="LID4096" sz="1600" b="1">
                  <a:solidFill>
                    <a:srgbClr val="0000FF"/>
                  </a:solidFill>
                </a:endParaRPr>
              </a:p>
            </xdr:txBody>
          </xdr:sp>
          <xdr:sp macro="" textlink="">
            <xdr:nvSpPr>
              <xdr:cNvPr id="31" name="TextBox 30">
                <a:extLst>
                  <a:ext uri="{FF2B5EF4-FFF2-40B4-BE49-F238E27FC236}">
                    <a16:creationId xmlns:a16="http://schemas.microsoft.com/office/drawing/2014/main" id="{FB1EFAB2-BD45-8190-1BA6-5897C0755D83}"/>
                  </a:ext>
                </a:extLst>
              </xdr:cNvPr>
              <xdr:cNvSpPr txBox="1"/>
            </xdr:nvSpPr>
            <xdr:spPr>
              <a:xfrm>
                <a:off x="9486515" y="1906701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l"/>
                <a:r>
                  <a:rPr lang="pt-BR" sz="1900" b="1"/>
                  <a:t>[c]</a:t>
                </a:r>
                <a:endParaRPr lang="LID4096" sz="1900" b="1"/>
              </a:p>
            </xdr:txBody>
          </xdr:sp>
          <xdr:sp macro="" textlink="">
            <xdr:nvSpPr>
              <xdr:cNvPr id="32" name="TextBox 31">
                <a:extLst>
                  <a:ext uri="{FF2B5EF4-FFF2-40B4-BE49-F238E27FC236}">
                    <a16:creationId xmlns:a16="http://schemas.microsoft.com/office/drawing/2014/main" id="{3632E8B3-41FC-9036-C0C1-DCB979A24CE0}"/>
                  </a:ext>
                </a:extLst>
              </xdr:cNvPr>
              <xdr:cNvSpPr txBox="1"/>
            </xdr:nvSpPr>
            <xdr:spPr>
              <a:xfrm>
                <a:off x="3876675" y="1638300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2200" b="1"/>
                  <a:t>∆H</a:t>
                </a:r>
                <a:endParaRPr lang="LID4096" sz="2200" b="1"/>
              </a:p>
            </xdr:txBody>
          </xdr:sp>
          <xdr:sp macro="" textlink="">
            <xdr:nvSpPr>
              <xdr:cNvPr id="33" name="TextBox 32">
                <a:extLst>
                  <a:ext uri="{FF2B5EF4-FFF2-40B4-BE49-F238E27FC236}">
                    <a16:creationId xmlns:a16="http://schemas.microsoft.com/office/drawing/2014/main" id="{8171BED4-082E-94D3-2D46-9B90D8F46160}"/>
                  </a:ext>
                </a:extLst>
              </xdr:cNvPr>
              <xdr:cNvSpPr txBox="1"/>
            </xdr:nvSpPr>
            <xdr:spPr>
              <a:xfrm>
                <a:off x="5915025" y="3267075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600" b="1"/>
                  <a:t>x→</a:t>
                </a:r>
                <a:endParaRPr lang="LID4096" sz="1600" b="1"/>
              </a:p>
            </xdr:txBody>
          </xdr:sp>
        </xdr:grpSp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14F720DF-A452-5DBD-28A5-A3AEEBF1B5CB}"/>
                </a:ext>
              </a:extLst>
            </xdr:cNvPr>
            <xdr:cNvSpPr txBox="1"/>
          </xdr:nvSpPr>
          <xdr:spPr>
            <a:xfrm>
              <a:off x="10963591" y="3372079"/>
              <a:ext cx="1092476" cy="3235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marL="0" indent="0" algn="ctr"/>
              <a:r>
                <a:rPr lang="pt-BR" sz="1800" b="1">
                  <a:solidFill>
                    <a:srgbClr val="0000FF"/>
                  </a:solidFill>
                  <a:latin typeface="+mn-lt"/>
                  <a:ea typeface="+mn-ea"/>
                  <a:cs typeface="+mn-cs"/>
                </a:rPr>
                <a:t>Tempo</a:t>
              </a:r>
              <a:endParaRPr lang="LID4096" sz="1800" b="1">
                <a:solidFill>
                  <a:srgbClr val="0000FF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F803B91B-285B-6B54-BE97-E77AF3224B45}"/>
                </a:ext>
              </a:extLst>
            </xdr:cNvPr>
            <xdr:cNvSpPr txBox="1"/>
          </xdr:nvSpPr>
          <xdr:spPr>
            <a:xfrm>
              <a:off x="7115780" y="3684289"/>
              <a:ext cx="934800" cy="218808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marL="0" indent="0" algn="ctr"/>
              <a:r>
                <a:rPr lang="pt-BR" sz="18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Distância</a:t>
              </a:r>
              <a:endParaRPr lang="LID4096" sz="1800" b="1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pic>
        <xdr:nvPicPr>
          <xdr:cNvPr id="38" name="Picture 37">
            <a:extLst>
              <a:ext uri="{FF2B5EF4-FFF2-40B4-BE49-F238E27FC236}">
                <a16:creationId xmlns:a16="http://schemas.microsoft.com/office/drawing/2014/main" id="{D8DF9D84-A277-46E9-9D31-9380FBBB9E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3528087" y="1715365"/>
            <a:ext cx="2652772" cy="251208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27</xdr:row>
      <xdr:rowOff>19676</xdr:rowOff>
    </xdr:from>
    <xdr:to>
      <xdr:col>25</xdr:col>
      <xdr:colOff>476249</xdr:colOff>
      <xdr:row>28</xdr:row>
      <xdr:rowOff>8659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85854D61-5E9B-4FB8-9016-5F3BD339ECBA}"/>
            </a:ext>
          </a:extLst>
        </xdr:cNvPr>
        <xdr:cNvSpPr/>
      </xdr:nvSpPr>
      <xdr:spPr>
        <a:xfrm rot="16200000">
          <a:off x="5694530" y="-1388604"/>
          <a:ext cx="274733" cy="1166379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32</xdr:col>
      <xdr:colOff>25978</xdr:colOff>
      <xdr:row>27</xdr:row>
      <xdr:rowOff>25977</xdr:rowOff>
    </xdr:from>
    <xdr:to>
      <xdr:col>33</xdr:col>
      <xdr:colOff>398319</xdr:colOff>
      <xdr:row>33</xdr:row>
      <xdr:rowOff>112569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D335E36-439A-9829-62E1-E4FF72569C04}"/>
            </a:ext>
          </a:extLst>
        </xdr:cNvPr>
        <xdr:cNvSpPr txBox="1"/>
      </xdr:nvSpPr>
      <xdr:spPr>
        <a:xfrm>
          <a:off x="12928023" y="4312227"/>
          <a:ext cx="805296" cy="13681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000" b="1"/>
            <a:t>04,5</a:t>
          </a:r>
        </a:p>
        <a:p>
          <a:pPr algn="ctr"/>
          <a:endParaRPr lang="pt-BR" sz="2000" b="1"/>
        </a:p>
        <a:p>
          <a:pPr algn="ctr"/>
          <a:r>
            <a:rPr lang="pt-BR" sz="2000" b="1"/>
            <a:t>1D</a:t>
          </a:r>
          <a:endParaRPr lang="LID4096" sz="20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83</xdr:col>
      <xdr:colOff>533400</xdr:colOff>
      <xdr:row>12</xdr:row>
      <xdr:rowOff>176212</xdr:rowOff>
    </xdr:from>
    <xdr:to>
      <xdr:col>91</xdr:col>
      <xdr:colOff>228600</xdr:colOff>
      <xdr:row>27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627032-3220-619B-02DC-B5A456718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76</xdr:col>
      <xdr:colOff>19050</xdr:colOff>
      <xdr:row>13</xdr:row>
      <xdr:rowOff>0</xdr:rowOff>
    </xdr:from>
    <xdr:to>
      <xdr:col>83</xdr:col>
      <xdr:colOff>323850</xdr:colOff>
      <xdr:row>27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4F43F7-44B6-4CE1-90A1-1ECDA9200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217713</xdr:colOff>
      <xdr:row>24</xdr:row>
      <xdr:rowOff>95249</xdr:rowOff>
    </xdr:from>
    <xdr:to>
      <xdr:col>4</xdr:col>
      <xdr:colOff>394606</xdr:colOff>
      <xdr:row>37</xdr:row>
      <xdr:rowOff>20410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ACC6EDFE-75CB-8663-4359-23F536B3034A}"/>
            </a:ext>
          </a:extLst>
        </xdr:cNvPr>
        <xdr:cNvGrpSpPr/>
      </xdr:nvGrpSpPr>
      <xdr:grpSpPr>
        <a:xfrm>
          <a:off x="306159" y="2544535"/>
          <a:ext cx="1462768" cy="1163411"/>
          <a:chOff x="306160" y="1510393"/>
          <a:chExt cx="1435553" cy="1183821"/>
        </a:xfrm>
      </xdr:grpSpPr>
      <xdr:sp macro="" textlink="">
        <xdr:nvSpPr>
          <xdr:cNvPr id="2" name="Cube 1">
            <a:extLst>
              <a:ext uri="{FF2B5EF4-FFF2-40B4-BE49-F238E27FC236}">
                <a16:creationId xmlns:a16="http://schemas.microsoft.com/office/drawing/2014/main" id="{5C56732C-3AF8-4F4B-A83B-E7B42E7F5B8D}"/>
              </a:ext>
            </a:extLst>
          </xdr:cNvPr>
          <xdr:cNvSpPr/>
        </xdr:nvSpPr>
        <xdr:spPr>
          <a:xfrm flipH="1">
            <a:off x="306160" y="1521032"/>
            <a:ext cx="1435553" cy="1173182"/>
          </a:xfrm>
          <a:prstGeom prst="cube">
            <a:avLst>
              <a:gd name="adj" fmla="val 34928"/>
            </a:avLst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9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D526FC9D-50D9-4FEB-942E-4263728AD925}"/>
              </a:ext>
            </a:extLst>
          </xdr:cNvPr>
          <xdr:cNvSpPr txBox="1"/>
        </xdr:nvSpPr>
        <xdr:spPr>
          <a:xfrm>
            <a:off x="1002734" y="1510393"/>
            <a:ext cx="333598" cy="190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chemeClr val="bg1"/>
                </a:solidFill>
              </a:rPr>
              <a:t>→40x</a:t>
            </a:r>
            <a:endParaRPr lang="LID4096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9F14B654-5BA4-44C2-ACC5-D697D8E0BC92}"/>
              </a:ext>
            </a:extLst>
          </xdr:cNvPr>
          <xdr:cNvSpPr txBox="1"/>
        </xdr:nvSpPr>
        <xdr:spPr>
          <a:xfrm>
            <a:off x="682113" y="1732809"/>
            <a:ext cx="266224" cy="190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chemeClr val="bg1"/>
                </a:solidFill>
              </a:rPr>
              <a:t>↘20y</a:t>
            </a:r>
            <a:endParaRPr lang="LID4096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1AA3B02E-1461-481A-A923-DDAC1251A0FC}"/>
              </a:ext>
            </a:extLst>
          </xdr:cNvPr>
          <xdr:cNvSpPr txBox="1"/>
        </xdr:nvSpPr>
        <xdr:spPr>
          <a:xfrm>
            <a:off x="733312" y="2001613"/>
            <a:ext cx="266224" cy="3579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↕01</a:t>
            </a:r>
          </a:p>
          <a:p>
            <a:pPr algn="ctr"/>
            <a:r>
              <a:rPr lang="pt-BR" sz="900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(un)</a:t>
            </a:r>
            <a:endParaRPr lang="LID4096" sz="9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10B7-CC10-48ED-88C4-99FD3B4AA6A2}">
  <dimension ref="A1:A47"/>
  <sheetViews>
    <sheetView workbookViewId="0">
      <selection activeCell="E9" sqref="E9"/>
    </sheetView>
  </sheetViews>
  <sheetFormatPr defaultRowHeight="15" x14ac:dyDescent="0.25"/>
  <cols>
    <col min="1" max="1" width="92.5703125" bestFit="1" customWidth="1"/>
  </cols>
  <sheetData>
    <row r="1" spans="1:1" x14ac:dyDescent="0.25">
      <c r="A1" s="97" t="s">
        <v>115</v>
      </c>
    </row>
    <row r="2" spans="1:1" x14ac:dyDescent="0.25">
      <c r="A2" s="97" t="s">
        <v>114</v>
      </c>
    </row>
    <row r="3" spans="1:1" x14ac:dyDescent="0.25">
      <c r="A3" s="97" t="s">
        <v>113</v>
      </c>
    </row>
    <row r="4" spans="1:1" x14ac:dyDescent="0.25">
      <c r="A4" s="97" t="s">
        <v>112</v>
      </c>
    </row>
    <row r="5" spans="1:1" x14ac:dyDescent="0.25">
      <c r="A5" s="97" t="s">
        <v>111</v>
      </c>
    </row>
    <row r="6" spans="1:1" x14ac:dyDescent="0.25">
      <c r="A6" s="97" t="s">
        <v>110</v>
      </c>
    </row>
    <row r="7" spans="1:1" x14ac:dyDescent="0.25">
      <c r="A7" s="97" t="s">
        <v>109</v>
      </c>
    </row>
    <row r="8" spans="1:1" x14ac:dyDescent="0.25">
      <c r="A8" s="97" t="s">
        <v>108</v>
      </c>
    </row>
    <row r="9" spans="1:1" x14ac:dyDescent="0.25">
      <c r="A9" s="97" t="s">
        <v>107</v>
      </c>
    </row>
    <row r="10" spans="1:1" x14ac:dyDescent="0.25">
      <c r="A10" s="97" t="s">
        <v>106</v>
      </c>
    </row>
    <row r="11" spans="1:1" x14ac:dyDescent="0.25">
      <c r="A11" s="97" t="s">
        <v>105</v>
      </c>
    </row>
    <row r="12" spans="1:1" x14ac:dyDescent="0.25">
      <c r="A12" s="97" t="s">
        <v>104</v>
      </c>
    </row>
    <row r="13" spans="1:1" x14ac:dyDescent="0.25">
      <c r="A13" s="97" t="s">
        <v>103</v>
      </c>
    </row>
    <row r="14" spans="1:1" x14ac:dyDescent="0.25">
      <c r="A14" s="97" t="s">
        <v>102</v>
      </c>
    </row>
    <row r="15" spans="1:1" x14ac:dyDescent="0.25">
      <c r="A15" s="97" t="s">
        <v>101</v>
      </c>
    </row>
    <row r="16" spans="1:1" x14ac:dyDescent="0.25">
      <c r="A16" s="97" t="s">
        <v>100</v>
      </c>
    </row>
    <row r="17" spans="1:1" x14ac:dyDescent="0.25">
      <c r="A17" s="97" t="s">
        <v>99</v>
      </c>
    </row>
    <row r="18" spans="1:1" x14ac:dyDescent="0.25">
      <c r="A18" s="97" t="s">
        <v>98</v>
      </c>
    </row>
    <row r="19" spans="1:1" x14ac:dyDescent="0.25">
      <c r="A19" s="97" t="s">
        <v>97</v>
      </c>
    </row>
    <row r="20" spans="1:1" x14ac:dyDescent="0.25">
      <c r="A20" s="97" t="s">
        <v>96</v>
      </c>
    </row>
    <row r="21" spans="1:1" x14ac:dyDescent="0.25">
      <c r="A21" s="97" t="s">
        <v>95</v>
      </c>
    </row>
    <row r="22" spans="1:1" x14ac:dyDescent="0.25">
      <c r="A22" s="97" t="s">
        <v>94</v>
      </c>
    </row>
    <row r="23" spans="1:1" x14ac:dyDescent="0.25">
      <c r="A23" s="97" t="s">
        <v>93</v>
      </c>
    </row>
    <row r="24" spans="1:1" x14ac:dyDescent="0.25">
      <c r="A24" s="97" t="s">
        <v>92</v>
      </c>
    </row>
    <row r="25" spans="1:1" x14ac:dyDescent="0.25">
      <c r="A25" s="97" t="s">
        <v>91</v>
      </c>
    </row>
    <row r="26" spans="1:1" x14ac:dyDescent="0.25">
      <c r="A26" s="97" t="s">
        <v>90</v>
      </c>
    </row>
    <row r="27" spans="1:1" x14ac:dyDescent="0.25">
      <c r="A27" s="97" t="s">
        <v>89</v>
      </c>
    </row>
    <row r="28" spans="1:1" x14ac:dyDescent="0.25">
      <c r="A28" s="97" t="s">
        <v>88</v>
      </c>
    </row>
    <row r="29" spans="1:1" x14ac:dyDescent="0.25">
      <c r="A29" s="97" t="s">
        <v>87</v>
      </c>
    </row>
    <row r="30" spans="1:1" x14ac:dyDescent="0.25">
      <c r="A30" s="97" t="s">
        <v>86</v>
      </c>
    </row>
    <row r="31" spans="1:1" x14ac:dyDescent="0.25">
      <c r="A31" s="97" t="s">
        <v>85</v>
      </c>
    </row>
    <row r="32" spans="1:1" x14ac:dyDescent="0.25">
      <c r="A32" s="97" t="s">
        <v>84</v>
      </c>
    </row>
    <row r="33" spans="1:1" x14ac:dyDescent="0.25">
      <c r="A33" s="97" t="s">
        <v>83</v>
      </c>
    </row>
    <row r="34" spans="1:1" x14ac:dyDescent="0.25">
      <c r="A34" s="97" t="s">
        <v>82</v>
      </c>
    </row>
    <row r="35" spans="1:1" x14ac:dyDescent="0.25">
      <c r="A35" s="97" t="s">
        <v>81</v>
      </c>
    </row>
    <row r="36" spans="1:1" x14ac:dyDescent="0.25">
      <c r="A36" s="97" t="s">
        <v>80</v>
      </c>
    </row>
    <row r="37" spans="1:1" x14ac:dyDescent="0.25">
      <c r="A37" s="97" t="s">
        <v>79</v>
      </c>
    </row>
    <row r="38" spans="1:1" x14ac:dyDescent="0.25">
      <c r="A38" s="97" t="s">
        <v>78</v>
      </c>
    </row>
    <row r="39" spans="1:1" x14ac:dyDescent="0.25">
      <c r="A39" s="97" t="s">
        <v>77</v>
      </c>
    </row>
    <row r="40" spans="1:1" x14ac:dyDescent="0.25">
      <c r="A40" s="97" t="s">
        <v>76</v>
      </c>
    </row>
    <row r="41" spans="1:1" x14ac:dyDescent="0.25">
      <c r="A41" s="97" t="s">
        <v>75</v>
      </c>
    </row>
    <row r="42" spans="1:1" x14ac:dyDescent="0.25">
      <c r="A42" s="97" t="s">
        <v>74</v>
      </c>
    </row>
    <row r="43" spans="1:1" x14ac:dyDescent="0.25">
      <c r="A43" s="97" t="s">
        <v>73</v>
      </c>
    </row>
    <row r="44" spans="1:1" x14ac:dyDescent="0.25">
      <c r="A44" s="97" t="s">
        <v>72</v>
      </c>
    </row>
    <row r="45" spans="1:1" x14ac:dyDescent="0.25">
      <c r="A45" s="97" t="s">
        <v>71</v>
      </c>
    </row>
    <row r="46" spans="1:1" x14ac:dyDescent="0.25">
      <c r="A46" s="97" t="s">
        <v>70</v>
      </c>
    </row>
    <row r="47" spans="1:1" x14ac:dyDescent="0.25">
      <c r="A47" s="97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workbookViewId="0">
      <selection activeCell="T6" sqref="T6"/>
    </sheetView>
  </sheetViews>
  <sheetFormatPr defaultRowHeight="15" x14ac:dyDescent="0.25"/>
  <cols>
    <col min="1" max="1" width="10.28515625" style="5" customWidth="1"/>
    <col min="6" max="7" width="7.28515625" style="5" customWidth="1"/>
    <col min="8" max="9" width="9.7109375" customWidth="1"/>
    <col min="10" max="10" width="8.7109375" customWidth="1"/>
    <col min="11" max="11" width="1.85546875" customWidth="1"/>
    <col min="12" max="17" width="10.42578125" customWidth="1"/>
    <col min="18" max="18" width="6.5703125" customWidth="1"/>
    <col min="19" max="19" width="17" customWidth="1"/>
    <col min="20" max="20" width="12" bestFit="1" customWidth="1"/>
    <col min="21" max="21" width="6.140625" customWidth="1"/>
  </cols>
  <sheetData>
    <row r="1" spans="1:27" x14ac:dyDescent="0.25">
      <c r="A1" s="3"/>
      <c r="B1" s="6"/>
      <c r="C1" s="6" t="str">
        <f>IF(C$2=0,"","ERF")</f>
        <v>ERF</v>
      </c>
      <c r="D1" s="6" t="str">
        <f>IF(D$2=0,"","1-ERF")</f>
        <v>1-ERF</v>
      </c>
      <c r="E1" s="6" t="str">
        <f>IF(E$2=0,"","ERFC")</f>
        <v>ERFC</v>
      </c>
      <c r="F1" s="3"/>
      <c r="G1" s="3"/>
      <c r="H1" s="1" t="str">
        <f t="shared" ref="H1:I1" si="0">C1</f>
        <v>ERF</v>
      </c>
      <c r="I1" s="1" t="str">
        <f t="shared" si="0"/>
        <v>1-ERF</v>
      </c>
      <c r="J1" s="1" t="str">
        <f>E1</f>
        <v>ERFC</v>
      </c>
      <c r="K1" s="1"/>
      <c r="L1" s="1"/>
      <c r="M1" s="1"/>
      <c r="N1" s="1"/>
      <c r="O1" s="1"/>
      <c r="P1" s="1"/>
      <c r="Q1" s="1"/>
      <c r="R1" s="1"/>
      <c r="S1" s="16"/>
      <c r="T1" s="1" t="s">
        <v>1</v>
      </c>
      <c r="U1" s="1" t="s">
        <v>0</v>
      </c>
      <c r="V1" s="2" t="s">
        <v>3</v>
      </c>
      <c r="W1" s="2"/>
      <c r="X1" s="2"/>
      <c r="Y1" s="2"/>
      <c r="Z1" s="2"/>
      <c r="AA1" s="2"/>
    </row>
    <row r="2" spans="1:27" ht="17.25" x14ac:dyDescent="0.25">
      <c r="A2" s="3"/>
      <c r="B2" s="6">
        <v>0</v>
      </c>
      <c r="C2" s="9">
        <v>1</v>
      </c>
      <c r="D2" s="9">
        <v>1</v>
      </c>
      <c r="E2" s="9">
        <v>1</v>
      </c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6"/>
      <c r="T2" s="12">
        <f>0.5/100000000</f>
        <v>5.0000000000000001E-9</v>
      </c>
      <c r="U2" s="1">
        <v>1</v>
      </c>
      <c r="V2" s="2" t="s">
        <v>5</v>
      </c>
      <c r="W2" s="2"/>
      <c r="X2" s="2"/>
      <c r="Y2" s="2"/>
      <c r="Z2" s="2"/>
      <c r="AA2" s="2"/>
    </row>
    <row r="3" spans="1:27" ht="17.25" x14ac:dyDescent="0.25">
      <c r="A3" s="4">
        <v>0</v>
      </c>
      <c r="B3" s="7">
        <v>0</v>
      </c>
      <c r="C3" s="7">
        <f t="shared" ref="C3:C22" si="1">IF(C$2=0,"",ERF(B3))</f>
        <v>0</v>
      </c>
      <c r="D3" s="7">
        <f t="shared" ref="D3:D22" si="2">IF(D$2=0,"",1-ERF(B3))</f>
        <v>1</v>
      </c>
      <c r="E3" s="7">
        <f t="shared" ref="E3:E22" si="3">IF(E$2=0,"",ERFC(B3))</f>
        <v>1</v>
      </c>
      <c r="F3" s="4">
        <f>ABS(B3)</f>
        <v>0</v>
      </c>
      <c r="G3" s="4">
        <f>F3/MAX($F$3:$F$22)</f>
        <v>0</v>
      </c>
      <c r="H3" s="10">
        <f t="shared" ref="H3:H22" si="4">$U$2*(ERF(B3/(2*($T$2*$T$6)^2)))</f>
        <v>0</v>
      </c>
      <c r="I3" s="10">
        <f t="shared" ref="I3:I22" si="5">$U$2*(1-ERF(B3/(2*($T$2*$T$6)^2)))</f>
        <v>1</v>
      </c>
      <c r="J3" s="11">
        <f t="shared" ref="J3:J22" si="6">$U$2*ERFC(B3/(2*($T$2*$T$6)^2))</f>
        <v>1</v>
      </c>
      <c r="K3" s="2"/>
      <c r="L3" s="2"/>
      <c r="M3" s="2"/>
      <c r="N3" s="2"/>
      <c r="O3" s="2"/>
      <c r="P3" s="2"/>
      <c r="Q3" s="2"/>
      <c r="R3" s="2"/>
      <c r="S3" s="1" t="s">
        <v>7</v>
      </c>
      <c r="T3" s="15">
        <f>365/3</f>
        <v>121.66666666666667</v>
      </c>
      <c r="U3" s="2"/>
      <c r="V3" s="10">
        <f>$U$2*(1-ERF(B3))</f>
        <v>1</v>
      </c>
      <c r="W3" s="2"/>
      <c r="X3" s="2"/>
      <c r="Y3" s="2"/>
      <c r="Z3" s="2"/>
      <c r="AA3" s="2"/>
    </row>
    <row r="4" spans="1:27" x14ac:dyDescent="0.25">
      <c r="A4" s="4">
        <v>1</v>
      </c>
      <c r="B4" s="7">
        <v>5.2631578947368397E-2</v>
      </c>
      <c r="C4" s="7">
        <f t="shared" si="1"/>
        <v>5.933358584295257E-2</v>
      </c>
      <c r="D4" s="7">
        <f t="shared" si="2"/>
        <v>0.94066641415704744</v>
      </c>
      <c r="E4" s="7">
        <f t="shared" si="3"/>
        <v>0.94066641415704744</v>
      </c>
      <c r="F4" s="4">
        <f t="shared" ref="F4:F22" si="7">ABS(B4)</f>
        <v>5.2631578947368397E-2</v>
      </c>
      <c r="G4" s="4">
        <f t="shared" ref="G4:G22" si="8">F4/MAX($F$3:$F$22)</f>
        <v>5.2631578947368397E-2</v>
      </c>
      <c r="H4" s="10">
        <f t="shared" si="4"/>
        <v>0.16671824155202239</v>
      </c>
      <c r="I4" s="10">
        <f t="shared" si="5"/>
        <v>0.83328175844797758</v>
      </c>
      <c r="J4" s="11">
        <f t="shared" si="6"/>
        <v>0.83328175844797758</v>
      </c>
      <c r="K4" s="2"/>
      <c r="L4" s="2"/>
      <c r="M4" s="2"/>
      <c r="N4" s="2"/>
      <c r="O4" s="2"/>
      <c r="P4" s="2"/>
      <c r="Q4" s="2"/>
      <c r="R4" s="2"/>
      <c r="S4" s="1" t="s">
        <v>2</v>
      </c>
      <c r="T4" s="14">
        <f>1/10</f>
        <v>0.1</v>
      </c>
      <c r="U4" s="2"/>
      <c r="V4" s="10">
        <f t="shared" ref="V4:V22" si="9">$U$2*(1-ERF(B4))</f>
        <v>0.94066641415704744</v>
      </c>
      <c r="W4" s="2"/>
      <c r="X4" s="2"/>
      <c r="Y4" s="2"/>
      <c r="Z4" s="2"/>
      <c r="AA4" s="2"/>
    </row>
    <row r="5" spans="1:27" x14ac:dyDescent="0.25">
      <c r="A5" s="4">
        <v>2</v>
      </c>
      <c r="B5" s="7">
        <v>0.105263157894736</v>
      </c>
      <c r="C5" s="7">
        <f t="shared" si="1"/>
        <v>0.11833951355194135</v>
      </c>
      <c r="D5" s="7">
        <f t="shared" si="2"/>
        <v>0.88166048644805861</v>
      </c>
      <c r="E5" s="7">
        <f t="shared" si="3"/>
        <v>0.88166048644805861</v>
      </c>
      <c r="F5" s="4">
        <f t="shared" si="7"/>
        <v>0.105263157894736</v>
      </c>
      <c r="G5" s="4">
        <f t="shared" si="8"/>
        <v>0.105263157894736</v>
      </c>
      <c r="H5" s="10">
        <f t="shared" si="4"/>
        <v>0.32623685844295008</v>
      </c>
      <c r="I5" s="10">
        <f t="shared" si="5"/>
        <v>0.67376314155704997</v>
      </c>
      <c r="J5" s="11">
        <f t="shared" si="6"/>
        <v>0.67376314155704997</v>
      </c>
      <c r="K5" s="2"/>
      <c r="L5" s="2"/>
      <c r="M5" s="2"/>
      <c r="N5" s="2"/>
      <c r="O5" s="2"/>
      <c r="P5" s="2"/>
      <c r="Q5" s="2"/>
      <c r="R5" s="2"/>
      <c r="S5" s="8" t="s">
        <v>4</v>
      </c>
      <c r="T5" s="59">
        <v>80</v>
      </c>
      <c r="U5" s="2"/>
      <c r="V5" s="10">
        <f t="shared" si="9"/>
        <v>0.88166048644805861</v>
      </c>
      <c r="W5" s="2"/>
      <c r="X5" s="2"/>
      <c r="Y5" s="2"/>
      <c r="Z5" s="2"/>
      <c r="AA5" s="2"/>
    </row>
    <row r="6" spans="1:27" x14ac:dyDescent="0.25">
      <c r="A6" s="4">
        <v>3</v>
      </c>
      <c r="B6" s="7">
        <v>0.157894736842105</v>
      </c>
      <c r="C6" s="7">
        <f t="shared" si="1"/>
        <v>0.17669554328439538</v>
      </c>
      <c r="D6" s="7">
        <f t="shared" si="2"/>
        <v>0.82330445671560459</v>
      </c>
      <c r="E6" s="7">
        <f t="shared" si="3"/>
        <v>0.82330445671560459</v>
      </c>
      <c r="F6" s="4">
        <f t="shared" si="7"/>
        <v>0.157894736842105</v>
      </c>
      <c r="G6" s="4">
        <f t="shared" si="8"/>
        <v>0.157894736842105</v>
      </c>
      <c r="H6" s="10">
        <f t="shared" si="4"/>
        <v>0.4722755289073175</v>
      </c>
      <c r="I6" s="10">
        <f t="shared" si="5"/>
        <v>0.5277244710926825</v>
      </c>
      <c r="J6" s="11">
        <f t="shared" si="6"/>
        <v>0.5277244710926825</v>
      </c>
      <c r="K6" s="2"/>
      <c r="L6" s="2"/>
      <c r="M6" s="2"/>
      <c r="N6" s="2"/>
      <c r="O6" s="2"/>
      <c r="P6" s="2"/>
      <c r="Q6" s="2"/>
      <c r="R6" s="2"/>
      <c r="S6" s="1" t="s">
        <v>6</v>
      </c>
      <c r="T6" s="13">
        <f>T4* 60*60*24*T3*T5</f>
        <v>84096000</v>
      </c>
      <c r="U6" s="2"/>
      <c r="V6" s="10">
        <f t="shared" si="9"/>
        <v>0.82330445671560459</v>
      </c>
      <c r="W6" s="2"/>
      <c r="X6" s="2"/>
      <c r="Y6" s="2"/>
      <c r="Z6" s="2"/>
      <c r="AA6" s="2"/>
    </row>
    <row r="7" spans="1:27" x14ac:dyDescent="0.25">
      <c r="A7" s="4">
        <v>4</v>
      </c>
      <c r="B7" s="7">
        <v>0.21052631578947301</v>
      </c>
      <c r="C7" s="7">
        <f t="shared" si="1"/>
        <v>0.23409012272323901</v>
      </c>
      <c r="D7" s="7">
        <f t="shared" si="2"/>
        <v>0.76590987727676096</v>
      </c>
      <c r="E7" s="7">
        <f t="shared" si="3"/>
        <v>0.76590987727676096</v>
      </c>
      <c r="F7" s="4">
        <f t="shared" si="7"/>
        <v>0.21052631578947301</v>
      </c>
      <c r="G7" s="4">
        <f t="shared" si="8"/>
        <v>0.21052631578947301</v>
      </c>
      <c r="H7" s="10">
        <f t="shared" si="4"/>
        <v>0.60019969021898056</v>
      </c>
      <c r="I7" s="10">
        <f t="shared" si="5"/>
        <v>0.39980030978101944</v>
      </c>
      <c r="J7" s="11">
        <f t="shared" si="6"/>
        <v>0.39980030978101949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0">
        <f t="shared" si="9"/>
        <v>0.76590987727676096</v>
      </c>
      <c r="W7" s="2"/>
      <c r="X7" s="2"/>
      <c r="Y7" s="2"/>
      <c r="Z7" s="2"/>
      <c r="AA7" s="2"/>
    </row>
    <row r="8" spans="1:27" x14ac:dyDescent="0.25">
      <c r="A8" s="4">
        <v>5</v>
      </c>
      <c r="B8" s="7">
        <v>0.26315789473684198</v>
      </c>
      <c r="C8" s="7">
        <f t="shared" si="1"/>
        <v>0.29022736392670684</v>
      </c>
      <c r="D8" s="7">
        <f t="shared" si="2"/>
        <v>0.70977263607329322</v>
      </c>
      <c r="E8" s="7">
        <f t="shared" si="3"/>
        <v>0.70977263607329322</v>
      </c>
      <c r="F8" s="4">
        <f t="shared" si="7"/>
        <v>0.26315789473684198</v>
      </c>
      <c r="G8" s="4">
        <f t="shared" si="8"/>
        <v>0.26315789473684198</v>
      </c>
      <c r="H8" s="10">
        <f t="shared" si="4"/>
        <v>0.70741713613637436</v>
      </c>
      <c r="I8" s="10">
        <f t="shared" si="5"/>
        <v>0.29258286386362564</v>
      </c>
      <c r="J8" s="11">
        <f t="shared" si="6"/>
        <v>0.29258286386362559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0">
        <f t="shared" si="9"/>
        <v>0.70977263607329322</v>
      </c>
      <c r="W8" s="2"/>
      <c r="X8" s="2"/>
      <c r="Y8" s="2"/>
      <c r="Z8" s="2"/>
      <c r="AA8" s="2"/>
    </row>
    <row r="9" spans="1:27" x14ac:dyDescent="0.25">
      <c r="A9" s="4">
        <v>6</v>
      </c>
      <c r="B9" s="7">
        <v>0.31578947368421001</v>
      </c>
      <c r="C9" s="7">
        <f t="shared" si="1"/>
        <v>0.34483159564459642</v>
      </c>
      <c r="D9" s="7">
        <f t="shared" si="2"/>
        <v>0.65516840435540358</v>
      </c>
      <c r="E9" s="7">
        <f t="shared" si="3"/>
        <v>0.65516840435540358</v>
      </c>
      <c r="F9" s="4">
        <f t="shared" si="7"/>
        <v>0.31578947368421001</v>
      </c>
      <c r="G9" s="4">
        <f t="shared" si="8"/>
        <v>0.31578947368421001</v>
      </c>
      <c r="H9" s="10">
        <f t="shared" si="4"/>
        <v>0.7933989202336087</v>
      </c>
      <c r="I9" s="10">
        <f t="shared" si="5"/>
        <v>0.2066010797663913</v>
      </c>
      <c r="J9" s="11">
        <f t="shared" si="6"/>
        <v>0.20660107976639125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0">
        <f t="shared" si="9"/>
        <v>0.65516840435540358</v>
      </c>
      <c r="W9" s="2"/>
      <c r="X9" s="2"/>
      <c r="Y9" s="2"/>
      <c r="Z9" s="2"/>
      <c r="AA9" s="2"/>
    </row>
    <row r="10" spans="1:27" x14ac:dyDescent="0.25">
      <c r="A10" s="4">
        <v>7</v>
      </c>
      <c r="B10" s="7">
        <v>0.36842105263157798</v>
      </c>
      <c r="C10" s="7">
        <f t="shared" si="1"/>
        <v>0.39765137502868692</v>
      </c>
      <c r="D10" s="7">
        <f t="shared" si="2"/>
        <v>0.60234862497131303</v>
      </c>
      <c r="E10" s="7">
        <f t="shared" si="3"/>
        <v>0.60234862497131303</v>
      </c>
      <c r="F10" s="4">
        <f t="shared" si="7"/>
        <v>0.36842105263157798</v>
      </c>
      <c r="G10" s="4">
        <f t="shared" si="8"/>
        <v>0.36842105263157798</v>
      </c>
      <c r="H10" s="10">
        <f t="shared" si="4"/>
        <v>0.85937332701616997</v>
      </c>
      <c r="I10" s="10">
        <f t="shared" si="5"/>
        <v>0.14062667298383003</v>
      </c>
      <c r="J10" s="11">
        <f t="shared" si="6"/>
        <v>0.14062667298383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0">
        <f t="shared" si="9"/>
        <v>0.60234862497131303</v>
      </c>
      <c r="W10" s="2"/>
      <c r="X10" s="2"/>
      <c r="Y10" s="2"/>
      <c r="Z10" s="2"/>
      <c r="AA10" s="2"/>
    </row>
    <row r="11" spans="1:27" x14ac:dyDescent="0.25">
      <c r="A11" s="4">
        <v>8</v>
      </c>
      <c r="B11" s="7">
        <v>0.42105263157894701</v>
      </c>
      <c r="C11" s="7">
        <f t="shared" si="1"/>
        <v>0.44846286285978137</v>
      </c>
      <c r="D11" s="7">
        <f t="shared" si="2"/>
        <v>0.55153713714021868</v>
      </c>
      <c r="E11" s="7">
        <f t="shared" si="3"/>
        <v>0.55153713714021868</v>
      </c>
      <c r="F11" s="4">
        <f t="shared" si="7"/>
        <v>0.42105263157894701</v>
      </c>
      <c r="G11" s="4">
        <f t="shared" si="8"/>
        <v>0.42105263157894701</v>
      </c>
      <c r="H11" s="10">
        <f t="shared" si="4"/>
        <v>0.90780979863410927</v>
      </c>
      <c r="I11" s="10">
        <f t="shared" si="5"/>
        <v>9.2190201365890734E-2</v>
      </c>
      <c r="J11" s="11">
        <f t="shared" si="6"/>
        <v>9.2190201365890748E-2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0">
        <f t="shared" si="9"/>
        <v>0.55153713714021868</v>
      </c>
      <c r="W11" s="2"/>
      <c r="X11" s="2"/>
      <c r="Y11" s="2"/>
      <c r="Z11" s="2"/>
      <c r="AA11" s="2"/>
    </row>
    <row r="12" spans="1:27" x14ac:dyDescent="0.25">
      <c r="A12" s="4">
        <v>9</v>
      </c>
      <c r="B12" s="7">
        <v>0.47368421052631499</v>
      </c>
      <c r="C12" s="7">
        <f t="shared" si="1"/>
        <v>0.49707248975869478</v>
      </c>
      <c r="D12" s="7">
        <f t="shared" si="2"/>
        <v>0.50292751024130522</v>
      </c>
      <c r="E12" s="7">
        <f t="shared" si="3"/>
        <v>0.50292751024130522</v>
      </c>
      <c r="F12" s="4">
        <f t="shared" si="7"/>
        <v>0.47368421052631499</v>
      </c>
      <c r="G12" s="4">
        <f t="shared" si="8"/>
        <v>0.47368421052631499</v>
      </c>
      <c r="H12" s="10">
        <f t="shared" si="4"/>
        <v>0.94183473892800296</v>
      </c>
      <c r="I12" s="10">
        <f t="shared" si="5"/>
        <v>5.8165261071997043E-2</v>
      </c>
      <c r="J12" s="11">
        <f t="shared" si="6"/>
        <v>5.8165261071996995E-2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0">
        <f t="shared" si="9"/>
        <v>0.50292751024130522</v>
      </c>
      <c r="W12" s="2"/>
      <c r="X12" s="2"/>
      <c r="Y12" s="2"/>
      <c r="Z12" s="2"/>
      <c r="AA12" s="2"/>
    </row>
    <row r="13" spans="1:27" x14ac:dyDescent="0.25">
      <c r="A13" s="4">
        <v>10</v>
      </c>
      <c r="B13" s="7">
        <v>0.52631578947368396</v>
      </c>
      <c r="C13" s="7">
        <f t="shared" si="1"/>
        <v>0.54331886624556214</v>
      </c>
      <c r="D13" s="7">
        <f t="shared" si="2"/>
        <v>0.45668113375443786</v>
      </c>
      <c r="E13" s="7">
        <f t="shared" si="3"/>
        <v>0.45668113375443792</v>
      </c>
      <c r="F13" s="4">
        <f t="shared" si="7"/>
        <v>0.52631578947368396</v>
      </c>
      <c r="G13" s="4">
        <f t="shared" si="8"/>
        <v>0.52631578947368396</v>
      </c>
      <c r="H13" s="10">
        <f t="shared" si="4"/>
        <v>0.96470388780095173</v>
      </c>
      <c r="I13" s="10">
        <f t="shared" si="5"/>
        <v>3.5296112199048268E-2</v>
      </c>
      <c r="J13" s="11">
        <f t="shared" si="6"/>
        <v>3.5296112199048289E-2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0">
        <f t="shared" si="9"/>
        <v>0.45668113375443786</v>
      </c>
      <c r="W13" s="2"/>
      <c r="X13" s="2"/>
      <c r="Y13" s="2"/>
      <c r="Z13" s="2"/>
      <c r="AA13" s="2"/>
    </row>
    <row r="14" spans="1:27" x14ac:dyDescent="0.25">
      <c r="A14" s="4">
        <v>11</v>
      </c>
      <c r="B14" s="7">
        <v>0.57894736842105199</v>
      </c>
      <c r="C14" s="7">
        <f t="shared" si="1"/>
        <v>0.5870739157961794</v>
      </c>
      <c r="D14" s="7">
        <f t="shared" si="2"/>
        <v>0.4129260842038206</v>
      </c>
      <c r="E14" s="7">
        <f t="shared" si="3"/>
        <v>0.4129260842038206</v>
      </c>
      <c r="F14" s="4">
        <f t="shared" si="7"/>
        <v>0.57894736842105199</v>
      </c>
      <c r="G14" s="4">
        <f t="shared" si="8"/>
        <v>0.57894736842105199</v>
      </c>
      <c r="H14" s="10">
        <f t="shared" si="4"/>
        <v>0.9794110968440769</v>
      </c>
      <c r="I14" s="10">
        <f t="shared" si="5"/>
        <v>2.0588903155923099E-2</v>
      </c>
      <c r="J14" s="11">
        <f t="shared" si="6"/>
        <v>2.0588903155923093E-2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0">
        <f t="shared" si="9"/>
        <v>0.4129260842038206</v>
      </c>
      <c r="W14" s="2"/>
      <c r="X14" s="2"/>
      <c r="Y14" s="2"/>
      <c r="Z14" s="2"/>
      <c r="AA14" s="2"/>
    </row>
    <row r="15" spans="1:27" x14ac:dyDescent="0.25">
      <c r="A15" s="4">
        <v>12</v>
      </c>
      <c r="B15" s="7">
        <v>0.63157894736842102</v>
      </c>
      <c r="C15" s="7">
        <f t="shared" si="1"/>
        <v>0.6282432360489355</v>
      </c>
      <c r="D15" s="7">
        <f t="shared" si="2"/>
        <v>0.3717567639510645</v>
      </c>
      <c r="E15" s="7">
        <f t="shared" si="3"/>
        <v>0.3717567639510645</v>
      </c>
      <c r="F15" s="4">
        <f t="shared" si="7"/>
        <v>0.63157894736842102</v>
      </c>
      <c r="G15" s="4">
        <f t="shared" si="8"/>
        <v>0.63157894736842102</v>
      </c>
      <c r="H15" s="10">
        <f t="shared" si="4"/>
        <v>0.98846087693890228</v>
      </c>
      <c r="I15" s="10">
        <f t="shared" si="5"/>
        <v>1.1539123061097722E-2</v>
      </c>
      <c r="J15" s="11">
        <f t="shared" si="6"/>
        <v>1.1539123061097674E-2</v>
      </c>
      <c r="K15" s="2"/>
      <c r="L15" s="2"/>
      <c r="M15" s="2"/>
      <c r="N15" s="2"/>
      <c r="O15" s="2"/>
      <c r="P15" s="2"/>
      <c r="Q15" s="2"/>
      <c r="R15" s="2"/>
      <c r="S15" s="2"/>
      <c r="T15" s="2">
        <f>T16/T5</f>
        <v>1.6875</v>
      </c>
      <c r="U15" s="2"/>
      <c r="V15" s="10">
        <f t="shared" si="9"/>
        <v>0.3717567639510645</v>
      </c>
      <c r="W15" s="2"/>
      <c r="X15" s="2"/>
      <c r="Y15" s="2"/>
      <c r="Z15" s="2"/>
      <c r="AA15" s="2"/>
    </row>
    <row r="16" spans="1:27" x14ac:dyDescent="0.25">
      <c r="A16" s="4">
        <v>13</v>
      </c>
      <c r="B16" s="7">
        <v>0.68421052631578905</v>
      </c>
      <c r="C16" s="7">
        <f t="shared" si="1"/>
        <v>0.66676571793489425</v>
      </c>
      <c r="D16" s="7">
        <f t="shared" si="2"/>
        <v>0.33323428206510575</v>
      </c>
      <c r="E16" s="7">
        <f t="shared" si="3"/>
        <v>0.33323428206510575</v>
      </c>
      <c r="F16" s="4">
        <f t="shared" si="7"/>
        <v>0.68421052631578905</v>
      </c>
      <c r="G16" s="4">
        <f t="shared" si="8"/>
        <v>0.68421052631578905</v>
      </c>
      <c r="H16" s="10">
        <f t="shared" si="4"/>
        <v>0.99378898634782042</v>
      </c>
      <c r="I16" s="10">
        <f t="shared" si="5"/>
        <v>6.2110136521795756E-3</v>
      </c>
      <c r="J16" s="11">
        <f t="shared" si="6"/>
        <v>6.2110136521796129E-3</v>
      </c>
      <c r="K16" s="2"/>
      <c r="L16" s="2"/>
      <c r="M16" s="2"/>
      <c r="N16" s="2"/>
      <c r="O16" s="2"/>
      <c r="P16" s="2"/>
      <c r="Q16" s="2"/>
      <c r="R16" s="2"/>
      <c r="S16" s="2"/>
      <c r="T16" s="8">
        <v>135</v>
      </c>
      <c r="U16" s="2"/>
      <c r="V16" s="10">
        <f t="shared" si="9"/>
        <v>0.33323428206510575</v>
      </c>
      <c r="W16" s="2"/>
      <c r="X16" s="2"/>
      <c r="Y16" s="2"/>
      <c r="Z16" s="2"/>
      <c r="AA16" s="2"/>
    </row>
    <row r="17" spans="1:27" x14ac:dyDescent="0.25">
      <c r="A17" s="4">
        <v>14</v>
      </c>
      <c r="B17" s="7">
        <v>0.73684210526315697</v>
      </c>
      <c r="C17" s="7">
        <f t="shared" si="1"/>
        <v>0.70261247474840172</v>
      </c>
      <c r="D17" s="7">
        <f t="shared" si="2"/>
        <v>0.29738752525159828</v>
      </c>
      <c r="E17" s="7">
        <f t="shared" si="3"/>
        <v>0.29738752525159823</v>
      </c>
      <c r="F17" s="4">
        <f t="shared" si="7"/>
        <v>0.73684210526315697</v>
      </c>
      <c r="G17" s="4">
        <f t="shared" si="8"/>
        <v>0.73684210526315697</v>
      </c>
      <c r="H17" s="10">
        <f t="shared" si="4"/>
        <v>0.99679046615791822</v>
      </c>
      <c r="I17" s="17">
        <f t="shared" si="5"/>
        <v>3.2095338420817798E-3</v>
      </c>
      <c r="J17" s="11">
        <f t="shared" si="6"/>
        <v>3.2095338420817868E-3</v>
      </c>
      <c r="K17" s="2"/>
      <c r="L17" s="2"/>
      <c r="M17" s="2"/>
      <c r="N17" s="2"/>
      <c r="O17" s="2"/>
      <c r="P17" s="2"/>
      <c r="Q17" s="2"/>
      <c r="R17" s="2"/>
      <c r="S17" s="17">
        <v>5.9290837622507087E-2</v>
      </c>
      <c r="T17" s="10">
        <f>S17-I17</f>
        <v>5.6081303780425307E-2</v>
      </c>
      <c r="U17" s="2"/>
      <c r="V17" s="10">
        <f t="shared" si="9"/>
        <v>0.29738752525159828</v>
      </c>
      <c r="W17" s="2"/>
      <c r="X17" s="2"/>
      <c r="Y17" s="2"/>
      <c r="Z17" s="2"/>
      <c r="AA17" s="2"/>
    </row>
    <row r="18" spans="1:27" x14ac:dyDescent="0.25">
      <c r="A18" s="4">
        <v>15</v>
      </c>
      <c r="B18" s="7">
        <v>0.78947368421052599</v>
      </c>
      <c r="C18" s="7">
        <f t="shared" si="1"/>
        <v>0.73578515222215601</v>
      </c>
      <c r="D18" s="7">
        <f t="shared" si="2"/>
        <v>0.26421484777784399</v>
      </c>
      <c r="E18" s="7">
        <f t="shared" si="3"/>
        <v>0.26421484777784399</v>
      </c>
      <c r="F18" s="4">
        <f t="shared" si="7"/>
        <v>0.78947368421052599</v>
      </c>
      <c r="G18" s="4">
        <f t="shared" si="8"/>
        <v>0.78947368421052599</v>
      </c>
      <c r="H18" s="10">
        <f t="shared" si="4"/>
        <v>0.99840826576957553</v>
      </c>
      <c r="I18" s="17">
        <f t="shared" si="5"/>
        <v>1.5917342304244686E-3</v>
      </c>
      <c r="J18" s="11">
        <f t="shared" si="6"/>
        <v>1.5917342304244274E-3</v>
      </c>
      <c r="K18" s="2"/>
      <c r="L18" s="2"/>
      <c r="M18" s="2"/>
      <c r="N18" s="2"/>
      <c r="O18" s="2"/>
      <c r="P18" s="2"/>
      <c r="Q18" s="2"/>
      <c r="R18" s="2"/>
      <c r="S18" s="17">
        <v>4.3305959644668657E-2</v>
      </c>
      <c r="T18" s="10">
        <f t="shared" ref="T18:T22" si="10">S18-I18</f>
        <v>4.1714225414244188E-2</v>
      </c>
      <c r="U18" s="2"/>
      <c r="V18" s="10">
        <f t="shared" si="9"/>
        <v>0.26421484777784399</v>
      </c>
      <c r="W18" s="2"/>
      <c r="X18" s="2"/>
      <c r="Y18" s="2"/>
      <c r="Z18" s="2"/>
      <c r="AA18" s="2"/>
    </row>
    <row r="19" spans="1:27" x14ac:dyDescent="0.25">
      <c r="A19" s="4">
        <v>16</v>
      </c>
      <c r="B19" s="7">
        <v>0.84210526315789402</v>
      </c>
      <c r="C19" s="7">
        <f t="shared" si="1"/>
        <v>0.76631370589517278</v>
      </c>
      <c r="D19" s="7">
        <f t="shared" si="2"/>
        <v>0.23368629410482722</v>
      </c>
      <c r="E19" s="7">
        <f t="shared" si="3"/>
        <v>0.23368629410482725</v>
      </c>
      <c r="F19" s="4">
        <f t="shared" si="7"/>
        <v>0.84210526315789402</v>
      </c>
      <c r="G19" s="4">
        <f t="shared" si="8"/>
        <v>0.84210526315789402</v>
      </c>
      <c r="H19" s="10">
        <f t="shared" si="4"/>
        <v>0.99924260150833111</v>
      </c>
      <c r="I19" s="17">
        <f t="shared" si="5"/>
        <v>7.573984916688925E-4</v>
      </c>
      <c r="J19" s="11">
        <f t="shared" si="6"/>
        <v>7.5739849166888242E-4</v>
      </c>
      <c r="K19" s="2"/>
      <c r="L19" s="2"/>
      <c r="M19" s="2"/>
      <c r="N19" s="2"/>
      <c r="O19" s="2"/>
      <c r="P19" s="2"/>
      <c r="Q19" s="2"/>
      <c r="R19" s="2"/>
      <c r="S19" s="17">
        <v>3.1125582787516648E-2</v>
      </c>
      <c r="T19" s="10">
        <f t="shared" si="10"/>
        <v>3.0368184295847755E-2</v>
      </c>
      <c r="U19" s="2"/>
      <c r="V19" s="10">
        <f t="shared" si="9"/>
        <v>0.23368629410482722</v>
      </c>
      <c r="W19" s="2"/>
      <c r="X19" s="2"/>
      <c r="Y19" s="2"/>
      <c r="Z19" s="2"/>
      <c r="AA19" s="2"/>
    </row>
    <row r="20" spans="1:27" x14ac:dyDescent="0.25">
      <c r="A20" s="4">
        <v>17</v>
      </c>
      <c r="B20" s="7">
        <v>0.89473684210526305</v>
      </c>
      <c r="C20" s="7">
        <f t="shared" si="1"/>
        <v>0.79425374306174956</v>
      </c>
      <c r="D20" s="7">
        <f t="shared" si="2"/>
        <v>0.20574625693825044</v>
      </c>
      <c r="E20" s="7">
        <f t="shared" si="3"/>
        <v>0.20574625693825049</v>
      </c>
      <c r="F20" s="4">
        <f t="shared" si="7"/>
        <v>0.89473684210526305</v>
      </c>
      <c r="G20" s="4">
        <f t="shared" si="8"/>
        <v>0.89473684210526305</v>
      </c>
      <c r="H20" s="10">
        <f t="shared" si="4"/>
        <v>0.99965430408549916</v>
      </c>
      <c r="I20" s="17">
        <f t="shared" si="5"/>
        <v>3.4569591450084314E-4</v>
      </c>
      <c r="J20" s="18">
        <f t="shared" si="6"/>
        <v>3.4569591450086732E-4</v>
      </c>
      <c r="K20" s="2"/>
      <c r="L20" s="2"/>
      <c r="M20" s="2"/>
      <c r="N20" s="2"/>
      <c r="O20" s="2"/>
      <c r="P20" s="2"/>
      <c r="Q20" s="2"/>
      <c r="R20" s="2"/>
      <c r="S20" s="17">
        <v>2.201088682465524E-2</v>
      </c>
      <c r="T20" s="10">
        <f t="shared" si="10"/>
        <v>2.1665190910154397E-2</v>
      </c>
      <c r="U20" s="2"/>
      <c r="V20" s="10">
        <f t="shared" si="9"/>
        <v>0.20574625693825044</v>
      </c>
      <c r="W20" s="2"/>
      <c r="X20" s="2"/>
      <c r="Y20" s="2"/>
      <c r="Z20" s="2"/>
      <c r="AA20" s="2"/>
    </row>
    <row r="21" spans="1:27" x14ac:dyDescent="0.25">
      <c r="A21" s="4">
        <v>18</v>
      </c>
      <c r="B21" s="7">
        <v>0.94736842105263097</v>
      </c>
      <c r="C21" s="7">
        <f t="shared" si="1"/>
        <v>0.81968353319020426</v>
      </c>
      <c r="D21" s="7">
        <f t="shared" si="2"/>
        <v>0.18031646680979574</v>
      </c>
      <c r="E21" s="7">
        <f t="shared" si="3"/>
        <v>0.18031646680979574</v>
      </c>
      <c r="F21" s="4">
        <f t="shared" si="7"/>
        <v>0.94736842105263097</v>
      </c>
      <c r="G21" s="4">
        <f t="shared" si="8"/>
        <v>0.94736842105263097</v>
      </c>
      <c r="H21" s="10">
        <f t="shared" si="4"/>
        <v>0.99984868460079113</v>
      </c>
      <c r="I21" s="17">
        <f t="shared" si="5"/>
        <v>1.5131539920887338E-4</v>
      </c>
      <c r="J21" s="18">
        <f t="shared" si="6"/>
        <v>1.5131539920889956E-4</v>
      </c>
      <c r="K21" s="2"/>
      <c r="L21" s="2"/>
      <c r="M21" s="2"/>
      <c r="N21" s="2"/>
      <c r="O21" s="2"/>
      <c r="P21" s="2"/>
      <c r="Q21" s="2"/>
      <c r="R21" s="2"/>
      <c r="S21" s="17">
        <v>1.5312754815801743E-2</v>
      </c>
      <c r="T21" s="10">
        <f t="shared" si="10"/>
        <v>1.516143941659287E-2</v>
      </c>
      <c r="U21" s="2"/>
      <c r="V21" s="10">
        <f t="shared" si="9"/>
        <v>0.18031646680979574</v>
      </c>
      <c r="W21" s="2"/>
      <c r="X21" s="2"/>
      <c r="Y21" s="2"/>
      <c r="Z21" s="2"/>
      <c r="AA21" s="2"/>
    </row>
    <row r="22" spans="1:27" x14ac:dyDescent="0.25">
      <c r="A22" s="4">
        <v>19</v>
      </c>
      <c r="B22" s="7">
        <v>1</v>
      </c>
      <c r="C22" s="7">
        <f t="shared" si="1"/>
        <v>0.84270079294971489</v>
      </c>
      <c r="D22" s="7">
        <f t="shared" si="2"/>
        <v>0.15729920705028511</v>
      </c>
      <c r="E22" s="7">
        <f t="shared" si="3"/>
        <v>0.15729920705028513</v>
      </c>
      <c r="F22" s="4">
        <f t="shared" si="7"/>
        <v>1</v>
      </c>
      <c r="G22" s="4">
        <f t="shared" si="8"/>
        <v>1</v>
      </c>
      <c r="H22" s="10">
        <f t="shared" si="4"/>
        <v>0.99993649542461494</v>
      </c>
      <c r="I22" s="17">
        <f t="shared" si="5"/>
        <v>6.3504575385064932E-5</v>
      </c>
      <c r="J22" s="18">
        <f t="shared" si="6"/>
        <v>6.3504575385114344E-5</v>
      </c>
      <c r="K22" s="2"/>
      <c r="L22" s="2"/>
      <c r="M22" s="2"/>
      <c r="N22" s="2"/>
      <c r="O22" s="2"/>
      <c r="P22" s="2"/>
      <c r="Q22" s="2"/>
      <c r="R22" s="2"/>
      <c r="S22" s="17">
        <v>1.0478881474957791E-2</v>
      </c>
      <c r="T22" s="10">
        <f t="shared" si="10"/>
        <v>1.0415376899572726E-2</v>
      </c>
      <c r="U22" s="2"/>
      <c r="V22" s="10">
        <f t="shared" si="9"/>
        <v>0.15729920705028511</v>
      </c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</sheetData>
  <conditionalFormatting sqref="H3:J22 V3:V22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{5ACEBF20-289C-4E0E-9617-3A60D90983FE}</x14:id>
        </ext>
      </extLst>
    </cfRule>
  </conditionalFormatting>
  <conditionalFormatting sqref="S17:S2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{88FCD5C9-DDCC-4716-BBFA-5241748D3CD8}</x14:id>
        </ext>
      </extLst>
    </cfRule>
  </conditionalFormatting>
  <conditionalFormatting sqref="T2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{483B1069-9223-4C4F-B971-6495C02840CC}</x14:id>
        </ext>
      </extLst>
    </cfRule>
  </conditionalFormatting>
  <conditionalFormatting sqref="T17:T22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{37B2A964-77B2-46C6-B58A-85612C400AAE}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ACEBF20-289C-4E0E-9617-3A60D90983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H3:J22 V3:V22</xm:sqref>
        </x14:conditionalFormatting>
        <x14:conditionalFormatting xmlns:xm="http://schemas.microsoft.com/office/excel/2006/main">
          <x14:cfRule type="dataBar" id="{88FCD5C9-DDCC-4716-BBFA-5241748D3C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S17:S22</xm:sqref>
        </x14:conditionalFormatting>
        <x14:conditionalFormatting xmlns:xm="http://schemas.microsoft.com/office/excel/2006/main">
          <x14:cfRule type="dataBar" id="{483B1069-9223-4C4F-B971-6495C02840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</xm:sqref>
        </x14:conditionalFormatting>
        <x14:conditionalFormatting xmlns:xm="http://schemas.microsoft.com/office/excel/2006/main">
          <x14:cfRule type="dataBar" id="{37B2A964-77B2-46C6-B58A-85612C400A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T17:T22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A1B9-3D54-4AB2-A5EB-DE006D0749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0FB4-BEA7-4292-8BD6-27F12AE95863}">
  <dimension ref="A1:AJ110"/>
  <sheetViews>
    <sheetView topLeftCell="B1" zoomScale="110" zoomScaleNormal="110" workbookViewId="0">
      <pane ySplit="10275" topLeftCell="A104"/>
      <selection activeCell="AJ22" sqref="AJ22"/>
      <selection pane="bottomLeft" activeCell="AG108" sqref="AG108"/>
    </sheetView>
  </sheetViews>
  <sheetFormatPr defaultRowHeight="15.75" x14ac:dyDescent="0.25"/>
  <cols>
    <col min="1" max="1" width="2.28515625" style="94" hidden="1" customWidth="1"/>
    <col min="2" max="2" width="7" style="75" customWidth="1"/>
    <col min="3" max="3" width="7" style="95" customWidth="1"/>
    <col min="4" max="4" width="3" style="75" customWidth="1"/>
    <col min="5" max="5" width="3.140625" style="75" customWidth="1"/>
    <col min="6" max="6" width="4" style="75" customWidth="1"/>
    <col min="7" max="7" width="9.140625" style="75"/>
    <col min="8" max="26" width="7.140625" style="75" customWidth="1"/>
    <col min="27" max="27" width="1.85546875" style="75" customWidth="1"/>
    <col min="28" max="28" width="8.140625" style="75" customWidth="1"/>
    <col min="29" max="29" width="1.85546875" style="75" customWidth="1"/>
    <col min="30" max="31" width="5.140625" style="75" customWidth="1"/>
    <col min="32" max="32" width="2.28515625" style="75" customWidth="1"/>
    <col min="33" max="34" width="6.42578125" style="75" customWidth="1"/>
    <col min="35" max="37" width="5.42578125" style="75" customWidth="1"/>
    <col min="38" max="16384" width="9.140625" style="75"/>
  </cols>
  <sheetData>
    <row r="1" spans="1:36" ht="18.75" x14ac:dyDescent="0.25">
      <c r="A1" s="68"/>
      <c r="B1" s="69"/>
      <c r="C1" s="69"/>
      <c r="D1" s="70" t="s">
        <v>65</v>
      </c>
      <c r="E1" s="71"/>
      <c r="F1" s="72">
        <v>0</v>
      </c>
      <c r="G1" s="72">
        <v>1</v>
      </c>
      <c r="H1" s="72">
        <v>2</v>
      </c>
      <c r="I1" s="72">
        <v>3</v>
      </c>
      <c r="J1" s="72">
        <v>4</v>
      </c>
      <c r="K1" s="72">
        <v>5</v>
      </c>
      <c r="L1" s="72">
        <v>6</v>
      </c>
      <c r="M1" s="72">
        <v>7</v>
      </c>
      <c r="N1" s="72">
        <v>8</v>
      </c>
      <c r="O1" s="72">
        <v>9</v>
      </c>
      <c r="P1" s="72">
        <v>10</v>
      </c>
      <c r="Q1" s="72">
        <v>11</v>
      </c>
      <c r="R1" s="72">
        <v>12</v>
      </c>
      <c r="S1" s="72">
        <v>13</v>
      </c>
      <c r="T1" s="72">
        <v>14</v>
      </c>
      <c r="U1" s="72">
        <v>15</v>
      </c>
      <c r="V1" s="72">
        <v>16</v>
      </c>
      <c r="W1" s="72">
        <v>17</v>
      </c>
      <c r="X1" s="72">
        <v>18</v>
      </c>
      <c r="Y1" s="72">
        <v>19</v>
      </c>
      <c r="Z1" s="72">
        <v>20</v>
      </c>
      <c r="AA1" s="73"/>
      <c r="AB1" s="73"/>
      <c r="AC1" s="73"/>
      <c r="AD1" s="73"/>
      <c r="AE1" s="73"/>
      <c r="AF1" s="73"/>
      <c r="AG1" s="74"/>
      <c r="AH1" s="74"/>
      <c r="AI1" s="73"/>
      <c r="AJ1" s="73"/>
    </row>
    <row r="2" spans="1:36" x14ac:dyDescent="0.25">
      <c r="A2" s="68"/>
      <c r="B2" s="76" t="s">
        <v>11</v>
      </c>
      <c r="C2" s="69"/>
      <c r="D2" s="71"/>
      <c r="E2" s="71"/>
      <c r="F2" s="71">
        <v>4.2000000000000003E-2</v>
      </c>
      <c r="G2" s="71">
        <v>3.9899999999999998E-2</v>
      </c>
      <c r="H2" s="71">
        <v>3.78E-2</v>
      </c>
      <c r="I2" s="71">
        <v>3.5700000000000003E-2</v>
      </c>
      <c r="J2" s="71">
        <v>3.3599999999999998E-2</v>
      </c>
      <c r="K2" s="71">
        <v>3.15E-2</v>
      </c>
      <c r="L2" s="71">
        <v>2.9399999999999999E-2</v>
      </c>
      <c r="M2" s="71">
        <v>2.7300000000000001E-2</v>
      </c>
      <c r="N2" s="71">
        <v>2.52E-2</v>
      </c>
      <c r="O2" s="71">
        <v>2.3099999999999999E-2</v>
      </c>
      <c r="P2" s="71">
        <v>2.1000000000000001E-2</v>
      </c>
      <c r="Q2" s="71">
        <v>1.89E-2</v>
      </c>
      <c r="R2" s="71">
        <v>1.6799999999999999E-2</v>
      </c>
      <c r="S2" s="71">
        <v>1.47E-2</v>
      </c>
      <c r="T2" s="71">
        <v>1.26E-2</v>
      </c>
      <c r="U2" s="71">
        <v>1.0500000000000001E-2</v>
      </c>
      <c r="V2" s="71">
        <v>8.3999999999999995E-3</v>
      </c>
      <c r="W2" s="71">
        <v>6.3E-3</v>
      </c>
      <c r="X2" s="71">
        <v>4.1999999999999997E-3</v>
      </c>
      <c r="Y2" s="71">
        <v>2.0999999999999999E-3</v>
      </c>
      <c r="Z2" s="71">
        <v>0</v>
      </c>
      <c r="AA2" s="73"/>
      <c r="AB2" s="73"/>
      <c r="AC2" s="73"/>
      <c r="AD2" s="73"/>
      <c r="AE2" s="73"/>
      <c r="AF2" s="73"/>
      <c r="AG2" s="74"/>
      <c r="AH2" s="74"/>
      <c r="AI2" s="73"/>
      <c r="AJ2" s="73"/>
    </row>
    <row r="3" spans="1:36" ht="23.25" customHeight="1" x14ac:dyDescent="0.25">
      <c r="A3" s="68">
        <v>714</v>
      </c>
      <c r="B3" s="77" t="s">
        <v>10</v>
      </c>
      <c r="C3" s="69"/>
      <c r="D3" s="78" t="s">
        <v>66</v>
      </c>
      <c r="E3" s="79"/>
      <c r="F3" s="80">
        <f t="array" ref="F3:Z3">TRANSPOSE(AH6:AH26)</f>
        <v>0.25</v>
      </c>
      <c r="G3" s="80">
        <v>0.75</v>
      </c>
      <c r="H3" s="80">
        <v>1.25</v>
      </c>
      <c r="I3" s="80">
        <v>1.75</v>
      </c>
      <c r="J3" s="80">
        <v>2.25</v>
      </c>
      <c r="K3" s="80">
        <v>2.75</v>
      </c>
      <c r="L3" s="80">
        <v>3.25</v>
      </c>
      <c r="M3" s="80">
        <v>3.75</v>
      </c>
      <c r="N3" s="80">
        <v>4.25</v>
      </c>
      <c r="O3" s="80">
        <v>4.75</v>
      </c>
      <c r="P3" s="80">
        <v>5.25</v>
      </c>
      <c r="Q3" s="80">
        <v>5.75</v>
      </c>
      <c r="R3" s="80">
        <v>6.25</v>
      </c>
      <c r="S3" s="80">
        <v>6.75</v>
      </c>
      <c r="T3" s="80">
        <v>7.25</v>
      </c>
      <c r="U3" s="80">
        <v>7.75</v>
      </c>
      <c r="V3" s="80">
        <v>8.25</v>
      </c>
      <c r="W3" s="80">
        <v>8.75</v>
      </c>
      <c r="X3" s="80">
        <v>9.25</v>
      </c>
      <c r="Y3" s="80">
        <v>9.75</v>
      </c>
      <c r="Z3" s="80">
        <v>10.25</v>
      </c>
      <c r="AA3" s="73"/>
      <c r="AB3" s="81" t="s">
        <v>9</v>
      </c>
      <c r="AC3" s="73"/>
      <c r="AD3" s="73"/>
      <c r="AE3" s="73"/>
      <c r="AF3" s="73"/>
      <c r="AG3" s="74"/>
      <c r="AH3" s="79" t="s">
        <v>62</v>
      </c>
      <c r="AI3" s="73"/>
      <c r="AJ3" s="73"/>
    </row>
    <row r="4" spans="1:36" ht="13.5" customHeight="1" x14ac:dyDescent="0.25">
      <c r="A4" s="69">
        <f>MAX(B6:B106)</f>
        <v>1800</v>
      </c>
      <c r="B4" s="82" t="s">
        <v>8</v>
      </c>
      <c r="C4" s="83">
        <v>60</v>
      </c>
      <c r="D4" s="73"/>
      <c r="E4" s="73"/>
      <c r="F4" s="84" t="str">
        <f t="shared" ref="F4:X4" si="0">_xlfn.CONCAT(ROUND(F3,0)," x (m)")</f>
        <v>0 x (m)</v>
      </c>
      <c r="G4" s="84" t="str">
        <f t="shared" si="0"/>
        <v>1 x (m)</v>
      </c>
      <c r="H4" s="84" t="str">
        <f t="shared" si="0"/>
        <v>1 x (m)</v>
      </c>
      <c r="I4" s="84" t="str">
        <f t="shared" si="0"/>
        <v>2 x (m)</v>
      </c>
      <c r="J4" s="84" t="str">
        <f t="shared" si="0"/>
        <v>2 x (m)</v>
      </c>
      <c r="K4" s="84" t="str">
        <f t="shared" si="0"/>
        <v>3 x (m)</v>
      </c>
      <c r="L4" s="84" t="str">
        <f t="shared" si="0"/>
        <v>3 x (m)</v>
      </c>
      <c r="M4" s="84" t="str">
        <f t="shared" si="0"/>
        <v>4 x (m)</v>
      </c>
      <c r="N4" s="84" t="str">
        <f t="shared" si="0"/>
        <v>4 x (m)</v>
      </c>
      <c r="O4" s="84" t="str">
        <f t="shared" si="0"/>
        <v>5 x (m)</v>
      </c>
      <c r="P4" s="84" t="str">
        <f t="shared" si="0"/>
        <v>5 x (m)</v>
      </c>
      <c r="Q4" s="84" t="str">
        <f t="shared" si="0"/>
        <v>6 x (m)</v>
      </c>
      <c r="R4" s="84" t="str">
        <f t="shared" si="0"/>
        <v>6 x (m)</v>
      </c>
      <c r="S4" s="84" t="str">
        <f t="shared" si="0"/>
        <v>7 x (m)</v>
      </c>
      <c r="T4" s="84" t="str">
        <f t="shared" si="0"/>
        <v>7 x (m)</v>
      </c>
      <c r="U4" s="84" t="str">
        <f t="shared" si="0"/>
        <v>8 x (m)</v>
      </c>
      <c r="V4" s="84" t="str">
        <f t="shared" si="0"/>
        <v>8 x (m)</v>
      </c>
      <c r="W4" s="84" t="str">
        <f t="shared" si="0"/>
        <v>9 x (m)</v>
      </c>
      <c r="X4" s="84" t="str">
        <f t="shared" si="0"/>
        <v>9 x (m)</v>
      </c>
      <c r="Y4" s="84" t="str">
        <f>_xlfn.CONCAT(ROUND(Y3,0)," x (m)")</f>
        <v>10 x (m)</v>
      </c>
      <c r="Z4" s="85" t="s">
        <v>68</v>
      </c>
      <c r="AA4" s="85"/>
      <c r="AB4" s="85"/>
      <c r="AC4" s="85"/>
      <c r="AD4" s="85"/>
      <c r="AE4" s="96" t="str">
        <f>_xlfn.CONCAT(ROUND(Z3,0),"x (m)"," B_through(C)")</f>
        <v>10x (m) B_through(C)</v>
      </c>
      <c r="AF4" s="85"/>
      <c r="AG4" s="74"/>
      <c r="AH4" s="74"/>
      <c r="AI4" s="73"/>
      <c r="AJ4" s="73"/>
    </row>
    <row r="5" spans="1:36" ht="16.5" customHeight="1" x14ac:dyDescent="0.25">
      <c r="A5" s="86"/>
      <c r="B5" s="1"/>
      <c r="C5" s="87"/>
      <c r="D5" s="88" t="s">
        <v>64</v>
      </c>
      <c r="E5" s="89"/>
      <c r="F5" s="89">
        <v>0</v>
      </c>
      <c r="G5" s="89">
        <v>1</v>
      </c>
      <c r="H5" s="89">
        <v>2</v>
      </c>
      <c r="I5" s="89">
        <v>3</v>
      </c>
      <c r="J5" s="89">
        <v>4</v>
      </c>
      <c r="K5" s="89">
        <v>5</v>
      </c>
      <c r="L5" s="89">
        <v>6</v>
      </c>
      <c r="M5" s="89">
        <v>7</v>
      </c>
      <c r="N5" s="89">
        <v>8</v>
      </c>
      <c r="O5" s="89">
        <v>9</v>
      </c>
      <c r="P5" s="89">
        <v>10</v>
      </c>
      <c r="Q5" s="89">
        <v>11</v>
      </c>
      <c r="R5" s="89">
        <v>12</v>
      </c>
      <c r="S5" s="89">
        <v>13</v>
      </c>
      <c r="T5" s="89">
        <v>14</v>
      </c>
      <c r="U5" s="89">
        <v>15</v>
      </c>
      <c r="V5" s="89">
        <v>16</v>
      </c>
      <c r="W5" s="89">
        <v>17</v>
      </c>
      <c r="X5" s="89">
        <v>18</v>
      </c>
      <c r="Y5" s="89">
        <v>19</v>
      </c>
      <c r="Z5" s="89">
        <v>20</v>
      </c>
      <c r="AA5" s="90"/>
      <c r="AB5" s="90"/>
      <c r="AC5" s="90"/>
      <c r="AD5" s="90"/>
      <c r="AE5" s="90"/>
      <c r="AF5" s="73"/>
      <c r="AG5" s="74"/>
      <c r="AH5" s="74"/>
      <c r="AI5" s="73"/>
      <c r="AJ5" s="73"/>
    </row>
    <row r="6" spans="1:36" ht="10.5" customHeight="1" x14ac:dyDescent="0.25">
      <c r="A6" s="86">
        <v>0</v>
      </c>
      <c r="B6" s="1">
        <v>0</v>
      </c>
      <c r="C6" s="87" t="str">
        <f t="shared" ref="C6" si="1">_xlfn.CONCAT(B6/$C$4," min")</f>
        <v>0 min</v>
      </c>
      <c r="D6" s="89"/>
      <c r="E6" s="89">
        <v>0</v>
      </c>
      <c r="F6" s="89">
        <v>1</v>
      </c>
      <c r="G6" s="89">
        <v>0</v>
      </c>
      <c r="H6" s="89">
        <v>0</v>
      </c>
      <c r="I6" s="89">
        <v>0</v>
      </c>
      <c r="J6" s="89">
        <v>0</v>
      </c>
      <c r="K6" s="89">
        <v>0</v>
      </c>
      <c r="L6" s="89">
        <v>0</v>
      </c>
      <c r="M6" s="89">
        <v>0</v>
      </c>
      <c r="N6" s="89">
        <v>0</v>
      </c>
      <c r="O6" s="89">
        <v>0</v>
      </c>
      <c r="P6" s="89">
        <v>0</v>
      </c>
      <c r="Q6" s="89">
        <v>0</v>
      </c>
      <c r="R6" s="89">
        <v>0</v>
      </c>
      <c r="S6" s="89">
        <v>0</v>
      </c>
      <c r="T6" s="89">
        <v>0</v>
      </c>
      <c r="U6" s="89">
        <v>0</v>
      </c>
      <c r="V6" s="89">
        <v>0</v>
      </c>
      <c r="W6" s="89">
        <v>0</v>
      </c>
      <c r="X6" s="89">
        <v>0</v>
      </c>
      <c r="Y6" s="89">
        <v>0</v>
      </c>
      <c r="Z6" s="89">
        <v>0</v>
      </c>
      <c r="AA6" s="90"/>
      <c r="AB6" s="90">
        <v>0</v>
      </c>
      <c r="AC6" s="90"/>
      <c r="AD6" s="90"/>
      <c r="AE6" s="90"/>
      <c r="AF6" s="73"/>
      <c r="AG6" s="74">
        <v>0</v>
      </c>
      <c r="AH6" s="80">
        <v>0.25</v>
      </c>
      <c r="AI6" s="73"/>
      <c r="AJ6" s="73"/>
    </row>
    <row r="7" spans="1:36" ht="14.25" customHeight="1" x14ac:dyDescent="0.25">
      <c r="A7" s="86">
        <v>1</v>
      </c>
      <c r="B7" s="1">
        <v>18</v>
      </c>
      <c r="C7" s="87" t="str">
        <f>_xlfn.CONCAT(B7/$C$4," min")</f>
        <v>0.3 min</v>
      </c>
      <c r="D7" s="89"/>
      <c r="E7" s="89">
        <v>1</v>
      </c>
      <c r="F7" s="89">
        <v>1</v>
      </c>
      <c r="G7" s="91">
        <v>0.5218756</v>
      </c>
      <c r="H7" s="91">
        <v>0.1029137</v>
      </c>
      <c r="I7" s="91">
        <v>1.9875919999999998E-2</v>
      </c>
      <c r="J7" s="91">
        <v>3.8675044E-3</v>
      </c>
      <c r="K7" s="91">
        <v>7.5261760000000001E-4</v>
      </c>
      <c r="L7" s="91">
        <v>1.4645977E-4</v>
      </c>
      <c r="M7" s="91">
        <v>2.8501160000000001E-5</v>
      </c>
      <c r="N7" s="91">
        <v>5.5463419999999996E-6</v>
      </c>
      <c r="O7" s="91">
        <v>1.0793213999999999E-6</v>
      </c>
      <c r="P7" s="91">
        <v>2.1003653000000001E-7</v>
      </c>
      <c r="Q7" s="91">
        <v>4.0873229999999999E-8</v>
      </c>
      <c r="R7" s="91">
        <v>7.9539539999999998E-9</v>
      </c>
      <c r="S7" s="91">
        <v>1.5478441E-9</v>
      </c>
      <c r="T7" s="91">
        <v>3.0121133000000002E-10</v>
      </c>
      <c r="U7" s="91">
        <v>5.8615899999999999E-11</v>
      </c>
      <c r="V7" s="91">
        <v>1.1406683000000001E-11</v>
      </c>
      <c r="W7" s="91">
        <v>2.2197303E-12</v>
      </c>
      <c r="X7" s="91">
        <v>4.3187405000000002E-13</v>
      </c>
      <c r="Y7" s="91">
        <v>8.359743E-14</v>
      </c>
      <c r="Z7" s="91">
        <v>1.3942047000000001E-14</v>
      </c>
      <c r="AA7" s="90"/>
      <c r="AB7" s="90">
        <v>1.3942047000000001E-14</v>
      </c>
      <c r="AC7" s="92"/>
      <c r="AD7" s="90">
        <f>AVERAGE(G7:Z7)</f>
        <v>3.2473359468947069E-2</v>
      </c>
      <c r="AE7" s="90">
        <f>G7/MAX($G$7:$G$106)</f>
        <v>0.5218753912498435</v>
      </c>
      <c r="AF7" s="73"/>
      <c r="AG7" s="74">
        <v>1</v>
      </c>
      <c r="AH7" s="80">
        <v>0.75</v>
      </c>
      <c r="AI7" s="73"/>
      <c r="AJ7" s="73"/>
    </row>
    <row r="8" spans="1:36" ht="14.25" customHeight="1" x14ac:dyDescent="0.25">
      <c r="A8" s="86">
        <v>2</v>
      </c>
      <c r="B8" s="1">
        <v>36</v>
      </c>
      <c r="C8" s="87" t="str">
        <f t="shared" ref="C8:C71" si="2">_xlfn.CONCAT(B8/$C$4," min")</f>
        <v>0.6 min</v>
      </c>
      <c r="D8" s="89"/>
      <c r="E8" s="89">
        <v>2</v>
      </c>
      <c r="F8" s="89">
        <v>1</v>
      </c>
      <c r="G8" s="91">
        <v>0.76303529999999997</v>
      </c>
      <c r="H8" s="91">
        <v>0.34161085000000002</v>
      </c>
      <c r="I8" s="91">
        <v>9.1556299999999993E-2</v>
      </c>
      <c r="J8" s="91">
        <v>2.245403E-2</v>
      </c>
      <c r="K8" s="91">
        <v>5.2848966000000001E-3</v>
      </c>
      <c r="L8" s="91">
        <v>1.2072315E-3</v>
      </c>
      <c r="M8" s="91">
        <v>2.6972166999999998E-4</v>
      </c>
      <c r="N8" s="91">
        <v>5.9258870000000001E-5</v>
      </c>
      <c r="O8" s="91">
        <v>1.2849433E-5</v>
      </c>
      <c r="P8" s="91">
        <v>2.7569159999999998E-6</v>
      </c>
      <c r="Q8" s="91">
        <v>5.8639479999999999E-7</v>
      </c>
      <c r="R8" s="91">
        <v>1.2382284000000001E-7</v>
      </c>
      <c r="S8" s="91">
        <v>2.5985583000000001E-8</v>
      </c>
      <c r="T8" s="91">
        <v>5.4245235000000001E-9</v>
      </c>
      <c r="U8" s="91">
        <v>1.1271729E-9</v>
      </c>
      <c r="V8" s="91">
        <v>2.3327349999999999E-10</v>
      </c>
      <c r="W8" s="91">
        <v>4.8104545000000001E-11</v>
      </c>
      <c r="X8" s="91">
        <v>9.8862529999999995E-12</v>
      </c>
      <c r="Y8" s="91">
        <v>2.0150067E-12</v>
      </c>
      <c r="Z8" s="91">
        <v>3.5268369999999998E-13</v>
      </c>
      <c r="AA8" s="90"/>
      <c r="AB8" s="90">
        <v>3.5268369999999998E-13</v>
      </c>
      <c r="AC8" s="92"/>
      <c r="AD8" s="90">
        <f t="shared" ref="AD8:AD71" si="3">AVERAGE(G8:Z8)</f>
        <v>6.1274696901877569E-2</v>
      </c>
      <c r="AE8" s="90">
        <f t="shared" ref="AE8:AE71" si="4">G8/MAX($G$7:$G$106)</f>
        <v>0.76303499478600201</v>
      </c>
      <c r="AF8" s="73"/>
      <c r="AG8" s="74">
        <v>2</v>
      </c>
      <c r="AH8" s="80">
        <v>1.25</v>
      </c>
      <c r="AI8" s="73"/>
      <c r="AJ8" s="73"/>
    </row>
    <row r="9" spans="1:36" ht="14.25" customHeight="1" x14ac:dyDescent="0.25">
      <c r="A9" s="86">
        <v>3</v>
      </c>
      <c r="B9" s="1">
        <v>54</v>
      </c>
      <c r="C9" s="87" t="str">
        <f t="shared" si="2"/>
        <v>0.9 min</v>
      </c>
      <c r="D9" s="89"/>
      <c r="E9" s="89">
        <v>3</v>
      </c>
      <c r="F9" s="89">
        <v>1</v>
      </c>
      <c r="G9" s="91">
        <v>0.86851674000000001</v>
      </c>
      <c r="H9" s="91">
        <v>0.5547337</v>
      </c>
      <c r="I9" s="91">
        <v>0.24091482</v>
      </c>
      <c r="J9" s="91">
        <v>7.6113040000000007E-2</v>
      </c>
      <c r="K9" s="91">
        <v>2.1520419999999998E-2</v>
      </c>
      <c r="L9" s="91">
        <v>5.7144889999999997E-3</v>
      </c>
      <c r="M9" s="91">
        <v>1.451686E-3</v>
      </c>
      <c r="N9" s="91">
        <v>3.5683452999999999E-4</v>
      </c>
      <c r="O9" s="91">
        <v>8.5510369999999998E-5</v>
      </c>
      <c r="P9" s="91">
        <v>2.0083864000000001E-5</v>
      </c>
      <c r="Q9" s="91">
        <v>4.6393597999999999E-6</v>
      </c>
      <c r="R9" s="91">
        <v>1.0569344000000001E-6</v>
      </c>
      <c r="S9" s="91">
        <v>2.3797724999999999E-7</v>
      </c>
      <c r="T9" s="91">
        <v>5.304445E-8</v>
      </c>
      <c r="U9" s="91">
        <v>1.1720265E-8</v>
      </c>
      <c r="V9" s="91">
        <v>2.5697787999999998E-9</v>
      </c>
      <c r="W9" s="91">
        <v>5.5962380000000005E-10</v>
      </c>
      <c r="X9" s="91">
        <v>1.2110422000000001E-10</v>
      </c>
      <c r="Y9" s="91">
        <v>2.5915825E-11</v>
      </c>
      <c r="Z9" s="91">
        <v>4.7509526999999996E-12</v>
      </c>
      <c r="AA9" s="90"/>
      <c r="AB9" s="90">
        <v>4.7509526999999996E-12</v>
      </c>
      <c r="AC9" s="92"/>
      <c r="AD9" s="90">
        <f t="shared" si="3"/>
        <v>8.8471666304066929E-2</v>
      </c>
      <c r="AE9" s="90">
        <f t="shared" si="4"/>
        <v>0.86851639259344293</v>
      </c>
      <c r="AF9" s="73"/>
      <c r="AG9" s="74">
        <v>3</v>
      </c>
      <c r="AH9" s="80">
        <v>1.75</v>
      </c>
      <c r="AI9" s="73"/>
      <c r="AJ9" s="73"/>
    </row>
    <row r="10" spans="1:36" ht="14.25" customHeight="1" x14ac:dyDescent="0.25">
      <c r="A10" s="86">
        <v>4</v>
      </c>
      <c r="B10" s="1">
        <v>72</v>
      </c>
      <c r="C10" s="87" t="str">
        <f t="shared" si="2"/>
        <v>1.2 min</v>
      </c>
      <c r="D10" s="89"/>
      <c r="E10" s="89">
        <v>4</v>
      </c>
      <c r="F10" s="89">
        <v>1</v>
      </c>
      <c r="G10" s="91">
        <v>0.92053545000000003</v>
      </c>
      <c r="H10" s="91">
        <v>0.70170175999999995</v>
      </c>
      <c r="I10" s="91">
        <v>0.40867057000000001</v>
      </c>
      <c r="J10" s="91">
        <v>0.17785074000000001</v>
      </c>
      <c r="K10" s="91">
        <v>6.1894513999999998E-2</v>
      </c>
      <c r="L10" s="91">
        <v>1.9252268999999999E-2</v>
      </c>
      <c r="M10" s="91">
        <v>5.5769877999999997E-3</v>
      </c>
      <c r="N10" s="91">
        <v>1.5347353000000001E-3</v>
      </c>
      <c r="O10" s="91">
        <v>4.062084E-4</v>
      </c>
      <c r="P10" s="91">
        <v>1.04267776E-4</v>
      </c>
      <c r="Q10" s="91">
        <v>2.6108728E-5</v>
      </c>
      <c r="R10" s="91">
        <v>6.4043456000000001E-6</v>
      </c>
      <c r="S10" s="91">
        <v>1.5440245000000001E-6</v>
      </c>
      <c r="T10" s="91">
        <v>3.6678687999999998E-7</v>
      </c>
      <c r="U10" s="91">
        <v>8.6015620000000005E-8</v>
      </c>
      <c r="V10" s="91">
        <v>1.9945355999999999E-8</v>
      </c>
      <c r="W10" s="91">
        <v>4.5790433999999998E-9</v>
      </c>
      <c r="X10" s="91">
        <v>1.0416927E-9</v>
      </c>
      <c r="Y10" s="91">
        <v>2.3368393E-10</v>
      </c>
      <c r="Z10" s="91">
        <v>4.4824629999999997E-11</v>
      </c>
      <c r="AA10" s="90"/>
      <c r="AB10" s="90">
        <v>4.4824629999999997E-11</v>
      </c>
      <c r="AC10" s="92"/>
      <c r="AD10" s="90">
        <f t="shared" si="3"/>
        <v>0.11487810190105999</v>
      </c>
      <c r="AE10" s="90">
        <f t="shared" si="4"/>
        <v>0.92053508178596732</v>
      </c>
      <c r="AF10" s="73"/>
      <c r="AG10" s="74">
        <v>4</v>
      </c>
      <c r="AH10" s="80">
        <v>2.25</v>
      </c>
      <c r="AI10" s="73"/>
      <c r="AJ10" s="73"/>
    </row>
    <row r="11" spans="1:36" ht="14.25" customHeight="1" x14ac:dyDescent="0.25">
      <c r="A11" s="86">
        <v>5</v>
      </c>
      <c r="B11" s="1">
        <v>90</v>
      </c>
      <c r="C11" s="87" t="str">
        <f t="shared" si="2"/>
        <v>1.5 min</v>
      </c>
      <c r="D11" s="89"/>
      <c r="E11" s="89">
        <v>5</v>
      </c>
      <c r="F11" s="89">
        <v>1</v>
      </c>
      <c r="G11" s="91">
        <v>0.94897467000000002</v>
      </c>
      <c r="H11" s="91">
        <v>0.79767239999999995</v>
      </c>
      <c r="I11" s="91">
        <v>0.55520879999999995</v>
      </c>
      <c r="J11" s="91">
        <v>0.30651270000000003</v>
      </c>
      <c r="K11" s="91">
        <v>0.13486667999999999</v>
      </c>
      <c r="L11" s="91">
        <v>4.9946089999999999E-2</v>
      </c>
      <c r="M11" s="91">
        <v>1.6632885E-2</v>
      </c>
      <c r="N11" s="91">
        <v>5.1485230000000003E-3</v>
      </c>
      <c r="O11" s="91">
        <v>1.5092472000000001E-3</v>
      </c>
      <c r="P11" s="91">
        <v>4.2410335000000001E-4</v>
      </c>
      <c r="Q11" s="91">
        <v>1.1520263E-4</v>
      </c>
      <c r="R11" s="91">
        <v>3.0434300000000001E-5</v>
      </c>
      <c r="S11" s="91">
        <v>7.854702E-6</v>
      </c>
      <c r="T11" s="91">
        <v>1.9873696000000001E-6</v>
      </c>
      <c r="U11" s="91">
        <v>4.9430559999999996E-7</v>
      </c>
      <c r="V11" s="91">
        <v>1.2111805000000001E-7</v>
      </c>
      <c r="W11" s="91">
        <v>2.9291520000000001E-8</v>
      </c>
      <c r="X11" s="91">
        <v>6.9995710000000004E-9</v>
      </c>
      <c r="Y11" s="91">
        <v>1.6447633E-9</v>
      </c>
      <c r="Z11" s="91">
        <v>3.2998676000000001E-10</v>
      </c>
      <c r="AA11" s="90"/>
      <c r="AB11" s="90">
        <v>3.2998676000000001E-10</v>
      </c>
      <c r="AC11" s="92"/>
      <c r="AD11" s="90">
        <f t="shared" si="3"/>
        <v>0.14085261156205453</v>
      </c>
      <c r="AE11" s="90">
        <f t="shared" si="4"/>
        <v>0.94897429041028381</v>
      </c>
      <c r="AF11" s="73"/>
      <c r="AG11" s="74">
        <v>5</v>
      </c>
      <c r="AH11" s="80">
        <v>2.75</v>
      </c>
      <c r="AI11" s="73"/>
      <c r="AJ11" s="73"/>
    </row>
    <row r="12" spans="1:36" ht="14.25" customHeight="1" x14ac:dyDescent="0.25">
      <c r="A12" s="86">
        <v>6</v>
      </c>
      <c r="B12" s="1">
        <v>108</v>
      </c>
      <c r="C12" s="87" t="str">
        <f t="shared" si="2"/>
        <v>1.8 min</v>
      </c>
      <c r="D12" s="89"/>
      <c r="E12" s="89">
        <v>6</v>
      </c>
      <c r="F12" s="89">
        <v>1</v>
      </c>
      <c r="G12" s="91">
        <v>0.96581899999999998</v>
      </c>
      <c r="H12" s="91">
        <v>0.86028355000000001</v>
      </c>
      <c r="I12" s="91">
        <v>0.6702707</v>
      </c>
      <c r="J12" s="91">
        <v>0.43666561999999998</v>
      </c>
      <c r="K12" s="91">
        <v>0.2334907</v>
      </c>
      <c r="L12" s="91">
        <v>0.1039972</v>
      </c>
      <c r="M12" s="91">
        <v>4.0210962000000003E-2</v>
      </c>
      <c r="N12" s="91">
        <v>1.4092335500000001E-2</v>
      </c>
      <c r="O12" s="91">
        <v>4.5959455999999999E-3</v>
      </c>
      <c r="P12" s="91">
        <v>1.4182381999999999E-3</v>
      </c>
      <c r="Q12" s="91">
        <v>4.1883235000000002E-4</v>
      </c>
      <c r="R12" s="91">
        <v>1.1933681E-4</v>
      </c>
      <c r="S12" s="91">
        <v>3.3003543999999997E-5</v>
      </c>
      <c r="T12" s="91">
        <v>8.8998629999999997E-6</v>
      </c>
      <c r="U12" s="91">
        <v>2.3485253999999999E-6</v>
      </c>
      <c r="V12" s="91">
        <v>6.0817547000000002E-7</v>
      </c>
      <c r="W12" s="91">
        <v>1.5490841999999999E-7</v>
      </c>
      <c r="X12" s="91">
        <v>3.8871466000000001E-8</v>
      </c>
      <c r="Y12" s="91">
        <v>9.5636129999999995E-9</v>
      </c>
      <c r="Z12" s="91">
        <v>2.00753E-9</v>
      </c>
      <c r="AA12" s="90"/>
      <c r="AB12" s="90">
        <v>2.00753E-9</v>
      </c>
      <c r="AC12" s="92"/>
      <c r="AD12" s="90">
        <f t="shared" si="3"/>
        <v>0.16657137429594493</v>
      </c>
      <c r="AE12" s="90">
        <f t="shared" si="4"/>
        <v>0.9658186136725545</v>
      </c>
      <c r="AF12" s="73"/>
      <c r="AG12" s="74">
        <v>6</v>
      </c>
      <c r="AH12" s="80">
        <v>3.25</v>
      </c>
      <c r="AI12" s="73"/>
      <c r="AJ12" s="73"/>
    </row>
    <row r="13" spans="1:36" ht="14.25" customHeight="1" x14ac:dyDescent="0.25">
      <c r="A13" s="86">
        <v>7</v>
      </c>
      <c r="B13" s="1">
        <v>126</v>
      </c>
      <c r="C13" s="87" t="str">
        <f t="shared" si="2"/>
        <v>2.1 min</v>
      </c>
      <c r="D13" s="89"/>
      <c r="E13" s="89">
        <v>7</v>
      </c>
      <c r="F13" s="89">
        <v>1</v>
      </c>
      <c r="G13" s="91">
        <v>0.97640157000000005</v>
      </c>
      <c r="H13" s="91">
        <v>0.9017944</v>
      </c>
      <c r="I13" s="91">
        <v>0.75648093000000005</v>
      </c>
      <c r="J13" s="91">
        <v>0.55324180000000001</v>
      </c>
      <c r="K13" s="91">
        <v>0.3434584</v>
      </c>
      <c r="L13" s="91">
        <v>0.18007203999999999</v>
      </c>
      <c r="M13" s="91">
        <v>8.1100099999999994E-2</v>
      </c>
      <c r="N13" s="91">
        <v>3.2368670000000002E-2</v>
      </c>
      <c r="O13" s="91">
        <v>1.1801664E-2</v>
      </c>
      <c r="P13" s="91">
        <v>4.01447E-3</v>
      </c>
      <c r="Q13" s="91">
        <v>1.2926420999999999E-3</v>
      </c>
      <c r="R13" s="91">
        <v>3.9810597000000002E-4</v>
      </c>
      <c r="S13" s="91">
        <v>1.1817196E-4</v>
      </c>
      <c r="T13" s="91">
        <v>3.4005275999999999E-5</v>
      </c>
      <c r="U13" s="91">
        <v>9.5290619999999993E-6</v>
      </c>
      <c r="V13" s="91">
        <v>2.6096104E-6</v>
      </c>
      <c r="W13" s="91">
        <v>7.0042835999999996E-7</v>
      </c>
      <c r="X13" s="91">
        <v>1.8462323000000001E-7</v>
      </c>
      <c r="Y13" s="91">
        <v>4.7570275E-8</v>
      </c>
      <c r="Z13" s="91">
        <v>1.044984E-8</v>
      </c>
      <c r="AA13" s="90"/>
      <c r="AB13" s="90">
        <v>1.044984E-8</v>
      </c>
      <c r="AC13" s="92"/>
      <c r="AD13" s="90">
        <f t="shared" si="3"/>
        <v>0.19212950255250527</v>
      </c>
      <c r="AE13" s="90">
        <f t="shared" si="4"/>
        <v>0.97640117943952831</v>
      </c>
      <c r="AF13" s="73"/>
      <c r="AG13" s="74">
        <v>7</v>
      </c>
      <c r="AH13" s="80">
        <v>3.75</v>
      </c>
      <c r="AI13" s="73"/>
      <c r="AJ13" s="73"/>
    </row>
    <row r="14" spans="1:36" ht="14.25" customHeight="1" x14ac:dyDescent="0.25">
      <c r="A14" s="86">
        <v>8</v>
      </c>
      <c r="B14" s="1">
        <v>144</v>
      </c>
      <c r="C14" s="87" t="str">
        <f t="shared" si="2"/>
        <v>2.4 min</v>
      </c>
      <c r="D14" s="89"/>
      <c r="E14" s="89">
        <v>8</v>
      </c>
      <c r="F14" s="89">
        <v>1</v>
      </c>
      <c r="G14" s="91">
        <v>0.98334109999999997</v>
      </c>
      <c r="H14" s="91">
        <v>0.92987883000000005</v>
      </c>
      <c r="I14" s="91">
        <v>0.81985399999999997</v>
      </c>
      <c r="J14" s="91">
        <v>0.65073323000000005</v>
      </c>
      <c r="K14" s="91">
        <v>0.45201587999999998</v>
      </c>
      <c r="L14" s="91">
        <v>0.27082627999999997</v>
      </c>
      <c r="M14" s="91">
        <v>0.14021575</v>
      </c>
      <c r="N14" s="91">
        <v>6.3756495999999996E-2</v>
      </c>
      <c r="O14" s="91">
        <v>2.6075569999999999E-2</v>
      </c>
      <c r="P14" s="91">
        <v>9.8117210000000007E-3</v>
      </c>
      <c r="Q14" s="91">
        <v>3.4552321E-3</v>
      </c>
      <c r="R14" s="91">
        <v>1.1531239999999999E-3</v>
      </c>
      <c r="S14" s="91">
        <v>3.6813090000000002E-4</v>
      </c>
      <c r="T14" s="91">
        <v>1.1322546000000001E-4</v>
      </c>
      <c r="U14" s="91">
        <v>3.3736272999999997E-5</v>
      </c>
      <c r="V14" s="91">
        <v>9.7803250000000002E-6</v>
      </c>
      <c r="W14" s="91">
        <v>2.7683744999999999E-6</v>
      </c>
      <c r="X14" s="91">
        <v>7.6698683E-7</v>
      </c>
      <c r="Y14" s="91">
        <v>2.0706365999999999E-7</v>
      </c>
      <c r="Z14" s="91">
        <v>4.7632167000000003E-8</v>
      </c>
      <c r="AA14" s="90"/>
      <c r="AB14" s="90">
        <v>4.7632167000000003E-8</v>
      </c>
      <c r="AC14" s="92"/>
      <c r="AD14" s="90">
        <f t="shared" si="3"/>
        <v>0.21758229380575783</v>
      </c>
      <c r="AE14" s="90">
        <f t="shared" si="4"/>
        <v>0.98334070666371731</v>
      </c>
      <c r="AF14" s="73"/>
      <c r="AG14" s="74">
        <v>8</v>
      </c>
      <c r="AH14" s="80">
        <v>4.25</v>
      </c>
      <c r="AI14" s="73"/>
      <c r="AJ14" s="73"/>
    </row>
    <row r="15" spans="1:36" ht="14.25" customHeight="1" x14ac:dyDescent="0.25">
      <c r="A15" s="86">
        <v>9</v>
      </c>
      <c r="B15" s="1">
        <v>162</v>
      </c>
      <c r="C15" s="87" t="str">
        <f t="shared" si="2"/>
        <v>2.7 min</v>
      </c>
      <c r="D15" s="89"/>
      <c r="E15" s="89">
        <v>9</v>
      </c>
      <c r="F15" s="89">
        <v>1</v>
      </c>
      <c r="G15" s="91">
        <v>0.98803823999999996</v>
      </c>
      <c r="H15" s="91">
        <v>0.94925576</v>
      </c>
      <c r="I15" s="91">
        <v>0.86618406000000003</v>
      </c>
      <c r="J15" s="91">
        <v>0.72911744999999994</v>
      </c>
      <c r="K15" s="91">
        <v>0.55113745000000003</v>
      </c>
      <c r="L15" s="91">
        <v>0.36725485000000002</v>
      </c>
      <c r="M15" s="91">
        <v>0.21426340999999999</v>
      </c>
      <c r="N15" s="91">
        <v>0.11000701</v>
      </c>
      <c r="O15" s="91">
        <v>5.0428300000000002E-2</v>
      </c>
      <c r="P15" s="91">
        <v>2.1029424000000001E-2</v>
      </c>
      <c r="Q15" s="91">
        <v>8.1191140000000002E-3</v>
      </c>
      <c r="R15" s="91">
        <v>2.9432146999999998E-3</v>
      </c>
      <c r="S15" s="91">
        <v>1.0126879000000001E-3</v>
      </c>
      <c r="T15" s="91">
        <v>3.3350938000000001E-4</v>
      </c>
      <c r="U15" s="91">
        <v>1.0581852E-4</v>
      </c>
      <c r="V15" s="91">
        <v>3.2515323E-5</v>
      </c>
      <c r="W15" s="91">
        <v>9.7159740000000004E-6</v>
      </c>
      <c r="X15" s="91">
        <v>2.8317271999999999E-6</v>
      </c>
      <c r="Y15" s="91">
        <v>8.0155270000000003E-7</v>
      </c>
      <c r="Z15" s="91">
        <v>1.9325425E-7</v>
      </c>
      <c r="AA15" s="90"/>
      <c r="AB15" s="90">
        <v>1.9325425E-7</v>
      </c>
      <c r="AC15" s="92"/>
      <c r="AD15" s="90">
        <f t="shared" si="3"/>
        <v>0.24296381781655754</v>
      </c>
      <c r="AE15" s="90">
        <f t="shared" si="4"/>
        <v>0.98803784478486201</v>
      </c>
      <c r="AF15" s="73"/>
      <c r="AG15" s="74">
        <v>9</v>
      </c>
      <c r="AH15" s="80">
        <v>4.75</v>
      </c>
      <c r="AI15" s="73"/>
      <c r="AJ15" s="73"/>
    </row>
    <row r="16" spans="1:36" ht="14.25" customHeight="1" x14ac:dyDescent="0.25">
      <c r="A16" s="86">
        <v>10</v>
      </c>
      <c r="B16" s="1">
        <v>180</v>
      </c>
      <c r="C16" s="87" t="str">
        <f t="shared" si="2"/>
        <v>3 min</v>
      </c>
      <c r="D16" s="89"/>
      <c r="E16" s="89">
        <v>10</v>
      </c>
      <c r="F16" s="89">
        <v>1</v>
      </c>
      <c r="G16" s="91">
        <v>0.99129469999999997</v>
      </c>
      <c r="H16" s="91">
        <v>0.96285944999999995</v>
      </c>
      <c r="I16" s="91">
        <v>0.900092</v>
      </c>
      <c r="J16" s="91">
        <v>0.79073649999999995</v>
      </c>
      <c r="K16" s="91">
        <v>0.63715670000000002</v>
      </c>
      <c r="L16" s="91">
        <v>0.4617597</v>
      </c>
      <c r="M16" s="91">
        <v>0.29753864000000002</v>
      </c>
      <c r="N16" s="91">
        <v>0.17009270000000001</v>
      </c>
      <c r="O16" s="91">
        <v>8.6826109999999998E-2</v>
      </c>
      <c r="P16" s="91">
        <v>4.0077846E-2</v>
      </c>
      <c r="Q16" s="91">
        <v>1.6980752000000002E-2</v>
      </c>
      <c r="R16" s="91">
        <v>6.6977080000000001E-3</v>
      </c>
      <c r="S16" s="91">
        <v>2.4883302E-3</v>
      </c>
      <c r="T16" s="91">
        <v>8.7899650000000001E-4</v>
      </c>
      <c r="U16" s="91">
        <v>2.9745203000000001E-4</v>
      </c>
      <c r="V16" s="91">
        <v>9.70064E-5</v>
      </c>
      <c r="W16" s="91">
        <v>3.0635724999999997E-5</v>
      </c>
      <c r="X16" s="91">
        <v>9.4020099999999998E-6</v>
      </c>
      <c r="Y16" s="91">
        <v>2.7927119999999999E-6</v>
      </c>
      <c r="Z16" s="91">
        <v>7.0642557000000003E-7</v>
      </c>
      <c r="AA16" s="90"/>
      <c r="AB16" s="90">
        <v>7.0642557000000003E-7</v>
      </c>
      <c r="AC16" s="92"/>
      <c r="AD16" s="90">
        <f t="shared" si="3"/>
        <v>0.26829590640012846</v>
      </c>
      <c r="AE16" s="90">
        <f t="shared" si="4"/>
        <v>0.99129430348227854</v>
      </c>
      <c r="AF16" s="73"/>
      <c r="AG16" s="74">
        <v>10</v>
      </c>
      <c r="AH16" s="80">
        <v>5.25</v>
      </c>
      <c r="AI16" s="73"/>
      <c r="AJ16" s="73"/>
    </row>
    <row r="17" spans="1:36" ht="14.25" customHeight="1" x14ac:dyDescent="0.25">
      <c r="A17" s="86">
        <v>11</v>
      </c>
      <c r="B17" s="1">
        <v>198</v>
      </c>
      <c r="C17" s="87" t="str">
        <f t="shared" si="2"/>
        <v>3.3 min</v>
      </c>
      <c r="D17" s="89"/>
      <c r="E17" s="89">
        <v>11</v>
      </c>
      <c r="F17" s="89">
        <v>1</v>
      </c>
      <c r="G17" s="91">
        <v>0.99359494000000004</v>
      </c>
      <c r="H17" s="91">
        <v>0.97255415000000001</v>
      </c>
      <c r="I17" s="91">
        <v>0.92501235000000004</v>
      </c>
      <c r="J17" s="91">
        <v>0.83857197000000006</v>
      </c>
      <c r="K17" s="91">
        <v>0.70934324999999998</v>
      </c>
      <c r="L17" s="91">
        <v>0.5492572</v>
      </c>
      <c r="M17" s="91">
        <v>0.38398826000000003</v>
      </c>
      <c r="N17" s="91">
        <v>0.24075708000000001</v>
      </c>
      <c r="O17" s="91">
        <v>0.13546242999999999</v>
      </c>
      <c r="P17" s="91">
        <v>6.8864140000000004E-2</v>
      </c>
      <c r="Q17" s="91">
        <v>3.1975582000000002E-2</v>
      </c>
      <c r="R17" s="91">
        <v>1.3728588999999999E-2</v>
      </c>
      <c r="S17" s="91">
        <v>5.5137019999999997E-3</v>
      </c>
      <c r="T17" s="91">
        <v>2.0920996999999998E-3</v>
      </c>
      <c r="U17" s="91">
        <v>7.5614599999999997E-4</v>
      </c>
      <c r="V17" s="91">
        <v>2.6207333000000002E-4</v>
      </c>
      <c r="W17" s="91">
        <v>8.7578779999999994E-5</v>
      </c>
      <c r="X17" s="91">
        <v>2.8331879000000001E-5</v>
      </c>
      <c r="Y17" s="91">
        <v>8.8390425000000008E-6</v>
      </c>
      <c r="Z17" s="91">
        <v>2.3484229999999998E-6</v>
      </c>
      <c r="AA17" s="90"/>
      <c r="AB17" s="90">
        <v>2.3484229999999998E-6</v>
      </c>
      <c r="AC17" s="92"/>
      <c r="AD17" s="90">
        <f t="shared" si="3"/>
        <v>0.29359305300772498</v>
      </c>
      <c r="AE17" s="90">
        <f t="shared" si="4"/>
        <v>0.99359454256218305</v>
      </c>
      <c r="AF17" s="73"/>
      <c r="AG17" s="74">
        <v>11</v>
      </c>
      <c r="AH17" s="80">
        <v>5.75</v>
      </c>
      <c r="AI17" s="73"/>
      <c r="AJ17" s="73"/>
    </row>
    <row r="18" spans="1:36" ht="14.25" customHeight="1" x14ac:dyDescent="0.25">
      <c r="A18" s="86">
        <v>12</v>
      </c>
      <c r="B18" s="1">
        <v>216</v>
      </c>
      <c r="C18" s="87" t="str">
        <f t="shared" si="2"/>
        <v>3.6 min</v>
      </c>
      <c r="D18" s="89"/>
      <c r="E18" s="89">
        <v>12</v>
      </c>
      <c r="F18" s="89">
        <v>1</v>
      </c>
      <c r="G18" s="91">
        <v>0.99524440000000003</v>
      </c>
      <c r="H18" s="91">
        <v>0.97955130000000001</v>
      </c>
      <c r="I18" s="91">
        <v>0.94342744000000001</v>
      </c>
      <c r="J18" s="91">
        <v>0.87546365999999998</v>
      </c>
      <c r="K18" s="91">
        <v>0.76858470000000001</v>
      </c>
      <c r="L18" s="91">
        <v>0.62705310000000003</v>
      </c>
      <c r="M18" s="91">
        <v>0.46854477999999999</v>
      </c>
      <c r="N18" s="91">
        <v>0.31766808000000002</v>
      </c>
      <c r="O18" s="91">
        <v>0.19475190000000001</v>
      </c>
      <c r="P18" s="91">
        <v>0.10819843</v>
      </c>
      <c r="Q18" s="91">
        <v>5.4837617999999998E-2</v>
      </c>
      <c r="R18" s="91">
        <v>2.5593386999999999E-2</v>
      </c>
      <c r="S18" s="91">
        <v>1.1112604E-2</v>
      </c>
      <c r="T18" s="91">
        <v>4.5326799999999999E-3</v>
      </c>
      <c r="U18" s="91">
        <v>1.7516138E-3</v>
      </c>
      <c r="V18" s="91">
        <v>6.4593606000000003E-4</v>
      </c>
      <c r="W18" s="91">
        <v>2.2866606000000001E-4</v>
      </c>
      <c r="X18" s="91">
        <v>7.8057430000000005E-5</v>
      </c>
      <c r="Y18" s="91">
        <v>2.5602383000000001E-5</v>
      </c>
      <c r="Z18" s="91">
        <v>7.1531159999999998E-6</v>
      </c>
      <c r="AA18" s="90"/>
      <c r="AB18" s="90">
        <v>7.1531159999999998E-6</v>
      </c>
      <c r="AC18" s="92"/>
      <c r="AD18" s="90">
        <f t="shared" si="3"/>
        <v>0.31886505539244997</v>
      </c>
      <c r="AE18" s="90">
        <f t="shared" si="4"/>
        <v>0.99524400190239926</v>
      </c>
      <c r="AF18" s="73"/>
      <c r="AG18" s="74">
        <v>12</v>
      </c>
      <c r="AH18" s="80">
        <v>6.25</v>
      </c>
      <c r="AI18" s="73"/>
      <c r="AJ18" s="73"/>
    </row>
    <row r="19" spans="1:36" ht="14.25" customHeight="1" x14ac:dyDescent="0.25">
      <c r="A19" s="86">
        <v>13</v>
      </c>
      <c r="B19" s="1">
        <v>234</v>
      </c>
      <c r="C19" s="87" t="str">
        <f t="shared" si="2"/>
        <v>3.9 min</v>
      </c>
      <c r="D19" s="89"/>
      <c r="E19" s="89">
        <v>13</v>
      </c>
      <c r="F19" s="89">
        <v>1</v>
      </c>
      <c r="G19" s="91">
        <v>0.99644169999999999</v>
      </c>
      <c r="H19" s="91">
        <v>0.98465674999999997</v>
      </c>
      <c r="I19" s="91">
        <v>0.95711446</v>
      </c>
      <c r="J19" s="91">
        <v>0.90383106000000002</v>
      </c>
      <c r="K19" s="91">
        <v>0.81648445000000003</v>
      </c>
      <c r="L19" s="91">
        <v>0.69423880000000004</v>
      </c>
      <c r="M19" s="91">
        <v>0.54764089999999999</v>
      </c>
      <c r="N19" s="91">
        <v>0.39649233</v>
      </c>
      <c r="O19" s="91">
        <v>0.26186755</v>
      </c>
      <c r="P19" s="91">
        <v>0.1575744</v>
      </c>
      <c r="Q19" s="91">
        <v>8.6648256000000007E-2</v>
      </c>
      <c r="R19" s="91">
        <v>4.3815170000000001E-2</v>
      </c>
      <c r="S19" s="91">
        <v>2.0540659999999999E-2</v>
      </c>
      <c r="T19" s="91">
        <v>9.0053110000000002E-3</v>
      </c>
      <c r="U19" s="91">
        <v>3.722735E-3</v>
      </c>
      <c r="V19" s="91">
        <v>1.4618408999999999E-3</v>
      </c>
      <c r="W19" s="91">
        <v>5.4872099999999995E-4</v>
      </c>
      <c r="X19" s="91">
        <v>1.9783754999999999E-4</v>
      </c>
      <c r="Y19" s="91">
        <v>6.8282059999999999E-5</v>
      </c>
      <c r="Z19" s="91">
        <v>2.0085368000000002E-5</v>
      </c>
      <c r="AA19" s="90"/>
      <c r="AB19" s="90">
        <v>2.0085368000000002E-5</v>
      </c>
      <c r="AC19" s="92"/>
      <c r="AD19" s="90">
        <f t="shared" si="3"/>
        <v>0.34411856494390003</v>
      </c>
      <c r="AE19" s="90">
        <f t="shared" si="4"/>
        <v>0.99644130142347942</v>
      </c>
      <c r="AF19" s="73"/>
      <c r="AG19" s="74">
        <v>13</v>
      </c>
      <c r="AH19" s="80">
        <v>6.75</v>
      </c>
      <c r="AI19" s="73"/>
      <c r="AJ19" s="73"/>
    </row>
    <row r="20" spans="1:36" ht="14.25" customHeight="1" x14ac:dyDescent="0.25">
      <c r="A20" s="86">
        <v>14</v>
      </c>
      <c r="B20" s="1">
        <v>252</v>
      </c>
      <c r="C20" s="87" t="str">
        <f t="shared" si="2"/>
        <v>4.2 min</v>
      </c>
      <c r="D20" s="1"/>
      <c r="E20" s="89">
        <v>14</v>
      </c>
      <c r="F20" s="89">
        <v>1</v>
      </c>
      <c r="G20" s="91">
        <v>0.99731999999999998</v>
      </c>
      <c r="H20" s="91">
        <v>0.98841679999999998</v>
      </c>
      <c r="I20" s="91">
        <v>0.96734476000000003</v>
      </c>
      <c r="J20" s="91">
        <v>0.92562619999999995</v>
      </c>
      <c r="K20" s="91">
        <v>0.85483253000000003</v>
      </c>
      <c r="L20" s="91">
        <v>0.7510502</v>
      </c>
      <c r="M20" s="91">
        <v>0.61917840000000002</v>
      </c>
      <c r="N20" s="91">
        <v>0.47358202999999999</v>
      </c>
      <c r="O20" s="91">
        <v>0.33345675000000002</v>
      </c>
      <c r="P20" s="91">
        <v>0.21534169</v>
      </c>
      <c r="Q20" s="91">
        <v>0.12756245999999999</v>
      </c>
      <c r="R20" s="91">
        <v>6.9552329999999996E-2</v>
      </c>
      <c r="S20" s="91">
        <v>3.5108424999999999E-2</v>
      </c>
      <c r="T20" s="91">
        <v>1.6523779999999998E-2</v>
      </c>
      <c r="U20" s="91">
        <v>7.3053850000000002E-3</v>
      </c>
      <c r="V20" s="91">
        <v>3.0556365000000002E-3</v>
      </c>
      <c r="W20" s="91">
        <v>1.2169039E-3</v>
      </c>
      <c r="X20" s="91">
        <v>4.6374609999999999E-4</v>
      </c>
      <c r="Y20" s="91">
        <v>1.6856090000000001E-4</v>
      </c>
      <c r="Z20" s="91">
        <v>5.2261169999999998E-5</v>
      </c>
      <c r="AA20" s="90"/>
      <c r="AB20" s="90">
        <v>5.2261169999999998E-5</v>
      </c>
      <c r="AC20" s="92"/>
      <c r="AD20" s="90">
        <f t="shared" si="3"/>
        <v>0.36935794242849995</v>
      </c>
      <c r="AE20" s="90">
        <f t="shared" si="4"/>
        <v>0.99731960107215956</v>
      </c>
      <c r="AF20" s="73"/>
      <c r="AG20" s="74">
        <v>14</v>
      </c>
      <c r="AH20" s="80">
        <v>7.25</v>
      </c>
      <c r="AI20" s="73"/>
      <c r="AJ20" s="73"/>
    </row>
    <row r="21" spans="1:36" ht="14.25" customHeight="1" x14ac:dyDescent="0.25">
      <c r="A21" s="86">
        <v>15</v>
      </c>
      <c r="B21" s="1">
        <v>270</v>
      </c>
      <c r="C21" s="87" t="str">
        <f t="shared" si="2"/>
        <v>4.5 min</v>
      </c>
      <c r="D21" s="1"/>
      <c r="E21" s="89">
        <v>15</v>
      </c>
      <c r="F21" s="89">
        <v>1</v>
      </c>
      <c r="G21" s="91">
        <v>0.99796989999999997</v>
      </c>
      <c r="H21" s="91">
        <v>0.99120814000000002</v>
      </c>
      <c r="I21" s="91">
        <v>0.97503309999999999</v>
      </c>
      <c r="J21" s="91">
        <v>0.94238029999999995</v>
      </c>
      <c r="K21" s="91">
        <v>0.8853335</v>
      </c>
      <c r="L21" s="91">
        <v>0.79835486</v>
      </c>
      <c r="M21" s="91">
        <v>0.68224156000000002</v>
      </c>
      <c r="N21" s="91">
        <v>0.54626189999999997</v>
      </c>
      <c r="O21" s="91">
        <v>0.40625830000000002</v>
      </c>
      <c r="P21" s="91">
        <v>0.27911475000000002</v>
      </c>
      <c r="Q21" s="91">
        <v>0.17678779999999999</v>
      </c>
      <c r="R21" s="91">
        <v>0.10333898</v>
      </c>
      <c r="S21" s="91">
        <v>5.5945594000000001E-2</v>
      </c>
      <c r="T21" s="91">
        <v>2.8201070000000002E-2</v>
      </c>
      <c r="U21" s="91">
        <v>1.331921E-2</v>
      </c>
      <c r="V21" s="91">
        <v>5.9321894999999998E-3</v>
      </c>
      <c r="W21" s="91">
        <v>2.5069413E-3</v>
      </c>
      <c r="X21" s="91">
        <v>1.0102481999999999E-3</v>
      </c>
      <c r="Y21" s="91">
        <v>3.8694386999999999E-4</v>
      </c>
      <c r="Z21" s="91">
        <v>1.2657788000000001E-4</v>
      </c>
      <c r="AA21" s="90"/>
      <c r="AB21" s="90">
        <v>1.2657788000000001E-4</v>
      </c>
      <c r="AC21" s="92"/>
      <c r="AD21" s="90">
        <f t="shared" si="3"/>
        <v>0.39458559323749998</v>
      </c>
      <c r="AE21" s="90">
        <f t="shared" si="4"/>
        <v>0.99796950081219959</v>
      </c>
      <c r="AF21" s="73"/>
      <c r="AG21" s="74">
        <v>15</v>
      </c>
      <c r="AH21" s="80">
        <v>7.75</v>
      </c>
      <c r="AI21" s="73"/>
      <c r="AJ21" s="73"/>
    </row>
    <row r="22" spans="1:36" ht="14.25" customHeight="1" x14ac:dyDescent="0.25">
      <c r="A22" s="86">
        <v>16</v>
      </c>
      <c r="B22" s="1">
        <v>288</v>
      </c>
      <c r="C22" s="87" t="str">
        <f t="shared" si="2"/>
        <v>4.8 min</v>
      </c>
      <c r="D22" s="1"/>
      <c r="E22" s="89">
        <v>16</v>
      </c>
      <c r="F22" s="89">
        <v>1</v>
      </c>
      <c r="G22" s="91">
        <v>0.99845450000000002</v>
      </c>
      <c r="H22" s="91">
        <v>0.99329500000000004</v>
      </c>
      <c r="I22" s="91">
        <v>0.98083984999999996</v>
      </c>
      <c r="J22" s="91">
        <v>0.95527554000000003</v>
      </c>
      <c r="K22" s="91">
        <v>0.90949080000000004</v>
      </c>
      <c r="L22" s="91">
        <v>0.83730084000000005</v>
      </c>
      <c r="M22" s="91">
        <v>0.73675184999999999</v>
      </c>
      <c r="N22" s="91">
        <v>0.61283416000000002</v>
      </c>
      <c r="O22" s="91">
        <v>0.4775008</v>
      </c>
      <c r="P22" s="91">
        <v>0.34623334</v>
      </c>
      <c r="Q22" s="91">
        <v>0.23277340999999999</v>
      </c>
      <c r="R22" s="91">
        <v>0.14497487000000001</v>
      </c>
      <c r="S22" s="91">
        <v>8.3780653999999996E-2</v>
      </c>
      <c r="T22" s="91">
        <v>4.5084340000000001E-2</v>
      </c>
      <c r="U22" s="91">
        <v>2.2701124E-2</v>
      </c>
      <c r="V22" s="91">
        <v>1.0754992999999999E-2</v>
      </c>
      <c r="W22" s="91">
        <v>4.8211670000000003E-3</v>
      </c>
      <c r="X22" s="91">
        <v>2.0545697999999999E-3</v>
      </c>
      <c r="Y22" s="91">
        <v>8.2953200000000001E-4</v>
      </c>
      <c r="Z22" s="91">
        <v>2.8654072E-4</v>
      </c>
      <c r="AA22" s="90"/>
      <c r="AB22" s="90">
        <v>2.8654072E-4</v>
      </c>
      <c r="AC22" s="92"/>
      <c r="AD22" s="90">
        <f t="shared" si="3"/>
        <v>0.41980189402599999</v>
      </c>
      <c r="AE22" s="90">
        <f t="shared" si="4"/>
        <v>0.99845410061835982</v>
      </c>
      <c r="AF22" s="73"/>
      <c r="AG22" s="74">
        <v>16</v>
      </c>
      <c r="AH22" s="80">
        <v>8.25</v>
      </c>
      <c r="AI22" s="73"/>
      <c r="AJ22" s="73"/>
    </row>
    <row r="23" spans="1:36" ht="2.25" customHeight="1" x14ac:dyDescent="0.25">
      <c r="A23" s="86">
        <v>17</v>
      </c>
      <c r="B23" s="1">
        <v>306</v>
      </c>
      <c r="C23" s="87" t="str">
        <f t="shared" si="2"/>
        <v>5.1 min</v>
      </c>
      <c r="D23" s="1"/>
      <c r="E23" s="89">
        <v>17</v>
      </c>
      <c r="F23" s="89">
        <v>1</v>
      </c>
      <c r="G23" s="91">
        <v>0.99881830000000005</v>
      </c>
      <c r="H23" s="91">
        <v>0.99486494000000003</v>
      </c>
      <c r="I23" s="91">
        <v>0.9852457</v>
      </c>
      <c r="J23" s="91">
        <v>0.96521752999999999</v>
      </c>
      <c r="K23" s="91">
        <v>0.92857336999999995</v>
      </c>
      <c r="L23" s="91">
        <v>0.86909879999999995</v>
      </c>
      <c r="M23" s="91">
        <v>0.78315939999999995</v>
      </c>
      <c r="N23" s="91">
        <v>0.67243209999999998</v>
      </c>
      <c r="O23" s="91">
        <v>0.54508334000000003</v>
      </c>
      <c r="P23" s="91">
        <v>0.4141455</v>
      </c>
      <c r="Q23" s="91">
        <v>0.29350864999999998</v>
      </c>
      <c r="R23" s="91">
        <v>0.19357431</v>
      </c>
      <c r="S23" s="91">
        <v>0.11880062</v>
      </c>
      <c r="T23" s="91">
        <v>6.7978860000000002E-2</v>
      </c>
      <c r="U23" s="91">
        <v>3.6392090000000002E-2</v>
      </c>
      <c r="V23" s="91">
        <v>1.8307924E-2</v>
      </c>
      <c r="W23" s="91">
        <v>8.6971819999999995E-3</v>
      </c>
      <c r="X23" s="91">
        <v>3.9179595000000001E-3</v>
      </c>
      <c r="Y23" s="91">
        <v>1.6675139999999999E-3</v>
      </c>
      <c r="Z23" s="91">
        <v>6.0856780000000002E-4</v>
      </c>
      <c r="AA23" s="90"/>
      <c r="AB23" s="90">
        <v>6.0856780000000002E-4</v>
      </c>
      <c r="AC23" s="92"/>
      <c r="AD23" s="90">
        <f t="shared" si="3"/>
        <v>0.44500463286500003</v>
      </c>
      <c r="AE23" s="90">
        <f t="shared" si="4"/>
        <v>0.9988179004728398</v>
      </c>
      <c r="AF23" s="73"/>
      <c r="AG23" s="74">
        <v>17</v>
      </c>
      <c r="AH23" s="80">
        <v>8.75</v>
      </c>
      <c r="AI23" s="73"/>
      <c r="AJ23" s="73"/>
    </row>
    <row r="24" spans="1:36" ht="2.25" customHeight="1" x14ac:dyDescent="0.25">
      <c r="A24" s="86">
        <v>18</v>
      </c>
      <c r="B24" s="1">
        <v>324</v>
      </c>
      <c r="C24" s="87" t="str">
        <f t="shared" si="2"/>
        <v>5.4 min</v>
      </c>
      <c r="D24" s="1"/>
      <c r="E24" s="89">
        <v>18</v>
      </c>
      <c r="F24" s="89">
        <v>1</v>
      </c>
      <c r="G24" s="91">
        <v>0.99909289999999995</v>
      </c>
      <c r="H24" s="91">
        <v>0.99605255999999998</v>
      </c>
      <c r="I24" s="91">
        <v>0.98860289999999995</v>
      </c>
      <c r="J24" s="91">
        <v>0.97289764999999995</v>
      </c>
      <c r="K24" s="91">
        <v>0.94362420000000002</v>
      </c>
      <c r="L24" s="91">
        <v>0.89490115999999997</v>
      </c>
      <c r="M24" s="91">
        <v>0.82220495000000005</v>
      </c>
      <c r="N24" s="91">
        <v>0.7248211</v>
      </c>
      <c r="O24" s="91">
        <v>0.60759350000000001</v>
      </c>
      <c r="P24" s="91">
        <v>0.48066031999999997</v>
      </c>
      <c r="Q24" s="91">
        <v>0.35683176</v>
      </c>
      <c r="R24" s="91">
        <v>0.24773120000000001</v>
      </c>
      <c r="S24" s="91">
        <v>0.16061954000000001</v>
      </c>
      <c r="T24" s="91">
        <v>9.7308430000000001E-2</v>
      </c>
      <c r="U24" s="91">
        <v>5.5201859999999998E-2</v>
      </c>
      <c r="V24" s="91">
        <v>2.9419287999999998E-2</v>
      </c>
      <c r="W24" s="91">
        <v>1.478783E-2</v>
      </c>
      <c r="X24" s="91">
        <v>7.035838E-3</v>
      </c>
      <c r="Y24" s="91">
        <v>3.1554587000000001E-3</v>
      </c>
      <c r="Z24" s="91">
        <v>1.2170054999999999E-3</v>
      </c>
      <c r="AA24" s="90"/>
      <c r="AB24" s="90">
        <v>1.2170054999999999E-3</v>
      </c>
      <c r="AC24" s="92"/>
      <c r="AD24" s="90">
        <f t="shared" si="3"/>
        <v>0.47018797251000005</v>
      </c>
      <c r="AE24" s="90">
        <f t="shared" si="4"/>
        <v>0.99909250036299979</v>
      </c>
      <c r="AF24" s="73"/>
      <c r="AG24" s="74">
        <v>18</v>
      </c>
      <c r="AH24" s="80">
        <v>9.25</v>
      </c>
      <c r="AI24" s="73"/>
      <c r="AJ24" s="73"/>
    </row>
    <row r="25" spans="1:36" ht="2.25" customHeight="1" x14ac:dyDescent="0.25">
      <c r="A25" s="86">
        <v>19</v>
      </c>
      <c r="B25" s="1">
        <v>342</v>
      </c>
      <c r="C25" s="87" t="str">
        <f t="shared" si="2"/>
        <v>5.7 min</v>
      </c>
      <c r="D25" s="1"/>
      <c r="E25" s="89">
        <v>19</v>
      </c>
      <c r="F25" s="89">
        <v>1</v>
      </c>
      <c r="G25" s="91">
        <v>0.99930096000000002</v>
      </c>
      <c r="H25" s="91">
        <v>0.99695500000000004</v>
      </c>
      <c r="I25" s="91">
        <v>0.99117080000000002</v>
      </c>
      <c r="J25" s="91">
        <v>0.97884243999999998</v>
      </c>
      <c r="K25" s="91">
        <v>0.95548569999999999</v>
      </c>
      <c r="L25" s="91">
        <v>0.91574359999999999</v>
      </c>
      <c r="M25" s="91">
        <v>0.85475489999999998</v>
      </c>
      <c r="N25" s="91">
        <v>0.77020299999999997</v>
      </c>
      <c r="O25" s="91">
        <v>0.66423016999999995</v>
      </c>
      <c r="P25" s="91">
        <v>0.54407139999999998</v>
      </c>
      <c r="Q25" s="91">
        <v>0.42068377000000001</v>
      </c>
      <c r="R25" s="91">
        <v>0.30573788000000002</v>
      </c>
      <c r="S25" s="91">
        <v>0.20834707999999999</v>
      </c>
      <c r="T25" s="91">
        <v>0.13304393</v>
      </c>
      <c r="U25" s="91">
        <v>7.9684469999999993E-2</v>
      </c>
      <c r="V25" s="91">
        <v>4.4861034000000001E-2</v>
      </c>
      <c r="W25" s="91">
        <v>2.3811674000000001E-2</v>
      </c>
      <c r="X25" s="91">
        <v>1.1949322E-2</v>
      </c>
      <c r="Y25" s="91">
        <v>5.6427834000000003E-3</v>
      </c>
      <c r="Z25" s="91">
        <v>2.2996378E-3</v>
      </c>
      <c r="AA25" s="90"/>
      <c r="AB25" s="90">
        <v>2.2996378E-3</v>
      </c>
      <c r="AC25" s="92"/>
      <c r="AD25" s="90">
        <f t="shared" si="3"/>
        <v>0.4953409775599999</v>
      </c>
      <c r="AE25" s="90">
        <f t="shared" si="4"/>
        <v>0.99930056027977587</v>
      </c>
      <c r="AF25" s="73"/>
      <c r="AG25" s="74">
        <v>19</v>
      </c>
      <c r="AH25" s="80">
        <v>9.75</v>
      </c>
      <c r="AI25" s="73"/>
      <c r="AJ25" s="73"/>
    </row>
    <row r="26" spans="1:36" ht="2.25" customHeight="1" x14ac:dyDescent="0.25">
      <c r="A26" s="86">
        <v>20</v>
      </c>
      <c r="B26" s="1">
        <v>360</v>
      </c>
      <c r="C26" s="87" t="str">
        <f t="shared" si="2"/>
        <v>6 min</v>
      </c>
      <c r="D26" s="1"/>
      <c r="E26" s="89">
        <v>20</v>
      </c>
      <c r="F26" s="89">
        <v>1</v>
      </c>
      <c r="G26" s="91">
        <v>0.99945974000000004</v>
      </c>
      <c r="H26" s="91">
        <v>0.99764370000000002</v>
      </c>
      <c r="I26" s="91">
        <v>0.99314210000000003</v>
      </c>
      <c r="J26" s="91">
        <v>0.98345315</v>
      </c>
      <c r="K26" s="91">
        <v>0.96483152999999999</v>
      </c>
      <c r="L26" s="91">
        <v>0.93252310000000005</v>
      </c>
      <c r="M26" s="91">
        <v>0.88169419999999998</v>
      </c>
      <c r="N26" s="91">
        <v>0.80905300000000002</v>
      </c>
      <c r="O26" s="91">
        <v>0.71468180000000003</v>
      </c>
      <c r="P26" s="91">
        <v>0.60317940000000003</v>
      </c>
      <c r="Q26" s="91">
        <v>0.48327967999999999</v>
      </c>
      <c r="R26" s="91">
        <v>0.36580104000000002</v>
      </c>
      <c r="S26" s="91">
        <v>0.26072420000000002</v>
      </c>
      <c r="T26" s="91">
        <v>0.17470847</v>
      </c>
      <c r="U26" s="91">
        <v>0.110052265</v>
      </c>
      <c r="V26" s="91">
        <v>6.5244460000000004E-2</v>
      </c>
      <c r="W26" s="91">
        <v>3.6479875000000002E-2</v>
      </c>
      <c r="X26" s="91">
        <v>1.927425E-2</v>
      </c>
      <c r="Y26" s="91">
        <v>9.5725729999999992E-3</v>
      </c>
      <c r="Z26" s="91">
        <v>4.120098E-3</v>
      </c>
      <c r="AA26" s="90"/>
      <c r="AB26" s="90">
        <v>4.120098E-3</v>
      </c>
      <c r="AC26" s="92"/>
      <c r="AD26" s="90">
        <f t="shared" si="3"/>
        <v>0.52044593155000007</v>
      </c>
      <c r="AE26" s="90">
        <f t="shared" si="4"/>
        <v>0.99945934021626393</v>
      </c>
      <c r="AF26" s="73"/>
      <c r="AG26" s="74">
        <v>20</v>
      </c>
      <c r="AH26" s="80">
        <v>10.25</v>
      </c>
      <c r="AI26" s="73"/>
      <c r="AJ26" s="73"/>
    </row>
    <row r="27" spans="1:36" ht="2.25" customHeight="1" x14ac:dyDescent="0.25">
      <c r="A27" s="86">
        <v>21</v>
      </c>
      <c r="B27" s="1">
        <v>378</v>
      </c>
      <c r="C27" s="87" t="str">
        <f t="shared" si="2"/>
        <v>6.3 min</v>
      </c>
      <c r="D27" s="1"/>
      <c r="E27" s="89">
        <v>21</v>
      </c>
      <c r="F27" s="89">
        <v>1</v>
      </c>
      <c r="G27" s="91">
        <v>0.99958130000000001</v>
      </c>
      <c r="H27" s="91">
        <v>0.99817157000000001</v>
      </c>
      <c r="I27" s="91">
        <v>0.9946604</v>
      </c>
      <c r="J27" s="91">
        <v>0.98703700000000005</v>
      </c>
      <c r="K27" s="91">
        <v>0.97219599999999995</v>
      </c>
      <c r="L27" s="91">
        <v>0.94599854999999999</v>
      </c>
      <c r="M27" s="91">
        <v>0.90386253999999999</v>
      </c>
      <c r="N27" s="91">
        <v>0.84199329999999994</v>
      </c>
      <c r="O27" s="91">
        <v>0.75899863000000001</v>
      </c>
      <c r="P27" s="91">
        <v>0.65724950000000004</v>
      </c>
      <c r="Q27" s="91">
        <v>0.54319775000000003</v>
      </c>
      <c r="R27" s="91">
        <v>0.42621818</v>
      </c>
      <c r="S27" s="91">
        <v>0.3162857</v>
      </c>
      <c r="T27" s="91">
        <v>0.22144663000000001</v>
      </c>
      <c r="U27" s="91">
        <v>0.14614344000000001</v>
      </c>
      <c r="V27" s="91">
        <v>9.0934425999999999E-2</v>
      </c>
      <c r="W27" s="91">
        <v>5.3412569999999999E-2</v>
      </c>
      <c r="X27" s="91">
        <v>2.9649592999999998E-2</v>
      </c>
      <c r="Y27" s="91">
        <v>1.5463806E-2</v>
      </c>
      <c r="Z27" s="91">
        <v>7.0229139999999999E-3</v>
      </c>
      <c r="AA27" s="90"/>
      <c r="AB27" s="90">
        <v>7.0229139999999999E-3</v>
      </c>
      <c r="AC27" s="92"/>
      <c r="AD27" s="90">
        <f t="shared" si="3"/>
        <v>0.54547618995000013</v>
      </c>
      <c r="AE27" s="90">
        <f t="shared" si="4"/>
        <v>0.9995809001676399</v>
      </c>
      <c r="AF27" s="73"/>
      <c r="AG27" s="73"/>
      <c r="AH27" s="73"/>
      <c r="AI27" s="73"/>
      <c r="AJ27" s="73"/>
    </row>
    <row r="28" spans="1:36" ht="22.5" x14ac:dyDescent="0.25">
      <c r="A28" s="86">
        <v>22</v>
      </c>
      <c r="B28" s="1">
        <v>396</v>
      </c>
      <c r="C28" s="87" t="str">
        <f t="shared" si="2"/>
        <v>6.6 min</v>
      </c>
      <c r="D28" s="93" t="s">
        <v>67</v>
      </c>
      <c r="E28" s="89">
        <v>22</v>
      </c>
      <c r="F28" s="89">
        <v>1</v>
      </c>
      <c r="G28" s="91">
        <v>0.99967455999999999</v>
      </c>
      <c r="H28" s="91">
        <v>0.99857759999999995</v>
      </c>
      <c r="I28" s="91">
        <v>0.99583303999999995</v>
      </c>
      <c r="J28" s="91">
        <v>0.98982775000000001</v>
      </c>
      <c r="K28" s="91">
        <v>0.97800200000000004</v>
      </c>
      <c r="L28" s="91">
        <v>0.95680134999999999</v>
      </c>
      <c r="M28" s="91">
        <v>0.92202264</v>
      </c>
      <c r="N28" s="91">
        <v>0.8697047</v>
      </c>
      <c r="O28" s="91">
        <v>0.79747659999999998</v>
      </c>
      <c r="P28" s="91">
        <v>0.70593565999999996</v>
      </c>
      <c r="Q28" s="91">
        <v>0.59940254999999998</v>
      </c>
      <c r="R28" s="91">
        <v>0.48550053999999998</v>
      </c>
      <c r="S28" s="91">
        <v>0.37351725000000002</v>
      </c>
      <c r="T28" s="91">
        <v>0.27213377</v>
      </c>
      <c r="U28" s="91">
        <v>0.18744314000000001</v>
      </c>
      <c r="V28" s="91">
        <v>0.12199782000000001</v>
      </c>
      <c r="W28" s="91">
        <v>7.50609E-2</v>
      </c>
      <c r="X28" s="91">
        <v>4.3672767000000001E-2</v>
      </c>
      <c r="Y28" s="91">
        <v>2.3876689999999999E-2</v>
      </c>
      <c r="Z28" s="91">
        <v>1.1427451999999999E-2</v>
      </c>
      <c r="AA28" s="90"/>
      <c r="AB28" s="90">
        <v>1.1427451999999999E-2</v>
      </c>
      <c r="AC28" s="92"/>
      <c r="AD28" s="90">
        <f t="shared" si="3"/>
        <v>0.57039443894999997</v>
      </c>
      <c r="AE28" s="90">
        <f t="shared" si="4"/>
        <v>0.99967416013033594</v>
      </c>
      <c r="AF28" s="73"/>
      <c r="AG28" s="73"/>
      <c r="AH28" s="73"/>
      <c r="AI28" s="73"/>
      <c r="AJ28" s="73"/>
    </row>
    <row r="29" spans="1:36" x14ac:dyDescent="0.25">
      <c r="A29" s="86">
        <v>23</v>
      </c>
      <c r="B29" s="1">
        <v>414</v>
      </c>
      <c r="C29" s="87" t="str">
        <f t="shared" si="2"/>
        <v>6.9 min</v>
      </c>
      <c r="D29" s="1"/>
      <c r="E29" s="89">
        <v>23</v>
      </c>
      <c r="F29" s="89">
        <v>1</v>
      </c>
      <c r="G29" s="91">
        <v>0.99974626</v>
      </c>
      <c r="H29" s="91">
        <v>0.99889064000000005</v>
      </c>
      <c r="I29" s="91">
        <v>0.99674123999999997</v>
      </c>
      <c r="J29" s="91">
        <v>0.99200500000000003</v>
      </c>
      <c r="K29" s="91">
        <v>0.98258155999999996</v>
      </c>
      <c r="L29" s="91">
        <v>0.96545075999999996</v>
      </c>
      <c r="M29" s="91">
        <v>0.93684595999999998</v>
      </c>
      <c r="N29" s="91">
        <v>0.89286849999999995</v>
      </c>
      <c r="O29" s="91">
        <v>0.83056264999999996</v>
      </c>
      <c r="P29" s="91">
        <v>0.749193</v>
      </c>
      <c r="Q29" s="91">
        <v>0.65122192999999995</v>
      </c>
      <c r="R29" s="91">
        <v>0.54243969999999997</v>
      </c>
      <c r="S29" s="91">
        <v>0.43098340000000002</v>
      </c>
      <c r="T29" s="91">
        <v>0.32549994999999998</v>
      </c>
      <c r="U29" s="91">
        <v>0.23314678999999999</v>
      </c>
      <c r="V29" s="91">
        <v>0.15819289</v>
      </c>
      <c r="W29" s="91">
        <v>0.10164883</v>
      </c>
      <c r="X29" s="91">
        <v>6.1832986999999999E-2</v>
      </c>
      <c r="Y29" s="91">
        <v>3.5364877000000003E-2</v>
      </c>
      <c r="Z29" s="91">
        <v>1.7808892E-2</v>
      </c>
      <c r="AA29" s="90"/>
      <c r="AB29" s="90">
        <v>1.7808892E-2</v>
      </c>
      <c r="AC29" s="92"/>
      <c r="AD29" s="90">
        <f t="shared" si="3"/>
        <v>0.59515129079999984</v>
      </c>
      <c r="AE29" s="90">
        <f t="shared" si="4"/>
        <v>0.99974586010165589</v>
      </c>
      <c r="AF29" s="73"/>
      <c r="AG29" s="73"/>
      <c r="AH29" s="73"/>
      <c r="AI29" s="73"/>
      <c r="AJ29" s="73"/>
    </row>
    <row r="30" spans="1:36" x14ac:dyDescent="0.25">
      <c r="A30" s="86">
        <v>24</v>
      </c>
      <c r="B30" s="1">
        <v>432</v>
      </c>
      <c r="C30" s="87" t="str">
        <f t="shared" si="2"/>
        <v>7.2 min</v>
      </c>
      <c r="D30" s="1"/>
      <c r="E30" s="89">
        <v>24</v>
      </c>
      <c r="F30" s="89">
        <v>1</v>
      </c>
      <c r="G30" s="91">
        <v>0.99980175000000004</v>
      </c>
      <c r="H30" s="91">
        <v>0.99913293000000003</v>
      </c>
      <c r="I30" s="91">
        <v>0.99744659999999996</v>
      </c>
      <c r="J30" s="91">
        <v>0.9937068</v>
      </c>
      <c r="K30" s="91">
        <v>0.98619630000000003</v>
      </c>
      <c r="L30" s="91">
        <v>0.97237030000000002</v>
      </c>
      <c r="M30" s="91">
        <v>0.9489109</v>
      </c>
      <c r="N30" s="91">
        <v>0.91212870000000001</v>
      </c>
      <c r="O30" s="91">
        <v>0.85878264999999998</v>
      </c>
      <c r="P30" s="91">
        <v>0.78719497000000005</v>
      </c>
      <c r="Q30" s="91">
        <v>0.69829739999999996</v>
      </c>
      <c r="R30" s="91">
        <v>0.59612960000000004</v>
      </c>
      <c r="S30" s="91">
        <v>0.48741823000000001</v>
      </c>
      <c r="T30" s="91">
        <v>0.38024676000000002</v>
      </c>
      <c r="U30" s="91">
        <v>0.2822481</v>
      </c>
      <c r="V30" s="91">
        <v>0.19899648</v>
      </c>
      <c r="W30" s="91">
        <v>0.13314361999999999</v>
      </c>
      <c r="X30" s="91">
        <v>8.4454169999999995E-2</v>
      </c>
      <c r="Y30" s="91">
        <v>5.0421674E-2</v>
      </c>
      <c r="Z30" s="91">
        <v>2.6666942999999999E-2</v>
      </c>
      <c r="AA30" s="90"/>
      <c r="AB30" s="90">
        <v>2.6666942999999999E-2</v>
      </c>
      <c r="AC30" s="92"/>
      <c r="AD30" s="90">
        <f t="shared" si="3"/>
        <v>0.61968474385000005</v>
      </c>
      <c r="AE30" s="90">
        <f t="shared" si="4"/>
        <v>0.99980135007946003</v>
      </c>
      <c r="AF30" s="73"/>
      <c r="AG30" s="73"/>
      <c r="AH30" s="73"/>
      <c r="AI30" s="73"/>
      <c r="AJ30" s="73"/>
    </row>
    <row r="31" spans="1:36" x14ac:dyDescent="0.25">
      <c r="A31" s="86">
        <v>25</v>
      </c>
      <c r="B31" s="1">
        <v>450</v>
      </c>
      <c r="C31" s="87" t="str">
        <f t="shared" si="2"/>
        <v>7.5 min</v>
      </c>
      <c r="D31" s="1"/>
      <c r="E31" s="89">
        <v>25</v>
      </c>
      <c r="F31" s="89">
        <v>1</v>
      </c>
      <c r="G31" s="91">
        <v>0.99984485000000001</v>
      </c>
      <c r="H31" s="91">
        <v>0.99932103999999999</v>
      </c>
      <c r="I31" s="91">
        <v>0.99799572999999997</v>
      </c>
      <c r="J31" s="91">
        <v>0.99503960000000002</v>
      </c>
      <c r="K31" s="91">
        <v>0.98905164000000001</v>
      </c>
      <c r="L31" s="91">
        <v>0.97790279999999996</v>
      </c>
      <c r="M31" s="91">
        <v>0.95870893999999995</v>
      </c>
      <c r="N31" s="91">
        <v>0.92807335000000002</v>
      </c>
      <c r="O31" s="91">
        <v>0.88268829999999998</v>
      </c>
      <c r="P31" s="91">
        <v>0.8202604</v>
      </c>
      <c r="Q31" s="91">
        <v>0.74052452999999996</v>
      </c>
      <c r="R31" s="91">
        <v>0.64595442999999997</v>
      </c>
      <c r="S31" s="91">
        <v>0.54177850000000005</v>
      </c>
      <c r="T31" s="91">
        <v>0.43514397999999999</v>
      </c>
      <c r="U31" s="91">
        <v>0.33363530000000002</v>
      </c>
      <c r="V31" s="91">
        <v>0.24365932000000001</v>
      </c>
      <c r="W31" s="91">
        <v>0.16925709</v>
      </c>
      <c r="X31" s="91">
        <v>0.11165621000000001</v>
      </c>
      <c r="Y31" s="91">
        <v>6.9428669999999998E-2</v>
      </c>
      <c r="Z31" s="91">
        <v>3.8485795000000003E-2</v>
      </c>
      <c r="AA31" s="90"/>
      <c r="AB31" s="90">
        <v>3.8485795000000003E-2</v>
      </c>
      <c r="AC31" s="92"/>
      <c r="AD31" s="90">
        <f t="shared" si="3"/>
        <v>0.64392052374999997</v>
      </c>
      <c r="AE31" s="90">
        <f t="shared" si="4"/>
        <v>0.99984445006222</v>
      </c>
      <c r="AF31" s="73"/>
      <c r="AG31" s="73"/>
      <c r="AH31" s="73"/>
      <c r="AI31" s="73"/>
      <c r="AJ31" s="73"/>
    </row>
    <row r="32" spans="1:36" x14ac:dyDescent="0.25">
      <c r="A32" s="86">
        <v>26</v>
      </c>
      <c r="B32" s="1">
        <v>468</v>
      </c>
      <c r="C32" s="87" t="str">
        <f t="shared" si="2"/>
        <v>7.8 min</v>
      </c>
      <c r="D32" s="1"/>
      <c r="E32" s="89">
        <v>26</v>
      </c>
      <c r="F32" s="89">
        <v>1</v>
      </c>
      <c r="G32" s="91">
        <v>0.99987846999999996</v>
      </c>
      <c r="H32" s="91">
        <v>0.99946725000000003</v>
      </c>
      <c r="I32" s="91">
        <v>0.99842430000000004</v>
      </c>
      <c r="J32" s="91">
        <v>0.99608474999999996</v>
      </c>
      <c r="K32" s="91">
        <v>0.99130929999999995</v>
      </c>
      <c r="L32" s="91">
        <v>0.98232470000000005</v>
      </c>
      <c r="M32" s="91">
        <v>0.96665113999999996</v>
      </c>
      <c r="N32" s="91">
        <v>0.94122550000000005</v>
      </c>
      <c r="O32" s="91">
        <v>0.90282260000000003</v>
      </c>
      <c r="P32" s="91">
        <v>0.84879530000000003</v>
      </c>
      <c r="Q32" s="91">
        <v>0.77799119999999999</v>
      </c>
      <c r="R32" s="91">
        <v>0.69155692999999996</v>
      </c>
      <c r="S32" s="91">
        <v>0.59326219999999996</v>
      </c>
      <c r="T32" s="91">
        <v>0.4890989</v>
      </c>
      <c r="U32" s="91">
        <v>0.38618089999999999</v>
      </c>
      <c r="V32" s="91">
        <v>0.29127774000000001</v>
      </c>
      <c r="W32" s="91">
        <v>0.20947404</v>
      </c>
      <c r="X32" s="91">
        <v>0.14333935</v>
      </c>
      <c r="Y32" s="91">
        <v>9.2614639999999998E-2</v>
      </c>
      <c r="Z32" s="91">
        <v>5.3690679999999998E-2</v>
      </c>
      <c r="AA32" s="90"/>
      <c r="AB32" s="90">
        <v>5.3690679999999998E-2</v>
      </c>
      <c r="AC32" s="92"/>
      <c r="AD32" s="90">
        <f t="shared" si="3"/>
        <v>0.66777349450000001</v>
      </c>
      <c r="AE32" s="90">
        <f t="shared" si="4"/>
        <v>0.99987807004877194</v>
      </c>
      <c r="AF32" s="73"/>
      <c r="AG32" s="73"/>
      <c r="AH32" s="73"/>
      <c r="AI32" s="73"/>
      <c r="AJ32" s="73"/>
    </row>
    <row r="33" spans="1:36" x14ac:dyDescent="0.25">
      <c r="A33" s="86">
        <v>27</v>
      </c>
      <c r="B33" s="1">
        <v>486</v>
      </c>
      <c r="C33" s="87" t="str">
        <f t="shared" si="2"/>
        <v>8.1 min</v>
      </c>
      <c r="D33" s="1"/>
      <c r="E33" s="89">
        <v>27</v>
      </c>
      <c r="F33" s="89">
        <v>1</v>
      </c>
      <c r="G33" s="91">
        <v>0.99990460000000003</v>
      </c>
      <c r="H33" s="91">
        <v>0.99958139999999995</v>
      </c>
      <c r="I33" s="91">
        <v>0.99875915000000004</v>
      </c>
      <c r="J33" s="91">
        <v>0.99690579999999995</v>
      </c>
      <c r="K33" s="91">
        <v>0.99309559999999997</v>
      </c>
      <c r="L33" s="91">
        <v>0.98585856000000005</v>
      </c>
      <c r="M33" s="91">
        <v>0.97308019999999995</v>
      </c>
      <c r="N33" s="91">
        <v>0.95204144999999996</v>
      </c>
      <c r="O33" s="91">
        <v>0.91969805999999998</v>
      </c>
      <c r="P33" s="91">
        <v>0.87324740000000001</v>
      </c>
      <c r="Q33" s="91">
        <v>0.81092143000000005</v>
      </c>
      <c r="R33" s="91">
        <v>0.73279470000000002</v>
      </c>
      <c r="S33" s="91">
        <v>0.6413044</v>
      </c>
      <c r="T33" s="91">
        <v>0.54119830000000002</v>
      </c>
      <c r="U33" s="91">
        <v>0.43881613000000003</v>
      </c>
      <c r="V33" s="91">
        <v>0.34086971999999999</v>
      </c>
      <c r="W33" s="91">
        <v>0.25310016000000002</v>
      </c>
      <c r="X33" s="91">
        <v>0.17919192</v>
      </c>
      <c r="Y33" s="91">
        <v>0.120030046</v>
      </c>
      <c r="Z33" s="91">
        <v>7.2607119999999997E-2</v>
      </c>
      <c r="AA33" s="90"/>
      <c r="AB33" s="90">
        <v>7.2607119999999997E-2</v>
      </c>
      <c r="AC33" s="92"/>
      <c r="AD33" s="90">
        <f t="shared" si="3"/>
        <v>0.69115030729999993</v>
      </c>
      <c r="AE33" s="90">
        <f t="shared" si="4"/>
        <v>0.99990420003832003</v>
      </c>
      <c r="AF33" s="73"/>
      <c r="AG33" s="73"/>
      <c r="AH33" s="73"/>
      <c r="AI33" s="73"/>
      <c r="AJ33" s="73"/>
    </row>
    <row r="34" spans="1:36" x14ac:dyDescent="0.25">
      <c r="A34" s="86">
        <v>28</v>
      </c>
      <c r="B34" s="1">
        <v>504</v>
      </c>
      <c r="C34" s="87" t="str">
        <f t="shared" si="2"/>
        <v>8.4 min</v>
      </c>
      <c r="D34" s="1"/>
      <c r="E34" s="89">
        <v>28</v>
      </c>
      <c r="F34" s="89">
        <v>1</v>
      </c>
      <c r="G34" s="91">
        <v>0.99992495999999997</v>
      </c>
      <c r="H34" s="91">
        <v>0.99967070000000002</v>
      </c>
      <c r="I34" s="91">
        <v>0.99902122999999998</v>
      </c>
      <c r="J34" s="91">
        <v>0.99755174000000002</v>
      </c>
      <c r="K34" s="91">
        <v>0.99451029999999996</v>
      </c>
      <c r="L34" s="91">
        <v>0.98868275000000005</v>
      </c>
      <c r="M34" s="91">
        <v>0.97827839999999999</v>
      </c>
      <c r="N34" s="91">
        <v>0.96091395999999996</v>
      </c>
      <c r="O34" s="91">
        <v>0.93378293999999995</v>
      </c>
      <c r="P34" s="91">
        <v>0.89407413999999996</v>
      </c>
      <c r="Q34" s="91">
        <v>0.83962804000000002</v>
      </c>
      <c r="R34" s="91">
        <v>0.76969509999999997</v>
      </c>
      <c r="S34" s="91">
        <v>0.68555520000000003</v>
      </c>
      <c r="T34" s="91">
        <v>0.59072610000000003</v>
      </c>
      <c r="U34" s="91">
        <v>0.49058544999999998</v>
      </c>
      <c r="V34" s="91">
        <v>0.39144537000000001</v>
      </c>
      <c r="W34" s="91">
        <v>0.29932093999999998</v>
      </c>
      <c r="X34" s="91">
        <v>0.21871769999999999</v>
      </c>
      <c r="Y34" s="91">
        <v>0.15153966999999999</v>
      </c>
      <c r="Z34" s="91">
        <v>9.542842E-2</v>
      </c>
      <c r="AA34" s="90"/>
      <c r="AB34" s="90">
        <v>9.542842E-2</v>
      </c>
      <c r="AC34" s="92"/>
      <c r="AD34" s="90">
        <f t="shared" si="3"/>
        <v>0.71395265549999976</v>
      </c>
      <c r="AE34" s="90">
        <f t="shared" si="4"/>
        <v>0.99992456003017594</v>
      </c>
      <c r="AF34" s="73"/>
      <c r="AG34" s="73"/>
      <c r="AH34" s="73"/>
      <c r="AI34" s="73"/>
      <c r="AJ34" s="73"/>
    </row>
    <row r="35" spans="1:36" x14ac:dyDescent="0.25">
      <c r="A35" s="86">
        <v>29</v>
      </c>
      <c r="B35" s="1">
        <v>522</v>
      </c>
      <c r="C35" s="87" t="str">
        <f t="shared" si="2"/>
        <v>8.7 min</v>
      </c>
      <c r="D35" s="1"/>
      <c r="E35" s="89">
        <v>29</v>
      </c>
      <c r="F35" s="89">
        <v>1</v>
      </c>
      <c r="G35" s="91">
        <v>0.99994110000000003</v>
      </c>
      <c r="H35" s="91">
        <v>0.99974050000000003</v>
      </c>
      <c r="I35" s="91">
        <v>0.99922717000000005</v>
      </c>
      <c r="J35" s="91">
        <v>0.99806050000000002</v>
      </c>
      <c r="K35" s="91">
        <v>0.99563159999999995</v>
      </c>
      <c r="L35" s="91">
        <v>0.99094020000000005</v>
      </c>
      <c r="M35" s="91">
        <v>0.98247790000000002</v>
      </c>
      <c r="N35" s="91">
        <v>0.96817710000000001</v>
      </c>
      <c r="O35" s="91">
        <v>0.94549715999999995</v>
      </c>
      <c r="P35" s="91">
        <v>0.91172039999999999</v>
      </c>
      <c r="Q35" s="91">
        <v>0.86447483000000003</v>
      </c>
      <c r="R35" s="91">
        <v>0.80241114000000002</v>
      </c>
      <c r="S35" s="91">
        <v>0.72584945000000001</v>
      </c>
      <c r="T35" s="91">
        <v>0.63716245000000005</v>
      </c>
      <c r="U35" s="91">
        <v>0.54068099999999997</v>
      </c>
      <c r="V35" s="91">
        <v>0.44206566000000003</v>
      </c>
      <c r="W35" s="91">
        <v>0.34726262000000002</v>
      </c>
      <c r="X35" s="91">
        <v>0.26127707999999999</v>
      </c>
      <c r="Y35" s="91">
        <v>0.18683259999999999</v>
      </c>
      <c r="Z35" s="91">
        <v>0.12219525000000001</v>
      </c>
      <c r="AA35" s="90"/>
      <c r="AB35" s="90">
        <v>0.12219525000000001</v>
      </c>
      <c r="AC35" s="92"/>
      <c r="AD35" s="90">
        <f t="shared" si="3"/>
        <v>0.73608128550000018</v>
      </c>
      <c r="AE35" s="90">
        <f t="shared" si="4"/>
        <v>0.99994070002372004</v>
      </c>
      <c r="AF35" s="73"/>
      <c r="AG35" s="73"/>
      <c r="AH35" s="73"/>
      <c r="AI35" s="73"/>
      <c r="AJ35" s="73"/>
    </row>
    <row r="36" spans="1:36" x14ac:dyDescent="0.25">
      <c r="A36" s="86">
        <v>30</v>
      </c>
      <c r="B36" s="1">
        <v>540</v>
      </c>
      <c r="C36" s="87" t="str">
        <f t="shared" si="2"/>
        <v>9 min</v>
      </c>
      <c r="D36" s="1"/>
      <c r="E36" s="89">
        <v>30</v>
      </c>
      <c r="F36" s="89">
        <v>1</v>
      </c>
      <c r="G36" s="91">
        <v>0.99995356999999996</v>
      </c>
      <c r="H36" s="91">
        <v>0.99979510000000005</v>
      </c>
      <c r="I36" s="91">
        <v>0.99938890000000002</v>
      </c>
      <c r="J36" s="91">
        <v>0.99846214</v>
      </c>
      <c r="K36" s="91">
        <v>0.99652123000000004</v>
      </c>
      <c r="L36" s="91">
        <v>0.99274474000000001</v>
      </c>
      <c r="M36" s="91">
        <v>0.98586815999999999</v>
      </c>
      <c r="N36" s="91">
        <v>0.97411219999999998</v>
      </c>
      <c r="O36" s="91">
        <v>0.95521020000000001</v>
      </c>
      <c r="P36" s="91">
        <v>0.92660390000000004</v>
      </c>
      <c r="Q36" s="91">
        <v>0.8858473</v>
      </c>
      <c r="R36" s="91">
        <v>0.83118283999999998</v>
      </c>
      <c r="S36" s="91">
        <v>0.76217069999999998</v>
      </c>
      <c r="T36" s="91">
        <v>0.68016880000000002</v>
      </c>
      <c r="U36" s="91">
        <v>0.58845809999999998</v>
      </c>
      <c r="V36" s="91">
        <v>0.49188609999999999</v>
      </c>
      <c r="W36" s="91">
        <v>0.39604824999999999</v>
      </c>
      <c r="X36" s="91">
        <v>0.3061353</v>
      </c>
      <c r="Y36" s="91">
        <v>0.22544648</v>
      </c>
      <c r="Z36" s="91">
        <v>0.15278891999999999</v>
      </c>
      <c r="AA36" s="90"/>
      <c r="AB36" s="90">
        <v>0.15278891999999999</v>
      </c>
      <c r="AC36" s="92"/>
      <c r="AD36" s="90">
        <f t="shared" si="3"/>
        <v>0.75743964650000017</v>
      </c>
      <c r="AE36" s="90">
        <f t="shared" si="4"/>
        <v>0.99995317001873196</v>
      </c>
      <c r="AF36" s="73"/>
      <c r="AG36" s="73"/>
      <c r="AH36" s="73"/>
      <c r="AI36" s="73"/>
      <c r="AJ36" s="73"/>
    </row>
    <row r="37" spans="1:36" x14ac:dyDescent="0.25">
      <c r="A37" s="86">
        <v>31</v>
      </c>
      <c r="B37" s="1">
        <v>558</v>
      </c>
      <c r="C37" s="87" t="str">
        <f t="shared" si="2"/>
        <v>9.3 min</v>
      </c>
      <c r="D37" s="1"/>
      <c r="E37" s="89">
        <v>31</v>
      </c>
      <c r="F37" s="89">
        <v>1</v>
      </c>
      <c r="G37" s="91">
        <v>0.99996346000000003</v>
      </c>
      <c r="H37" s="91">
        <v>0.99983829999999996</v>
      </c>
      <c r="I37" s="91">
        <v>0.99951624999999999</v>
      </c>
      <c r="J37" s="91">
        <v>0.99877906000000005</v>
      </c>
      <c r="K37" s="91">
        <v>0.99722767000000001</v>
      </c>
      <c r="L37" s="91">
        <v>0.99418764999999998</v>
      </c>
      <c r="M37" s="91">
        <v>0.98860382999999996</v>
      </c>
      <c r="N37" s="91">
        <v>0.97895529999999997</v>
      </c>
      <c r="O37" s="91">
        <v>0.96324279999999995</v>
      </c>
      <c r="P37" s="91">
        <v>0.93910800000000005</v>
      </c>
      <c r="Q37" s="91">
        <v>0.90413100000000002</v>
      </c>
      <c r="R37" s="91">
        <v>0.85630609999999996</v>
      </c>
      <c r="S37" s="91">
        <v>0.79461824999999997</v>
      </c>
      <c r="T37" s="91">
        <v>0.71956562999999996</v>
      </c>
      <c r="U37" s="91">
        <v>0.63343669999999996</v>
      </c>
      <c r="V37" s="91">
        <v>0.54018544999999996</v>
      </c>
      <c r="W37" s="91">
        <v>0.44484560000000001</v>
      </c>
      <c r="X37" s="91">
        <v>0.35251188</v>
      </c>
      <c r="Y37" s="91">
        <v>0.26680169999999997</v>
      </c>
      <c r="Z37" s="91">
        <v>0.18693857</v>
      </c>
      <c r="AA37" s="90"/>
      <c r="AB37" s="90">
        <v>0.18693857</v>
      </c>
      <c r="AC37" s="92"/>
      <c r="AD37" s="90">
        <f t="shared" si="3"/>
        <v>0.77793815999999993</v>
      </c>
      <c r="AE37" s="90">
        <f t="shared" si="4"/>
        <v>0.99996306001477597</v>
      </c>
      <c r="AF37" s="73"/>
      <c r="AG37" s="73"/>
      <c r="AH37" s="73"/>
      <c r="AI37" s="73"/>
      <c r="AJ37" s="73"/>
    </row>
    <row r="38" spans="1:36" x14ac:dyDescent="0.25">
      <c r="A38" s="86">
        <v>32</v>
      </c>
      <c r="B38" s="1">
        <v>576</v>
      </c>
      <c r="C38" s="87" t="str">
        <f t="shared" si="2"/>
        <v>9.6 min</v>
      </c>
      <c r="D38" s="1"/>
      <c r="E38" s="89">
        <v>32</v>
      </c>
      <c r="F38" s="89">
        <v>1</v>
      </c>
      <c r="G38" s="91">
        <v>0.9999711</v>
      </c>
      <c r="H38" s="91">
        <v>0.99987219999999999</v>
      </c>
      <c r="I38" s="91">
        <v>0.99961674</v>
      </c>
      <c r="J38" s="91">
        <v>0.99903005</v>
      </c>
      <c r="K38" s="91">
        <v>0.99778909999999998</v>
      </c>
      <c r="L38" s="91">
        <v>0.9953419</v>
      </c>
      <c r="M38" s="91">
        <v>0.99081039999999998</v>
      </c>
      <c r="N38" s="91">
        <v>0.98290219999999995</v>
      </c>
      <c r="O38" s="91">
        <v>0.96987100000000004</v>
      </c>
      <c r="P38" s="91">
        <v>0.94957685000000003</v>
      </c>
      <c r="Q38" s="91">
        <v>0.91969710000000005</v>
      </c>
      <c r="R38" s="91">
        <v>0.87810516000000005</v>
      </c>
      <c r="S38" s="91">
        <v>0.82337519999999997</v>
      </c>
      <c r="T38" s="91">
        <v>0.75530607000000005</v>
      </c>
      <c r="U38" s="91">
        <v>0.67529159999999999</v>
      </c>
      <c r="V38" s="91">
        <v>0.5863794</v>
      </c>
      <c r="W38" s="91">
        <v>0.49290215999999998</v>
      </c>
      <c r="X38" s="91">
        <v>0.39962658000000001</v>
      </c>
      <c r="Y38" s="91">
        <v>0.31024079999999998</v>
      </c>
      <c r="Z38" s="91">
        <v>0.22423977</v>
      </c>
      <c r="AA38" s="90"/>
      <c r="AB38" s="90">
        <v>0.22423977</v>
      </c>
      <c r="AC38" s="92"/>
      <c r="AD38" s="90">
        <f t="shared" si="3"/>
        <v>0.79749726899999995</v>
      </c>
      <c r="AE38" s="90">
        <f t="shared" si="4"/>
        <v>0.99997070001171995</v>
      </c>
      <c r="AF38" s="73"/>
      <c r="AG38" s="73"/>
      <c r="AH38" s="73"/>
      <c r="AI38" s="73"/>
      <c r="AJ38" s="73"/>
    </row>
    <row r="39" spans="1:36" x14ac:dyDescent="0.25">
      <c r="A39" s="86">
        <v>33</v>
      </c>
      <c r="B39" s="1">
        <v>594</v>
      </c>
      <c r="C39" s="87" t="str">
        <f t="shared" si="2"/>
        <v>9.9 min</v>
      </c>
      <c r="D39" s="1"/>
      <c r="E39" s="89">
        <v>33</v>
      </c>
      <c r="F39" s="89">
        <v>1</v>
      </c>
      <c r="G39" s="91">
        <v>0.99997705000000003</v>
      </c>
      <c r="H39" s="91">
        <v>0.99989885000000001</v>
      </c>
      <c r="I39" s="91">
        <v>0.99969609999999998</v>
      </c>
      <c r="J39" s="91">
        <v>0.99922860000000002</v>
      </c>
      <c r="K39" s="91">
        <v>0.99823550000000005</v>
      </c>
      <c r="L39" s="91">
        <v>0.99626530000000002</v>
      </c>
      <c r="M39" s="91">
        <v>0.99258964999999999</v>
      </c>
      <c r="N39" s="91">
        <v>0.98611546000000005</v>
      </c>
      <c r="O39" s="91">
        <v>0.97532960000000002</v>
      </c>
      <c r="P39" s="91">
        <v>0.95831555000000002</v>
      </c>
      <c r="Q39" s="91">
        <v>0.93289420000000001</v>
      </c>
      <c r="R39" s="91">
        <v>0.89691419999999999</v>
      </c>
      <c r="S39" s="91">
        <v>0.84868115</v>
      </c>
      <c r="T39" s="91">
        <v>0.78744840000000005</v>
      </c>
      <c r="U39" s="91">
        <v>0.71383609999999997</v>
      </c>
      <c r="V39" s="91">
        <v>0.63002389999999997</v>
      </c>
      <c r="W39" s="91">
        <v>0.53956956</v>
      </c>
      <c r="X39" s="91">
        <v>0.44673738000000002</v>
      </c>
      <c r="Y39" s="91">
        <v>0.35506860000000001</v>
      </c>
      <c r="Z39" s="91">
        <v>0.26418143999999999</v>
      </c>
      <c r="AA39" s="90"/>
      <c r="AB39" s="90">
        <v>0.26418143999999999</v>
      </c>
      <c r="AC39" s="92"/>
      <c r="AD39" s="90">
        <f t="shared" si="3"/>
        <v>0.8160503295</v>
      </c>
      <c r="AE39" s="90">
        <f t="shared" si="4"/>
        <v>0.99997665000934</v>
      </c>
      <c r="AF39" s="73"/>
      <c r="AG39" s="73"/>
      <c r="AH39" s="73"/>
      <c r="AI39" s="73"/>
      <c r="AJ39" s="73"/>
    </row>
    <row r="40" spans="1:36" x14ac:dyDescent="0.25">
      <c r="A40" s="86">
        <v>34</v>
      </c>
      <c r="B40" s="1">
        <v>612</v>
      </c>
      <c r="C40" s="87" t="str">
        <f t="shared" si="2"/>
        <v>10.2 min</v>
      </c>
      <c r="D40" s="1"/>
      <c r="E40" s="89">
        <v>34</v>
      </c>
      <c r="F40" s="89">
        <v>1</v>
      </c>
      <c r="G40" s="91">
        <v>0.99998200000000004</v>
      </c>
      <c r="H40" s="91">
        <v>0.99991969999999997</v>
      </c>
      <c r="I40" s="91">
        <v>0.9997587</v>
      </c>
      <c r="J40" s="91">
        <v>0.999386</v>
      </c>
      <c r="K40" s="91">
        <v>0.99859094999999998</v>
      </c>
      <c r="L40" s="91">
        <v>0.99700475</v>
      </c>
      <c r="M40" s="91">
        <v>0.99402404</v>
      </c>
      <c r="N40" s="91">
        <v>0.98872936</v>
      </c>
      <c r="O40" s="91">
        <v>0.9798173</v>
      </c>
      <c r="P40" s="91">
        <v>0.96559070000000002</v>
      </c>
      <c r="Q40" s="91">
        <v>0.94404065999999998</v>
      </c>
      <c r="R40" s="91">
        <v>0.91306319999999996</v>
      </c>
      <c r="S40" s="91">
        <v>0.87080979999999997</v>
      </c>
      <c r="T40" s="91">
        <v>0.81613000000000002</v>
      </c>
      <c r="U40" s="91">
        <v>0.74900096999999999</v>
      </c>
      <c r="V40" s="91">
        <v>0.67080784000000004</v>
      </c>
      <c r="W40" s="91">
        <v>0.5843159</v>
      </c>
      <c r="X40" s="91">
        <v>0.49317</v>
      </c>
      <c r="Y40" s="91">
        <v>0.40058893000000001</v>
      </c>
      <c r="Z40" s="91">
        <v>0.30617805999999997</v>
      </c>
      <c r="AA40" s="90"/>
      <c r="AB40" s="90">
        <v>0.30617805999999997</v>
      </c>
      <c r="AC40" s="92"/>
      <c r="AD40" s="90">
        <f t="shared" si="3"/>
        <v>0.833545443</v>
      </c>
      <c r="AE40" s="90">
        <f t="shared" si="4"/>
        <v>0.99998160000736003</v>
      </c>
      <c r="AF40" s="73"/>
      <c r="AG40" s="73"/>
      <c r="AH40" s="73"/>
      <c r="AI40" s="73"/>
      <c r="AJ40" s="73"/>
    </row>
    <row r="41" spans="1:36" x14ac:dyDescent="0.25">
      <c r="A41" s="86">
        <v>35</v>
      </c>
      <c r="B41" s="1">
        <v>630</v>
      </c>
      <c r="C41" s="87" t="str">
        <f t="shared" si="2"/>
        <v>10.5 min</v>
      </c>
      <c r="D41" s="1"/>
      <c r="E41" s="89">
        <v>35</v>
      </c>
      <c r="F41" s="89">
        <v>1</v>
      </c>
      <c r="G41" s="91">
        <v>0.99998575000000001</v>
      </c>
      <c r="H41" s="91">
        <v>0.99993639999999995</v>
      </c>
      <c r="I41" s="91">
        <v>0.99980824999999995</v>
      </c>
      <c r="J41" s="91">
        <v>0.99951120000000004</v>
      </c>
      <c r="K41" s="91">
        <v>0.99887420000000005</v>
      </c>
      <c r="L41" s="91">
        <v>0.9975967</v>
      </c>
      <c r="M41" s="91">
        <v>0.99518066999999999</v>
      </c>
      <c r="N41" s="91">
        <v>0.99085396999999997</v>
      </c>
      <c r="O41" s="91">
        <v>0.98350172999999996</v>
      </c>
      <c r="P41" s="91">
        <v>0.97163330000000003</v>
      </c>
      <c r="Q41" s="91">
        <v>0.95342400000000005</v>
      </c>
      <c r="R41" s="91">
        <v>0.926867</v>
      </c>
      <c r="S41" s="91">
        <v>0.89005089999999998</v>
      </c>
      <c r="T41" s="91">
        <v>0.84154505000000002</v>
      </c>
      <c r="U41" s="91">
        <v>0.78081290000000003</v>
      </c>
      <c r="V41" s="91">
        <v>0.70854139999999999</v>
      </c>
      <c r="W41" s="91">
        <v>0.62672870000000003</v>
      </c>
      <c r="X41" s="91">
        <v>0.53833850000000005</v>
      </c>
      <c r="Y41" s="91">
        <v>0.44613659999999999</v>
      </c>
      <c r="Z41" s="91">
        <v>0.34960272999999997</v>
      </c>
      <c r="AA41" s="90"/>
      <c r="AB41" s="90">
        <v>0.34960272999999997</v>
      </c>
      <c r="AC41" s="92"/>
      <c r="AD41" s="90">
        <f t="shared" si="3"/>
        <v>0.84994649750000006</v>
      </c>
      <c r="AE41" s="90">
        <f t="shared" si="4"/>
        <v>0.99998535000585997</v>
      </c>
      <c r="AF41" s="73"/>
      <c r="AG41" s="73"/>
      <c r="AH41" s="73"/>
      <c r="AI41" s="73"/>
      <c r="AJ41" s="73"/>
    </row>
    <row r="42" spans="1:36" x14ac:dyDescent="0.25">
      <c r="A42" s="86">
        <v>36</v>
      </c>
      <c r="B42" s="1">
        <v>648</v>
      </c>
      <c r="C42" s="87" t="str">
        <f t="shared" si="2"/>
        <v>10.8 min</v>
      </c>
      <c r="D42" s="1"/>
      <c r="E42" s="89">
        <v>36</v>
      </c>
      <c r="F42" s="89">
        <v>1</v>
      </c>
      <c r="G42" s="91">
        <v>0.99998880000000001</v>
      </c>
      <c r="H42" s="91">
        <v>0.99994945999999996</v>
      </c>
      <c r="I42" s="91">
        <v>0.99984770000000001</v>
      </c>
      <c r="J42" s="91">
        <v>0.99961049999999996</v>
      </c>
      <c r="K42" s="91">
        <v>0.99909990000000004</v>
      </c>
      <c r="L42" s="91">
        <v>0.99807109999999999</v>
      </c>
      <c r="M42" s="91">
        <v>0.99611293999999995</v>
      </c>
      <c r="N42" s="91">
        <v>0.99257980000000001</v>
      </c>
      <c r="O42" s="91">
        <v>0.98652260000000003</v>
      </c>
      <c r="P42" s="91">
        <v>0.97664209999999996</v>
      </c>
      <c r="Q42" s="91">
        <v>0.96129995999999995</v>
      </c>
      <c r="R42" s="91">
        <v>0.93861925999999996</v>
      </c>
      <c r="S42" s="91">
        <v>0.90669630000000001</v>
      </c>
      <c r="T42" s="91">
        <v>0.86392385000000005</v>
      </c>
      <c r="U42" s="91">
        <v>0.80937329999999996</v>
      </c>
      <c r="V42" s="91">
        <v>0.74313980000000002</v>
      </c>
      <c r="W42" s="91">
        <v>0.66651183000000003</v>
      </c>
      <c r="X42" s="91">
        <v>0.58175575999999996</v>
      </c>
      <c r="Y42" s="91">
        <v>0.49110219999999999</v>
      </c>
      <c r="Z42" s="91">
        <v>0.39381945000000002</v>
      </c>
      <c r="AA42" s="90"/>
      <c r="AB42" s="90">
        <v>0.39381945000000002</v>
      </c>
      <c r="AC42" s="92"/>
      <c r="AD42" s="90">
        <f t="shared" si="3"/>
        <v>0.86523333049999995</v>
      </c>
      <c r="AE42" s="90">
        <f t="shared" si="4"/>
        <v>0.99998840000463995</v>
      </c>
      <c r="AF42" s="73"/>
      <c r="AG42" s="73"/>
      <c r="AH42" s="73"/>
      <c r="AI42" s="73"/>
      <c r="AJ42" s="73"/>
    </row>
    <row r="43" spans="1:36" x14ac:dyDescent="0.25">
      <c r="A43" s="86">
        <v>37</v>
      </c>
      <c r="B43" s="1">
        <v>666</v>
      </c>
      <c r="C43" s="87" t="str">
        <f t="shared" si="2"/>
        <v>11.1 min</v>
      </c>
      <c r="D43" s="1"/>
      <c r="E43" s="89">
        <v>37</v>
      </c>
      <c r="F43" s="89">
        <v>1</v>
      </c>
      <c r="G43" s="91">
        <v>0.99999099999999996</v>
      </c>
      <c r="H43" s="91">
        <v>0.99995979999999995</v>
      </c>
      <c r="I43" s="91">
        <v>0.99987879999999996</v>
      </c>
      <c r="J43" s="91">
        <v>0.9996893</v>
      </c>
      <c r="K43" s="91">
        <v>0.9992801</v>
      </c>
      <c r="L43" s="91">
        <v>0.99845110000000004</v>
      </c>
      <c r="M43" s="91">
        <v>0.99686474000000003</v>
      </c>
      <c r="N43" s="91">
        <v>0.99398140000000001</v>
      </c>
      <c r="O43" s="91">
        <v>0.98899685999999998</v>
      </c>
      <c r="P43" s="91">
        <v>0.9807863</v>
      </c>
      <c r="Q43" s="91">
        <v>0.96789349999999996</v>
      </c>
      <c r="R43" s="91">
        <v>0.94858986000000001</v>
      </c>
      <c r="S43" s="91">
        <v>0.92103060000000003</v>
      </c>
      <c r="T43" s="91">
        <v>0.88351769999999996</v>
      </c>
      <c r="U43" s="91">
        <v>0.83483832999999996</v>
      </c>
      <c r="V43" s="91">
        <v>0.7746054</v>
      </c>
      <c r="W43" s="91">
        <v>0.70347535999999999</v>
      </c>
      <c r="X43" s="91">
        <v>0.62303790000000003</v>
      </c>
      <c r="Y43" s="91">
        <v>0.53494929999999996</v>
      </c>
      <c r="Z43" s="91">
        <v>0.43821125999999999</v>
      </c>
      <c r="AA43" s="90"/>
      <c r="AB43" s="90">
        <v>0.43821125999999999</v>
      </c>
      <c r="AC43" s="92"/>
      <c r="AD43" s="90">
        <f t="shared" si="3"/>
        <v>0.8794014305000003</v>
      </c>
      <c r="AE43" s="90">
        <f t="shared" si="4"/>
        <v>0.99999060000375994</v>
      </c>
      <c r="AF43" s="73"/>
      <c r="AG43" s="73"/>
      <c r="AH43" s="73"/>
      <c r="AI43" s="73"/>
      <c r="AJ43" s="73"/>
    </row>
    <row r="44" spans="1:36" x14ac:dyDescent="0.25">
      <c r="A44" s="86">
        <v>38</v>
      </c>
      <c r="B44" s="1">
        <v>684</v>
      </c>
      <c r="C44" s="87" t="str">
        <f t="shared" si="2"/>
        <v>11.4 min</v>
      </c>
      <c r="D44" s="1"/>
      <c r="E44" s="89">
        <v>38</v>
      </c>
      <c r="F44" s="89">
        <v>1</v>
      </c>
      <c r="G44" s="91">
        <v>0.99999300000000002</v>
      </c>
      <c r="H44" s="91">
        <v>0.99996805</v>
      </c>
      <c r="I44" s="91">
        <v>0.99990343999999998</v>
      </c>
      <c r="J44" s="91">
        <v>0.99975203999999995</v>
      </c>
      <c r="K44" s="91">
        <v>0.99942379999999997</v>
      </c>
      <c r="L44" s="91">
        <v>0.99875592999999996</v>
      </c>
      <c r="M44" s="91">
        <v>0.99747059999999999</v>
      </c>
      <c r="N44" s="91">
        <v>0.99511930000000004</v>
      </c>
      <c r="O44" s="91">
        <v>0.99102159999999995</v>
      </c>
      <c r="P44" s="91">
        <v>0.98421013000000002</v>
      </c>
      <c r="Q44" s="91">
        <v>0.97340059999999995</v>
      </c>
      <c r="R44" s="91">
        <v>0.95702220000000005</v>
      </c>
      <c r="S44" s="91">
        <v>0.93332409999999999</v>
      </c>
      <c r="T44" s="91">
        <v>0.90058530000000003</v>
      </c>
      <c r="U44" s="91">
        <v>0.85740227000000002</v>
      </c>
      <c r="V44" s="91">
        <v>0.80301016999999997</v>
      </c>
      <c r="W44" s="91">
        <v>0.73752300000000004</v>
      </c>
      <c r="X44" s="91">
        <v>0.66190179999999998</v>
      </c>
      <c r="Y44" s="91">
        <v>0.57722560000000001</v>
      </c>
      <c r="Z44" s="91">
        <v>0.48220312999999998</v>
      </c>
      <c r="AA44" s="90"/>
      <c r="AB44" s="90">
        <v>0.48220312999999998</v>
      </c>
      <c r="AC44" s="92"/>
      <c r="AD44" s="90">
        <f t="shared" si="3"/>
        <v>0.89246080299999986</v>
      </c>
      <c r="AE44" s="90">
        <f t="shared" si="4"/>
        <v>0.99999260000295997</v>
      </c>
      <c r="AF44" s="73"/>
      <c r="AG44" s="73"/>
      <c r="AH44" s="73"/>
      <c r="AI44" s="73"/>
      <c r="AJ44" s="73"/>
    </row>
    <row r="45" spans="1:36" x14ac:dyDescent="0.25">
      <c r="A45" s="86">
        <v>39</v>
      </c>
      <c r="B45" s="1">
        <v>702</v>
      </c>
      <c r="C45" s="87" t="str">
        <f t="shared" si="2"/>
        <v>11.7 min</v>
      </c>
      <c r="D45" s="1"/>
      <c r="E45" s="89">
        <v>39</v>
      </c>
      <c r="F45" s="89">
        <v>1</v>
      </c>
      <c r="G45" s="91">
        <v>0.99999439999999995</v>
      </c>
      <c r="H45" s="91">
        <v>0.99997466999999995</v>
      </c>
      <c r="I45" s="91">
        <v>0.99992292999999999</v>
      </c>
      <c r="J45" s="91">
        <v>0.99980210000000003</v>
      </c>
      <c r="K45" s="91">
        <v>0.99953853999999998</v>
      </c>
      <c r="L45" s="91">
        <v>0.99900029999999995</v>
      </c>
      <c r="M45" s="91">
        <v>0.99795913999999997</v>
      </c>
      <c r="N45" s="91">
        <v>0.99604239999999999</v>
      </c>
      <c r="O45" s="91">
        <v>0.99267715000000001</v>
      </c>
      <c r="P45" s="91">
        <v>0.98703450000000004</v>
      </c>
      <c r="Q45" s="91">
        <v>0.97799086999999996</v>
      </c>
      <c r="R45" s="91">
        <v>0.96413300000000002</v>
      </c>
      <c r="S45" s="91">
        <v>0.94382845999999998</v>
      </c>
      <c r="T45" s="91">
        <v>0.91538304000000004</v>
      </c>
      <c r="U45" s="91">
        <v>0.87728249999999997</v>
      </c>
      <c r="V45" s="91">
        <v>0.82847904999999999</v>
      </c>
      <c r="W45" s="91">
        <v>0.76863800000000004</v>
      </c>
      <c r="X45" s="91">
        <v>0.69815799999999995</v>
      </c>
      <c r="Y45" s="91">
        <v>0.61756694000000001</v>
      </c>
      <c r="Z45" s="91">
        <v>0.52527990000000002</v>
      </c>
      <c r="AA45" s="90"/>
      <c r="AB45" s="90">
        <v>0.52527990000000002</v>
      </c>
      <c r="AC45" s="92"/>
      <c r="AD45" s="90">
        <f t="shared" si="3"/>
        <v>0.90443429450000001</v>
      </c>
      <c r="AE45" s="90">
        <f t="shared" si="4"/>
        <v>0.99999400000239991</v>
      </c>
      <c r="AF45" s="73"/>
      <c r="AG45" s="73"/>
      <c r="AH45" s="73"/>
      <c r="AI45" s="73"/>
      <c r="AJ45" s="73"/>
    </row>
    <row r="46" spans="1:36" x14ac:dyDescent="0.25">
      <c r="A46" s="86">
        <v>40</v>
      </c>
      <c r="B46" s="1">
        <v>720</v>
      </c>
      <c r="C46" s="87" t="str">
        <f t="shared" si="2"/>
        <v>12 min</v>
      </c>
      <c r="D46" s="1"/>
      <c r="E46" s="89">
        <v>40</v>
      </c>
      <c r="F46" s="89">
        <v>1</v>
      </c>
      <c r="G46" s="91">
        <v>0.99999570000000004</v>
      </c>
      <c r="H46" s="91">
        <v>0.99997985</v>
      </c>
      <c r="I46" s="91">
        <v>0.99993867000000003</v>
      </c>
      <c r="J46" s="91">
        <v>0.99984170000000006</v>
      </c>
      <c r="K46" s="91">
        <v>0.99963040000000003</v>
      </c>
      <c r="L46" s="91">
        <v>0.99919639999999998</v>
      </c>
      <c r="M46" s="91">
        <v>0.99835309999999999</v>
      </c>
      <c r="N46" s="91">
        <v>0.99679119999999999</v>
      </c>
      <c r="O46" s="91">
        <v>0.99402979999999996</v>
      </c>
      <c r="P46" s="91">
        <v>0.98936139999999995</v>
      </c>
      <c r="Q46" s="91">
        <v>0.98180944000000003</v>
      </c>
      <c r="R46" s="91">
        <v>0.97011409999999998</v>
      </c>
      <c r="S46" s="91">
        <v>0.95277369999999995</v>
      </c>
      <c r="T46" s="91">
        <v>0.92815910000000001</v>
      </c>
      <c r="U46" s="91">
        <v>0.89470833999999999</v>
      </c>
      <c r="V46" s="91">
        <v>0.85117580000000004</v>
      </c>
      <c r="W46" s="91">
        <v>0.79686840000000003</v>
      </c>
      <c r="X46" s="91">
        <v>0.73170100000000005</v>
      </c>
      <c r="Y46" s="91">
        <v>0.65569705</v>
      </c>
      <c r="Z46" s="91">
        <v>0.56699719999999998</v>
      </c>
      <c r="AA46" s="90"/>
      <c r="AB46" s="90">
        <v>0.56699719999999998</v>
      </c>
      <c r="AC46" s="92"/>
      <c r="AD46" s="90">
        <f t="shared" si="3"/>
        <v>0.91535611750000001</v>
      </c>
      <c r="AE46" s="90">
        <f t="shared" si="4"/>
        <v>0.99999530000188008</v>
      </c>
      <c r="AF46" s="73"/>
      <c r="AG46" s="73"/>
      <c r="AH46" s="73"/>
      <c r="AI46" s="73"/>
      <c r="AJ46" s="73"/>
    </row>
    <row r="47" spans="1:36" x14ac:dyDescent="0.25">
      <c r="A47" s="86">
        <v>41</v>
      </c>
      <c r="B47" s="1">
        <v>738</v>
      </c>
      <c r="C47" s="87" t="str">
        <f t="shared" si="2"/>
        <v>12.3 min</v>
      </c>
      <c r="D47" s="1"/>
      <c r="E47" s="89">
        <v>41</v>
      </c>
      <c r="F47" s="89">
        <v>1</v>
      </c>
      <c r="G47" s="91">
        <v>0.99999660000000001</v>
      </c>
      <c r="H47" s="91">
        <v>0.99998397000000006</v>
      </c>
      <c r="I47" s="91">
        <v>0.99995106</v>
      </c>
      <c r="J47" s="91">
        <v>0.99987349999999997</v>
      </c>
      <c r="K47" s="91">
        <v>0.99970376000000005</v>
      </c>
      <c r="L47" s="91">
        <v>0.99935399999999996</v>
      </c>
      <c r="M47" s="91">
        <v>0.99867090000000003</v>
      </c>
      <c r="N47" s="91">
        <v>0.99739849999999997</v>
      </c>
      <c r="O47" s="91">
        <v>0.99513419999999997</v>
      </c>
      <c r="P47" s="91">
        <v>0.9912765</v>
      </c>
      <c r="Q47" s="91">
        <v>0.98498090000000005</v>
      </c>
      <c r="R47" s="91">
        <v>0.97513335999999995</v>
      </c>
      <c r="S47" s="91">
        <v>0.96036849999999996</v>
      </c>
      <c r="T47" s="91">
        <v>0.93914752999999995</v>
      </c>
      <c r="U47" s="91">
        <v>0.90991109999999997</v>
      </c>
      <c r="V47" s="91">
        <v>0.87128854</v>
      </c>
      <c r="W47" s="91">
        <v>0.82231325</v>
      </c>
      <c r="X47" s="91">
        <v>0.76249754000000003</v>
      </c>
      <c r="Y47" s="91">
        <v>0.69142245999999996</v>
      </c>
      <c r="Z47" s="91">
        <v>0.60698825000000001</v>
      </c>
      <c r="AA47" s="90"/>
      <c r="AB47" s="90">
        <v>0.60698825000000001</v>
      </c>
      <c r="AC47" s="92"/>
      <c r="AD47" s="90">
        <f t="shared" si="3"/>
        <v>0.92526972099999971</v>
      </c>
      <c r="AE47" s="90">
        <f t="shared" si="4"/>
        <v>0.99999620000152001</v>
      </c>
      <c r="AF47" s="73"/>
      <c r="AG47" s="73"/>
      <c r="AH47" s="73"/>
      <c r="AI47" s="73"/>
      <c r="AJ47" s="73"/>
    </row>
    <row r="48" spans="1:36" x14ac:dyDescent="0.25">
      <c r="A48" s="86">
        <v>42</v>
      </c>
      <c r="B48" s="1">
        <v>756</v>
      </c>
      <c r="C48" s="87" t="str">
        <f t="shared" si="2"/>
        <v>12.6 min</v>
      </c>
      <c r="D48" s="1"/>
      <c r="E48" s="89">
        <v>42</v>
      </c>
      <c r="F48" s="89">
        <v>1</v>
      </c>
      <c r="G48" s="91">
        <v>0.99999720000000003</v>
      </c>
      <c r="H48" s="91">
        <v>0.99998730000000002</v>
      </c>
      <c r="I48" s="91">
        <v>0.99996090000000004</v>
      </c>
      <c r="J48" s="91">
        <v>0.99989885000000001</v>
      </c>
      <c r="K48" s="91">
        <v>0.99976240000000005</v>
      </c>
      <c r="L48" s="91">
        <v>0.99948037000000001</v>
      </c>
      <c r="M48" s="91">
        <v>0.99892705999999998</v>
      </c>
      <c r="N48" s="91">
        <v>0.99789090000000003</v>
      </c>
      <c r="O48" s="91">
        <v>0.99603569999999997</v>
      </c>
      <c r="P48" s="91">
        <v>0.99285126000000001</v>
      </c>
      <c r="Q48" s="91">
        <v>0.98761100000000002</v>
      </c>
      <c r="R48" s="91">
        <v>0.9793366</v>
      </c>
      <c r="S48" s="91">
        <v>0.96679853999999998</v>
      </c>
      <c r="T48" s="91">
        <v>0.94856560000000001</v>
      </c>
      <c r="U48" s="91">
        <v>0.92311763999999996</v>
      </c>
      <c r="V48" s="91">
        <v>0.88902000000000003</v>
      </c>
      <c r="W48" s="91">
        <v>0.84510874999999996</v>
      </c>
      <c r="X48" s="91">
        <v>0.79057469999999996</v>
      </c>
      <c r="Y48" s="91">
        <v>0.72462510000000002</v>
      </c>
      <c r="Z48" s="91">
        <v>0.64496500000000001</v>
      </c>
      <c r="AA48" s="90"/>
      <c r="AB48" s="90">
        <v>0.64496500000000001</v>
      </c>
      <c r="AC48" s="92"/>
      <c r="AD48" s="90">
        <f t="shared" si="3"/>
        <v>0.93422574349999987</v>
      </c>
      <c r="AE48" s="90">
        <f t="shared" si="4"/>
        <v>0.99999680000128</v>
      </c>
      <c r="AF48" s="73"/>
      <c r="AG48" s="73"/>
      <c r="AH48" s="73"/>
      <c r="AI48" s="73"/>
      <c r="AJ48" s="73"/>
    </row>
    <row r="49" spans="1:36" x14ac:dyDescent="0.25">
      <c r="A49" s="86">
        <v>43</v>
      </c>
      <c r="B49" s="1">
        <v>774</v>
      </c>
      <c r="C49" s="87" t="str">
        <f t="shared" si="2"/>
        <v>12.9 min</v>
      </c>
      <c r="D49" s="1"/>
      <c r="E49" s="89">
        <v>43</v>
      </c>
      <c r="F49" s="89">
        <v>1</v>
      </c>
      <c r="G49" s="91">
        <v>0.99999773999999997</v>
      </c>
      <c r="H49" s="91">
        <v>0.99998986999999995</v>
      </c>
      <c r="I49" s="91">
        <v>0.99996879999999999</v>
      </c>
      <c r="J49" s="91">
        <v>0.99991905999999997</v>
      </c>
      <c r="K49" s="91">
        <v>0.99980944000000005</v>
      </c>
      <c r="L49" s="91">
        <v>0.99958205</v>
      </c>
      <c r="M49" s="91">
        <v>0.99913379999999996</v>
      </c>
      <c r="N49" s="91">
        <v>0.99829024</v>
      </c>
      <c r="O49" s="91">
        <v>0.99677070000000001</v>
      </c>
      <c r="P49" s="91">
        <v>0.99414486000000002</v>
      </c>
      <c r="Q49" s="91">
        <v>0.98978907000000005</v>
      </c>
      <c r="R49" s="91">
        <v>0.98284996000000002</v>
      </c>
      <c r="S49" s="91">
        <v>0.97222920000000002</v>
      </c>
      <c r="T49" s="91">
        <v>0.95661169999999995</v>
      </c>
      <c r="U49" s="91">
        <v>0.93454539999999997</v>
      </c>
      <c r="V49" s="91">
        <v>0.90457849999999995</v>
      </c>
      <c r="W49" s="91">
        <v>0.86541765999999998</v>
      </c>
      <c r="X49" s="91">
        <v>0.81600779999999995</v>
      </c>
      <c r="Y49" s="91">
        <v>0.75525410000000004</v>
      </c>
      <c r="Z49" s="91">
        <v>0.68071570000000003</v>
      </c>
      <c r="AA49" s="90"/>
      <c r="AB49" s="90">
        <v>0.68071570000000003</v>
      </c>
      <c r="AC49" s="92"/>
      <c r="AD49" s="90">
        <f t="shared" si="3"/>
        <v>0.94228028249999995</v>
      </c>
      <c r="AE49" s="90">
        <f t="shared" si="4"/>
        <v>0.99999734000106399</v>
      </c>
      <c r="AF49" s="73"/>
      <c r="AG49" s="73"/>
      <c r="AH49" s="73"/>
      <c r="AI49" s="73"/>
      <c r="AJ49" s="73"/>
    </row>
    <row r="50" spans="1:36" x14ac:dyDescent="0.25">
      <c r="A50" s="86">
        <v>44</v>
      </c>
      <c r="B50" s="1">
        <v>792</v>
      </c>
      <c r="C50" s="87" t="str">
        <f t="shared" si="2"/>
        <v>13.2 min</v>
      </c>
      <c r="D50" s="1"/>
      <c r="E50" s="89">
        <v>44</v>
      </c>
      <c r="F50" s="89">
        <v>1</v>
      </c>
      <c r="G50" s="91">
        <v>0.99999839999999995</v>
      </c>
      <c r="H50" s="91">
        <v>0.9999922</v>
      </c>
      <c r="I50" s="91">
        <v>0.99997513999999998</v>
      </c>
      <c r="J50" s="91">
        <v>0.99993540000000003</v>
      </c>
      <c r="K50" s="91">
        <v>0.99984709999999999</v>
      </c>
      <c r="L50" s="91">
        <v>0.99966359999999999</v>
      </c>
      <c r="M50" s="91">
        <v>0.99930065999999995</v>
      </c>
      <c r="N50" s="91">
        <v>0.99861383000000004</v>
      </c>
      <c r="O50" s="91">
        <v>0.99737005999999995</v>
      </c>
      <c r="P50" s="91">
        <v>0.99520664999999997</v>
      </c>
      <c r="Q50" s="91">
        <v>0.99159074000000003</v>
      </c>
      <c r="R50" s="91">
        <v>0.98578140000000003</v>
      </c>
      <c r="S50" s="91">
        <v>0.97680509999999998</v>
      </c>
      <c r="T50" s="91">
        <v>0.96346609999999999</v>
      </c>
      <c r="U50" s="91">
        <v>0.94439846000000005</v>
      </c>
      <c r="V50" s="91">
        <v>0.91817159999999998</v>
      </c>
      <c r="W50" s="91">
        <v>0.88341904000000004</v>
      </c>
      <c r="X50" s="91">
        <v>0.8389086</v>
      </c>
      <c r="Y50" s="91">
        <v>0.78331439999999997</v>
      </c>
      <c r="Z50" s="91">
        <v>0.71410019999999996</v>
      </c>
      <c r="AA50" s="90"/>
      <c r="AB50" s="90">
        <v>0.71410019999999996</v>
      </c>
      <c r="AC50" s="92"/>
      <c r="AD50" s="90">
        <f t="shared" si="3"/>
        <v>0.9494929339999999</v>
      </c>
      <c r="AE50" s="90">
        <f t="shared" si="4"/>
        <v>0.99999800000079997</v>
      </c>
      <c r="AF50" s="73"/>
      <c r="AG50" s="73"/>
      <c r="AH50" s="73"/>
      <c r="AI50" s="73"/>
      <c r="AJ50" s="73"/>
    </row>
    <row r="51" spans="1:36" x14ac:dyDescent="0.25">
      <c r="A51" s="86">
        <v>45</v>
      </c>
      <c r="B51" s="1">
        <v>810</v>
      </c>
      <c r="C51" s="87" t="str">
        <f t="shared" si="2"/>
        <v>13.5 min</v>
      </c>
      <c r="D51" s="1"/>
      <c r="E51" s="89">
        <v>45</v>
      </c>
      <c r="F51" s="89">
        <v>1</v>
      </c>
      <c r="G51" s="91">
        <v>0.99999859999999996</v>
      </c>
      <c r="H51" s="91">
        <v>0.99999389999999999</v>
      </c>
      <c r="I51" s="91">
        <v>0.99998039999999999</v>
      </c>
      <c r="J51" s="91">
        <v>0.99994826000000003</v>
      </c>
      <c r="K51" s="91">
        <v>0.99987744999999995</v>
      </c>
      <c r="L51" s="91">
        <v>0.99972934000000002</v>
      </c>
      <c r="M51" s="91">
        <v>0.99943525</v>
      </c>
      <c r="N51" s="91">
        <v>0.9988764</v>
      </c>
      <c r="O51" s="91">
        <v>0.99785869999999999</v>
      </c>
      <c r="P51" s="91">
        <v>0.99607749999999995</v>
      </c>
      <c r="Q51" s="91">
        <v>0.9930793</v>
      </c>
      <c r="R51" s="91">
        <v>0.98822359999999998</v>
      </c>
      <c r="S51" s="91">
        <v>0.98065287000000001</v>
      </c>
      <c r="T51" s="91">
        <v>0.96928939999999997</v>
      </c>
      <c r="U51" s="91">
        <v>0.95286599999999999</v>
      </c>
      <c r="V51" s="91">
        <v>0.93000059999999996</v>
      </c>
      <c r="W51" s="91">
        <v>0.89930019999999999</v>
      </c>
      <c r="X51" s="91">
        <v>0.85941679999999998</v>
      </c>
      <c r="Y51" s="91">
        <v>0.80885810000000002</v>
      </c>
      <c r="Z51" s="91">
        <v>0.74504239999999999</v>
      </c>
      <c r="AA51" s="90"/>
      <c r="AB51" s="90">
        <v>0.74504239999999999</v>
      </c>
      <c r="AC51" s="92"/>
      <c r="AD51" s="90">
        <f t="shared" si="3"/>
        <v>0.95592525349999991</v>
      </c>
      <c r="AE51" s="90">
        <f t="shared" si="4"/>
        <v>0.99999820000071993</v>
      </c>
      <c r="AF51" s="73"/>
      <c r="AG51" s="73"/>
      <c r="AH51" s="73"/>
      <c r="AI51" s="73"/>
      <c r="AJ51" s="73"/>
    </row>
    <row r="52" spans="1:36" x14ac:dyDescent="0.25">
      <c r="A52" s="86">
        <v>46</v>
      </c>
      <c r="B52" s="1">
        <v>828</v>
      </c>
      <c r="C52" s="87" t="str">
        <f t="shared" si="2"/>
        <v>13.8 min</v>
      </c>
      <c r="D52" s="1"/>
      <c r="E52" s="89">
        <v>46</v>
      </c>
      <c r="F52" s="89">
        <v>1</v>
      </c>
      <c r="G52" s="91">
        <v>0.99999910000000003</v>
      </c>
      <c r="H52" s="91">
        <v>0.99999519999999997</v>
      </c>
      <c r="I52" s="91">
        <v>0.99998430000000005</v>
      </c>
      <c r="J52" s="91">
        <v>0.99995860000000003</v>
      </c>
      <c r="K52" s="91">
        <v>0.99990164999999998</v>
      </c>
      <c r="L52" s="91">
        <v>0.99978197000000002</v>
      </c>
      <c r="M52" s="91">
        <v>0.99954385000000001</v>
      </c>
      <c r="N52" s="91">
        <v>0.99908920000000001</v>
      </c>
      <c r="O52" s="91">
        <v>0.99825680000000006</v>
      </c>
      <c r="P52" s="91">
        <v>0.99679130000000005</v>
      </c>
      <c r="Q52" s="91">
        <v>0.99430805</v>
      </c>
      <c r="R52" s="91">
        <v>0.99025510000000005</v>
      </c>
      <c r="S52" s="91">
        <v>0.98388224999999996</v>
      </c>
      <c r="T52" s="91">
        <v>0.97422516000000003</v>
      </c>
      <c r="U52" s="91">
        <v>0.96012059999999999</v>
      </c>
      <c r="V52" s="91">
        <v>0.9402568</v>
      </c>
      <c r="W52" s="91">
        <v>0.91325009999999995</v>
      </c>
      <c r="X52" s="91">
        <v>0.8776891</v>
      </c>
      <c r="Y52" s="91">
        <v>0.83197379999999999</v>
      </c>
      <c r="Z52" s="91">
        <v>0.77352213999999997</v>
      </c>
      <c r="AA52" s="90"/>
      <c r="AB52" s="90">
        <v>0.77352213999999997</v>
      </c>
      <c r="AC52" s="92"/>
      <c r="AD52" s="90">
        <f t="shared" si="3"/>
        <v>0.96163925350000012</v>
      </c>
      <c r="AE52" s="90">
        <f t="shared" si="4"/>
        <v>0.99999870000052005</v>
      </c>
      <c r="AF52" s="73"/>
      <c r="AG52" s="73"/>
      <c r="AH52" s="73"/>
      <c r="AI52" s="73"/>
      <c r="AJ52" s="73"/>
    </row>
    <row r="53" spans="1:36" x14ac:dyDescent="0.25">
      <c r="A53" s="86">
        <v>47</v>
      </c>
      <c r="B53" s="1">
        <v>846</v>
      </c>
      <c r="C53" s="87" t="str">
        <f t="shared" si="2"/>
        <v>14.1 min</v>
      </c>
      <c r="D53" s="1"/>
      <c r="E53" s="89">
        <v>47</v>
      </c>
      <c r="F53" s="89">
        <v>1</v>
      </c>
      <c r="G53" s="91">
        <v>0.99999919999999998</v>
      </c>
      <c r="H53" s="91">
        <v>0.9999962</v>
      </c>
      <c r="I53" s="91">
        <v>0.99998765999999994</v>
      </c>
      <c r="J53" s="91">
        <v>0.99996704000000003</v>
      </c>
      <c r="K53" s="91">
        <v>0.99992095999999997</v>
      </c>
      <c r="L53" s="91">
        <v>0.99982459999999995</v>
      </c>
      <c r="M53" s="91">
        <v>0.99963139999999995</v>
      </c>
      <c r="N53" s="91">
        <v>0.99926170000000003</v>
      </c>
      <c r="O53" s="91">
        <v>0.99858130000000001</v>
      </c>
      <c r="P53" s="91">
        <v>0.99737640000000005</v>
      </c>
      <c r="Q53" s="91">
        <v>0.99532129999999996</v>
      </c>
      <c r="R53" s="91">
        <v>0.99194320000000002</v>
      </c>
      <c r="S53" s="91">
        <v>0.98658776000000004</v>
      </c>
      <c r="T53" s="91">
        <v>0.97839889999999996</v>
      </c>
      <c r="U53" s="91">
        <v>0.96631889999999998</v>
      </c>
      <c r="V53" s="91">
        <v>0.94911926999999996</v>
      </c>
      <c r="W53" s="91">
        <v>0.92545449999999996</v>
      </c>
      <c r="X53" s="91">
        <v>0.89389277</v>
      </c>
      <c r="Y53" s="91">
        <v>0.85277740000000002</v>
      </c>
      <c r="Z53" s="91">
        <v>0.79956674999999999</v>
      </c>
      <c r="AA53" s="90"/>
      <c r="AB53" s="90">
        <v>0.79956674999999999</v>
      </c>
      <c r="AC53" s="92"/>
      <c r="AD53" s="90">
        <f t="shared" si="3"/>
        <v>0.96669636050000007</v>
      </c>
      <c r="AE53" s="90">
        <f t="shared" si="4"/>
        <v>0.99999880000047991</v>
      </c>
      <c r="AF53" s="73"/>
      <c r="AG53" s="73"/>
      <c r="AH53" s="73"/>
      <c r="AI53" s="73"/>
      <c r="AJ53" s="73"/>
    </row>
    <row r="54" spans="1:36" x14ac:dyDescent="0.25">
      <c r="A54" s="86">
        <v>48</v>
      </c>
      <c r="B54" s="1">
        <v>864</v>
      </c>
      <c r="C54" s="87" t="str">
        <f t="shared" si="2"/>
        <v>14.4 min</v>
      </c>
      <c r="D54" s="1"/>
      <c r="E54" s="89">
        <v>48</v>
      </c>
      <c r="F54" s="89">
        <v>1</v>
      </c>
      <c r="G54" s="91">
        <v>0.99999939999999998</v>
      </c>
      <c r="H54" s="91">
        <v>0.99999713999999995</v>
      </c>
      <c r="I54" s="91">
        <v>0.99999033999999998</v>
      </c>
      <c r="J54" s="91">
        <v>0.99997369999999997</v>
      </c>
      <c r="K54" s="91">
        <v>0.99993664000000004</v>
      </c>
      <c r="L54" s="91">
        <v>0.99985869999999999</v>
      </c>
      <c r="M54" s="91">
        <v>0.99970232999999997</v>
      </c>
      <c r="N54" s="91">
        <v>0.99940150000000005</v>
      </c>
      <c r="O54" s="91">
        <v>0.99884534000000003</v>
      </c>
      <c r="P54" s="91">
        <v>0.99785524999999997</v>
      </c>
      <c r="Q54" s="91">
        <v>0.99615644999999997</v>
      </c>
      <c r="R54" s="91">
        <v>0.993344</v>
      </c>
      <c r="S54" s="91">
        <v>0.98885095000000001</v>
      </c>
      <c r="T54" s="91">
        <v>0.98192142999999998</v>
      </c>
      <c r="U54" s="91">
        <v>0.97160137000000002</v>
      </c>
      <c r="V54" s="91">
        <v>0.95675370000000004</v>
      </c>
      <c r="W54" s="91">
        <v>0.93609240000000005</v>
      </c>
      <c r="X54" s="91">
        <v>0.90819925000000001</v>
      </c>
      <c r="Y54" s="91">
        <v>0.87140519999999999</v>
      </c>
      <c r="Z54" s="91">
        <v>0.82324094000000003</v>
      </c>
      <c r="AA54" s="90"/>
      <c r="AB54" s="90">
        <v>0.82324094000000003</v>
      </c>
      <c r="AC54" s="92"/>
      <c r="AD54" s="90">
        <f t="shared" si="3"/>
        <v>0.97115630150000032</v>
      </c>
      <c r="AE54" s="90">
        <f t="shared" si="4"/>
        <v>0.99999900000039998</v>
      </c>
      <c r="AF54" s="73"/>
      <c r="AG54" s="73"/>
      <c r="AH54" s="73"/>
      <c r="AI54" s="73"/>
      <c r="AJ54" s="73"/>
    </row>
    <row r="55" spans="1:36" x14ac:dyDescent="0.25">
      <c r="A55" s="86">
        <v>49</v>
      </c>
      <c r="B55" s="1">
        <v>882</v>
      </c>
      <c r="C55" s="87" t="str">
        <f t="shared" si="2"/>
        <v>14.7 min</v>
      </c>
      <c r="D55" s="1"/>
      <c r="E55" s="89">
        <v>49</v>
      </c>
      <c r="F55" s="89">
        <v>1</v>
      </c>
      <c r="G55" s="91">
        <v>0.99999959999999999</v>
      </c>
      <c r="H55" s="91">
        <v>0.9999979</v>
      </c>
      <c r="I55" s="91">
        <v>0.9999924</v>
      </c>
      <c r="J55" s="91">
        <v>0.99997899999999995</v>
      </c>
      <c r="K55" s="91">
        <v>0.99994930000000004</v>
      </c>
      <c r="L55" s="91">
        <v>0.99988619999999995</v>
      </c>
      <c r="M55" s="91">
        <v>0.99975959999999997</v>
      </c>
      <c r="N55" s="91">
        <v>0.99951480000000004</v>
      </c>
      <c r="O55" s="91">
        <v>0.99906050000000002</v>
      </c>
      <c r="P55" s="91">
        <v>0.99824743999999999</v>
      </c>
      <c r="Q55" s="91">
        <v>0.9968439</v>
      </c>
      <c r="R55" s="91">
        <v>0.99450530000000004</v>
      </c>
      <c r="S55" s="91">
        <v>0.99074130000000005</v>
      </c>
      <c r="T55" s="91">
        <v>0.98488830000000005</v>
      </c>
      <c r="U55" s="91">
        <v>0.97609246000000005</v>
      </c>
      <c r="V55" s="91">
        <v>0.96331155000000002</v>
      </c>
      <c r="W55" s="91">
        <v>0.94533290000000003</v>
      </c>
      <c r="X55" s="91">
        <v>0.92078000000000004</v>
      </c>
      <c r="Y55" s="91">
        <v>0.88800539999999994</v>
      </c>
      <c r="Z55" s="91">
        <v>0.84464085</v>
      </c>
      <c r="AA55" s="90"/>
      <c r="AB55" s="90">
        <v>0.84464085</v>
      </c>
      <c r="AC55" s="92"/>
      <c r="AD55" s="90">
        <f t="shared" si="3"/>
        <v>0.97507643500000007</v>
      </c>
      <c r="AE55" s="90">
        <f t="shared" si="4"/>
        <v>0.99999920000031994</v>
      </c>
      <c r="AF55" s="73"/>
      <c r="AG55" s="73"/>
      <c r="AH55" s="73"/>
      <c r="AI55" s="73"/>
      <c r="AJ55" s="73"/>
    </row>
    <row r="56" spans="1:36" x14ac:dyDescent="0.25">
      <c r="A56" s="86">
        <v>50</v>
      </c>
      <c r="B56" s="1">
        <v>900</v>
      </c>
      <c r="C56" s="87" t="str">
        <f t="shared" si="2"/>
        <v>15 min</v>
      </c>
      <c r="D56" s="1"/>
      <c r="E56" s="89">
        <v>50</v>
      </c>
      <c r="F56" s="89">
        <v>1</v>
      </c>
      <c r="G56" s="91">
        <v>0.99999970000000005</v>
      </c>
      <c r="H56" s="91">
        <v>0.99999844999999998</v>
      </c>
      <c r="I56" s="91">
        <v>0.99999415999999997</v>
      </c>
      <c r="J56" s="91">
        <v>0.99998339999999997</v>
      </c>
      <c r="K56" s="91">
        <v>0.99995940000000005</v>
      </c>
      <c r="L56" s="91">
        <v>0.99990849999999998</v>
      </c>
      <c r="M56" s="91">
        <v>0.99980590000000003</v>
      </c>
      <c r="N56" s="91">
        <v>0.99960689999999996</v>
      </c>
      <c r="O56" s="91">
        <v>0.99923569999999995</v>
      </c>
      <c r="P56" s="91">
        <v>0.99856809999999996</v>
      </c>
      <c r="Q56" s="91">
        <v>0.99740963999999999</v>
      </c>
      <c r="R56" s="91">
        <v>0.99546670000000004</v>
      </c>
      <c r="S56" s="91">
        <v>0.99231809999999998</v>
      </c>
      <c r="T56" s="91">
        <v>0.98738309999999996</v>
      </c>
      <c r="U56" s="91">
        <v>0.97990250000000001</v>
      </c>
      <c r="V56" s="91">
        <v>0.96892929999999999</v>
      </c>
      <c r="W56" s="91">
        <v>0.95333429999999997</v>
      </c>
      <c r="X56" s="91">
        <v>0.93180125999999996</v>
      </c>
      <c r="Y56" s="91">
        <v>0.90273373999999995</v>
      </c>
      <c r="Z56" s="91">
        <v>0.86388359999999997</v>
      </c>
      <c r="AA56" s="90"/>
      <c r="AB56" s="90">
        <v>0.86388359999999997</v>
      </c>
      <c r="AC56" s="92"/>
      <c r="AD56" s="90">
        <f t="shared" si="3"/>
        <v>0.97851112250000016</v>
      </c>
      <c r="AE56" s="90">
        <f t="shared" si="4"/>
        <v>0.99999930000028003</v>
      </c>
      <c r="AF56" s="73"/>
      <c r="AG56" s="73"/>
      <c r="AH56" s="73"/>
      <c r="AI56" s="73"/>
      <c r="AJ56" s="73"/>
    </row>
    <row r="57" spans="1:36" x14ac:dyDescent="0.25">
      <c r="A57" s="86">
        <v>51</v>
      </c>
      <c r="B57" s="1">
        <v>918</v>
      </c>
      <c r="C57" s="87" t="str">
        <f t="shared" si="2"/>
        <v>15.3 min</v>
      </c>
      <c r="D57" s="1"/>
      <c r="E57" s="89">
        <v>51</v>
      </c>
      <c r="F57" s="89">
        <v>0.99999994000000003</v>
      </c>
      <c r="G57" s="91">
        <v>1</v>
      </c>
      <c r="H57" s="91">
        <v>0.99999890000000002</v>
      </c>
      <c r="I57" s="91">
        <v>0.99999550000000004</v>
      </c>
      <c r="J57" s="91">
        <v>0.99998699999999996</v>
      </c>
      <c r="K57" s="91">
        <v>0.99996763</v>
      </c>
      <c r="L57" s="91">
        <v>0.99992669999999995</v>
      </c>
      <c r="M57" s="91">
        <v>0.99984329999999999</v>
      </c>
      <c r="N57" s="91">
        <v>0.9996815</v>
      </c>
      <c r="O57" s="91">
        <v>0.9993784</v>
      </c>
      <c r="P57" s="91">
        <v>0.99883056000000003</v>
      </c>
      <c r="Q57" s="91">
        <v>0.99787486000000003</v>
      </c>
      <c r="R57" s="91">
        <v>0.99626254999999997</v>
      </c>
      <c r="S57" s="91">
        <v>0.99363166000000003</v>
      </c>
      <c r="T57" s="91">
        <v>0.98947746000000003</v>
      </c>
      <c r="U57" s="91">
        <v>0.98312829999999996</v>
      </c>
      <c r="V57" s="91">
        <v>0.97373027000000001</v>
      </c>
      <c r="W57" s="91">
        <v>0.96024209999999999</v>
      </c>
      <c r="X57" s="91">
        <v>0.94142294000000004</v>
      </c>
      <c r="Y57" s="91">
        <v>0.91574699999999998</v>
      </c>
      <c r="Z57" s="91">
        <v>0.88110299999999997</v>
      </c>
      <c r="AA57" s="90"/>
      <c r="AB57" s="90">
        <v>0.88110299999999997</v>
      </c>
      <c r="AC57" s="92"/>
      <c r="AD57" s="90">
        <f t="shared" si="3"/>
        <v>0.98151148149999989</v>
      </c>
      <c r="AE57" s="90">
        <f t="shared" si="4"/>
        <v>0.99999960000015997</v>
      </c>
      <c r="AF57" s="73"/>
      <c r="AG57" s="73"/>
      <c r="AH57" s="73"/>
      <c r="AI57" s="73"/>
      <c r="AJ57" s="73"/>
    </row>
    <row r="58" spans="1:36" x14ac:dyDescent="0.25">
      <c r="A58" s="86">
        <v>52</v>
      </c>
      <c r="B58" s="1">
        <v>936</v>
      </c>
      <c r="C58" s="87" t="str">
        <f t="shared" si="2"/>
        <v>15.6 min</v>
      </c>
      <c r="D58" s="1"/>
      <c r="E58" s="89">
        <v>52</v>
      </c>
      <c r="F58" s="89">
        <v>1</v>
      </c>
      <c r="G58" s="91">
        <v>1.0000001000000001</v>
      </c>
      <c r="H58" s="91">
        <v>0.99999917000000005</v>
      </c>
      <c r="I58" s="91">
        <v>0.99999660000000001</v>
      </c>
      <c r="J58" s="91">
        <v>0.99998956999999999</v>
      </c>
      <c r="K58" s="91">
        <v>0.99997424999999995</v>
      </c>
      <c r="L58" s="91">
        <v>0.99994092999999995</v>
      </c>
      <c r="M58" s="91">
        <v>0.99987349999999997</v>
      </c>
      <c r="N58" s="91">
        <v>0.99974202999999995</v>
      </c>
      <c r="O58" s="91">
        <v>0.99949443000000004</v>
      </c>
      <c r="P58" s="91">
        <v>0.99904530000000002</v>
      </c>
      <c r="Q58" s="91">
        <v>0.99825715999999998</v>
      </c>
      <c r="R58" s="91">
        <v>0.99692040000000004</v>
      </c>
      <c r="S58" s="91">
        <v>0.99472475000000005</v>
      </c>
      <c r="T58" s="91">
        <v>0.99123293000000001</v>
      </c>
      <c r="U58" s="91">
        <v>0.98585429999999996</v>
      </c>
      <c r="V58" s="91">
        <v>0.97782373</v>
      </c>
      <c r="W58" s="91">
        <v>0.96618974000000002</v>
      </c>
      <c r="X58" s="91">
        <v>0.9497951</v>
      </c>
      <c r="Y58" s="91">
        <v>0.9272011</v>
      </c>
      <c r="Z58" s="91">
        <v>0.8964413</v>
      </c>
      <c r="AA58" s="90"/>
      <c r="AB58" s="90">
        <v>0.8964413</v>
      </c>
      <c r="AC58" s="92"/>
      <c r="AD58" s="90">
        <f t="shared" si="3"/>
        <v>0.98412481950000008</v>
      </c>
      <c r="AE58" s="90">
        <f t="shared" si="4"/>
        <v>0.99999970000012006</v>
      </c>
      <c r="AF58" s="73"/>
      <c r="AG58" s="73"/>
      <c r="AH58" s="73"/>
      <c r="AI58" s="73"/>
      <c r="AJ58" s="73"/>
    </row>
    <row r="59" spans="1:36" x14ac:dyDescent="0.25">
      <c r="A59" s="86">
        <v>53</v>
      </c>
      <c r="B59" s="1">
        <v>954</v>
      </c>
      <c r="C59" s="87" t="str">
        <f t="shared" si="2"/>
        <v>15.9 min</v>
      </c>
      <c r="D59" s="1"/>
      <c r="E59" s="89">
        <v>53</v>
      </c>
      <c r="F59" s="89">
        <v>1</v>
      </c>
      <c r="G59" s="91">
        <v>1.0000001000000001</v>
      </c>
      <c r="H59" s="91">
        <v>0.99999959999999999</v>
      </c>
      <c r="I59" s="91">
        <v>0.99999726</v>
      </c>
      <c r="J59" s="91">
        <v>0.99999183000000003</v>
      </c>
      <c r="K59" s="91">
        <v>0.99997939999999996</v>
      </c>
      <c r="L59" s="91">
        <v>0.99995270000000003</v>
      </c>
      <c r="M59" s="91">
        <v>0.99989799999999995</v>
      </c>
      <c r="N59" s="91">
        <v>0.99979110000000004</v>
      </c>
      <c r="O59" s="91">
        <v>0.99958897000000002</v>
      </c>
      <c r="P59" s="91">
        <v>0.99922067000000003</v>
      </c>
      <c r="Q59" s="91">
        <v>0.9985716</v>
      </c>
      <c r="R59" s="91">
        <v>0.99746376000000003</v>
      </c>
      <c r="S59" s="91">
        <v>0.99563354000000004</v>
      </c>
      <c r="T59" s="91">
        <v>0.99270265999999996</v>
      </c>
      <c r="U59" s="91">
        <v>0.98815390000000003</v>
      </c>
      <c r="V59" s="91">
        <v>0.98130629999999996</v>
      </c>
      <c r="W59" s="91">
        <v>0.97129699999999997</v>
      </c>
      <c r="X59" s="91">
        <v>0.95705812999999995</v>
      </c>
      <c r="Y59" s="91">
        <v>0.93724626</v>
      </c>
      <c r="Z59" s="91">
        <v>0.91004600000000002</v>
      </c>
      <c r="AA59" s="90"/>
      <c r="AB59" s="90">
        <v>0.91004600000000002</v>
      </c>
      <c r="AC59" s="92"/>
      <c r="AD59" s="90">
        <f t="shared" si="3"/>
        <v>0.98639493899999997</v>
      </c>
      <c r="AE59" s="90">
        <f t="shared" si="4"/>
        <v>0.99999970000012006</v>
      </c>
      <c r="AF59" s="73"/>
      <c r="AG59" s="73"/>
      <c r="AH59" s="73"/>
      <c r="AI59" s="73"/>
      <c r="AJ59" s="73"/>
    </row>
    <row r="60" spans="1:36" x14ac:dyDescent="0.25">
      <c r="A60" s="86">
        <v>54</v>
      </c>
      <c r="B60" s="1">
        <v>972</v>
      </c>
      <c r="C60" s="87" t="str">
        <f t="shared" si="2"/>
        <v>16.2 min</v>
      </c>
      <c r="D60" s="1"/>
      <c r="E60" s="89">
        <v>54</v>
      </c>
      <c r="F60" s="89">
        <v>0.99999994000000003</v>
      </c>
      <c r="G60" s="91">
        <v>1.0000001999999999</v>
      </c>
      <c r="H60" s="91">
        <v>0.99999963999999997</v>
      </c>
      <c r="I60" s="91">
        <v>0.9999981</v>
      </c>
      <c r="J60" s="91">
        <v>0.99999369999999999</v>
      </c>
      <c r="K60" s="91">
        <v>0.99998370000000003</v>
      </c>
      <c r="L60" s="91">
        <v>0.99996200000000002</v>
      </c>
      <c r="M60" s="91">
        <v>0.99991799999999997</v>
      </c>
      <c r="N60" s="91">
        <v>0.99983089999999997</v>
      </c>
      <c r="O60" s="91">
        <v>0.9996659</v>
      </c>
      <c r="P60" s="91">
        <v>0.99936413999999996</v>
      </c>
      <c r="Q60" s="91">
        <v>0.99882950000000004</v>
      </c>
      <c r="R60" s="91">
        <v>0.99791249999999998</v>
      </c>
      <c r="S60" s="91">
        <v>0.99638819999999995</v>
      </c>
      <c r="T60" s="91">
        <v>0.99393149999999997</v>
      </c>
      <c r="U60" s="91">
        <v>0.99009066999999995</v>
      </c>
      <c r="V60" s="91">
        <v>0.98426336000000003</v>
      </c>
      <c r="W60" s="91">
        <v>0.97567250000000005</v>
      </c>
      <c r="X60" s="91">
        <v>0.96334063999999997</v>
      </c>
      <c r="Y60" s="91">
        <v>0.94602640000000005</v>
      </c>
      <c r="Z60" s="91">
        <v>0.92206465999999998</v>
      </c>
      <c r="AA60" s="90"/>
      <c r="AB60" s="90">
        <v>0.92206465999999998</v>
      </c>
      <c r="AC60" s="92"/>
      <c r="AD60" s="90">
        <f t="shared" si="3"/>
        <v>0.98836181050000005</v>
      </c>
      <c r="AE60" s="90">
        <f t="shared" si="4"/>
        <v>0.99999980000007993</v>
      </c>
      <c r="AF60" s="73"/>
      <c r="AG60" s="73"/>
      <c r="AH60" s="73"/>
      <c r="AI60" s="73"/>
      <c r="AJ60" s="73"/>
    </row>
    <row r="61" spans="1:36" x14ac:dyDescent="0.25">
      <c r="A61" s="86">
        <v>55</v>
      </c>
      <c r="B61" s="1">
        <v>990</v>
      </c>
      <c r="C61" s="87" t="str">
        <f t="shared" si="2"/>
        <v>16.5 min</v>
      </c>
      <c r="D61" s="1"/>
      <c r="E61" s="89">
        <v>55</v>
      </c>
      <c r="F61" s="89">
        <v>0.99999990000000005</v>
      </c>
      <c r="G61" s="91">
        <v>1.0000001999999999</v>
      </c>
      <c r="H61" s="91">
        <v>1</v>
      </c>
      <c r="I61" s="91">
        <v>0.99999870000000002</v>
      </c>
      <c r="J61" s="91">
        <v>0.99999523000000001</v>
      </c>
      <c r="K61" s="91">
        <v>0.99998724000000005</v>
      </c>
      <c r="L61" s="91">
        <v>0.99996969999999996</v>
      </c>
      <c r="M61" s="91">
        <v>0.99993383999999996</v>
      </c>
      <c r="N61" s="91">
        <v>0.99986326999999997</v>
      </c>
      <c r="O61" s="91">
        <v>0.99972855999999999</v>
      </c>
      <c r="P61" s="91">
        <v>0.99948119999999996</v>
      </c>
      <c r="Q61" s="91">
        <v>0.99904126000000004</v>
      </c>
      <c r="R61" s="91">
        <v>0.99828273000000001</v>
      </c>
      <c r="S61" s="91">
        <v>0.99701470000000003</v>
      </c>
      <c r="T61" s="91">
        <v>0.99495756999999996</v>
      </c>
      <c r="U61" s="91">
        <v>0.99171949999999998</v>
      </c>
      <c r="V61" s="91">
        <v>0.98676944</v>
      </c>
      <c r="W61" s="91">
        <v>0.97941270000000002</v>
      </c>
      <c r="X61" s="91">
        <v>0.96876090000000004</v>
      </c>
      <c r="Y61" s="91">
        <v>0.95367645999999995</v>
      </c>
      <c r="Z61" s="91">
        <v>0.93264294000000003</v>
      </c>
      <c r="AA61" s="90"/>
      <c r="AB61" s="90">
        <v>0.93264294000000003</v>
      </c>
      <c r="AC61" s="92"/>
      <c r="AD61" s="90">
        <f t="shared" si="3"/>
        <v>0.99006180700000002</v>
      </c>
      <c r="AE61" s="90">
        <f t="shared" si="4"/>
        <v>0.99999980000007993</v>
      </c>
      <c r="AF61" s="73"/>
      <c r="AG61" s="73"/>
      <c r="AH61" s="73"/>
      <c r="AI61" s="73"/>
      <c r="AJ61" s="73"/>
    </row>
    <row r="62" spans="1:36" x14ac:dyDescent="0.25">
      <c r="A62" s="86">
        <v>56</v>
      </c>
      <c r="B62" s="1">
        <v>1008</v>
      </c>
      <c r="C62" s="87" t="str">
        <f t="shared" si="2"/>
        <v>16.8 min</v>
      </c>
      <c r="D62" s="1"/>
      <c r="E62" s="89">
        <v>56</v>
      </c>
      <c r="F62" s="89">
        <v>0.99999990000000005</v>
      </c>
      <c r="G62" s="91">
        <v>1.0000001999999999</v>
      </c>
      <c r="H62" s="91">
        <v>1.0000001000000001</v>
      </c>
      <c r="I62" s="91">
        <v>0.99999905</v>
      </c>
      <c r="J62" s="91">
        <v>0.99999623999999998</v>
      </c>
      <c r="K62" s="91">
        <v>0.99999000000000005</v>
      </c>
      <c r="L62" s="91">
        <v>0.99997574</v>
      </c>
      <c r="M62" s="91">
        <v>0.99994680000000002</v>
      </c>
      <c r="N62" s="91">
        <v>0.99988940000000004</v>
      </c>
      <c r="O62" s="91">
        <v>0.99977963999999997</v>
      </c>
      <c r="P62" s="91">
        <v>0.99957689999999999</v>
      </c>
      <c r="Q62" s="91">
        <v>0.99921490000000002</v>
      </c>
      <c r="R62" s="91">
        <v>0.99858789999999997</v>
      </c>
      <c r="S62" s="91">
        <v>0.99753380000000003</v>
      </c>
      <c r="T62" s="91">
        <v>0.99581366999999998</v>
      </c>
      <c r="U62" s="91">
        <v>0.99308753000000005</v>
      </c>
      <c r="V62" s="91">
        <v>0.98889020000000005</v>
      </c>
      <c r="W62" s="91">
        <v>0.98260294999999998</v>
      </c>
      <c r="X62" s="91">
        <v>0.97342550000000005</v>
      </c>
      <c r="Y62" s="91">
        <v>0.96032183999999998</v>
      </c>
      <c r="Z62" s="91">
        <v>0.9419208</v>
      </c>
      <c r="AA62" s="90"/>
      <c r="AB62" s="90">
        <v>0.9419208</v>
      </c>
      <c r="AC62" s="92"/>
      <c r="AD62" s="90">
        <f t="shared" si="3"/>
        <v>0.99152765799999987</v>
      </c>
      <c r="AE62" s="90">
        <f t="shared" si="4"/>
        <v>0.99999980000007993</v>
      </c>
      <c r="AF62" s="73"/>
      <c r="AG62" s="73"/>
      <c r="AH62" s="73"/>
      <c r="AI62" s="73"/>
      <c r="AJ62" s="73"/>
    </row>
    <row r="63" spans="1:36" x14ac:dyDescent="0.25">
      <c r="A63" s="86">
        <v>57</v>
      </c>
      <c r="B63" s="1">
        <v>1026</v>
      </c>
      <c r="C63" s="87" t="str">
        <f t="shared" si="2"/>
        <v>17.1 min</v>
      </c>
      <c r="D63" s="1"/>
      <c r="E63" s="89">
        <v>57</v>
      </c>
      <c r="F63" s="89">
        <v>0.99999994000000003</v>
      </c>
      <c r="G63" s="91">
        <v>1.0000004</v>
      </c>
      <c r="H63" s="91">
        <v>1.0000004</v>
      </c>
      <c r="I63" s="91">
        <v>0.99999950000000004</v>
      </c>
      <c r="J63" s="91">
        <v>0.99999720000000003</v>
      </c>
      <c r="K63" s="91">
        <v>0.9999922</v>
      </c>
      <c r="L63" s="91">
        <v>0.99998074999999997</v>
      </c>
      <c r="M63" s="91">
        <v>0.99995714000000002</v>
      </c>
      <c r="N63" s="91">
        <v>0.99991059999999998</v>
      </c>
      <c r="O63" s="91">
        <v>0.99982106999999998</v>
      </c>
      <c r="P63" s="91">
        <v>0.99965519999999997</v>
      </c>
      <c r="Q63" s="91">
        <v>0.99935733999999998</v>
      </c>
      <c r="R63" s="91">
        <v>0.99883913999999996</v>
      </c>
      <c r="S63" s="91">
        <v>0.99796384999999999</v>
      </c>
      <c r="T63" s="91">
        <v>0.99652669999999999</v>
      </c>
      <c r="U63" s="91">
        <v>0.99423499999999998</v>
      </c>
      <c r="V63" s="91">
        <v>0.99068146999999995</v>
      </c>
      <c r="W63" s="91">
        <v>0.98531899999999994</v>
      </c>
      <c r="X63" s="91">
        <v>0.97743009999999997</v>
      </c>
      <c r="Y63" s="91">
        <v>0.96607894000000005</v>
      </c>
      <c r="Z63" s="91">
        <v>0.95003110000000002</v>
      </c>
      <c r="AA63" s="90"/>
      <c r="AB63" s="90">
        <v>0.95003110000000002</v>
      </c>
      <c r="AC63" s="92"/>
      <c r="AD63" s="90">
        <f t="shared" si="3"/>
        <v>0.99278885499999991</v>
      </c>
      <c r="AE63" s="90">
        <f t="shared" si="4"/>
        <v>1</v>
      </c>
      <c r="AF63" s="73"/>
      <c r="AG63" s="73"/>
      <c r="AH63" s="73"/>
      <c r="AI63" s="73"/>
      <c r="AJ63" s="73"/>
    </row>
    <row r="64" spans="1:36" x14ac:dyDescent="0.25">
      <c r="A64" s="86">
        <v>58</v>
      </c>
      <c r="B64" s="1">
        <v>1044</v>
      </c>
      <c r="C64" s="87" t="str">
        <f t="shared" si="2"/>
        <v>17.4 min</v>
      </c>
      <c r="D64" s="1"/>
      <c r="E64" s="89">
        <v>58</v>
      </c>
      <c r="F64" s="89">
        <v>0.99999994000000003</v>
      </c>
      <c r="G64" s="91">
        <v>1.0000001999999999</v>
      </c>
      <c r="H64" s="91">
        <v>1.0000005000000001</v>
      </c>
      <c r="I64" s="91">
        <v>0.99999979999999999</v>
      </c>
      <c r="J64" s="91">
        <v>0.99999802999999998</v>
      </c>
      <c r="K64" s="91">
        <v>0.99999386000000001</v>
      </c>
      <c r="L64" s="91">
        <v>0.99998480000000001</v>
      </c>
      <c r="M64" s="91">
        <v>0.99996569999999996</v>
      </c>
      <c r="N64" s="91">
        <v>0.99992760000000003</v>
      </c>
      <c r="O64" s="91">
        <v>0.99985469999999999</v>
      </c>
      <c r="P64" s="91">
        <v>0.99971909999999997</v>
      </c>
      <c r="Q64" s="91">
        <v>0.99947417000000005</v>
      </c>
      <c r="R64" s="91">
        <v>0.99904630000000005</v>
      </c>
      <c r="S64" s="91">
        <v>0.99831959999999997</v>
      </c>
      <c r="T64" s="91">
        <v>0.99712040000000002</v>
      </c>
      <c r="U64" s="91">
        <v>0.99519599999999997</v>
      </c>
      <c r="V64" s="91">
        <v>0.99219226999999999</v>
      </c>
      <c r="W64" s="91">
        <v>0.98762696999999999</v>
      </c>
      <c r="X64" s="91">
        <v>0.98086079999999998</v>
      </c>
      <c r="Y64" s="91">
        <v>0.97105293999999998</v>
      </c>
      <c r="Z64" s="91">
        <v>0.95709869999999997</v>
      </c>
      <c r="AA64" s="90"/>
      <c r="AB64" s="90">
        <v>0.95709869999999997</v>
      </c>
      <c r="AC64" s="92"/>
      <c r="AD64" s="90">
        <f t="shared" si="3"/>
        <v>0.99387162199999979</v>
      </c>
      <c r="AE64" s="90">
        <f t="shared" si="4"/>
        <v>0.99999980000007993</v>
      </c>
      <c r="AF64" s="73"/>
      <c r="AG64" s="73"/>
      <c r="AH64" s="73"/>
      <c r="AI64" s="73"/>
      <c r="AJ64" s="73"/>
    </row>
    <row r="65" spans="1:36" x14ac:dyDescent="0.25">
      <c r="A65" s="86">
        <v>59</v>
      </c>
      <c r="B65" s="1">
        <v>1062</v>
      </c>
      <c r="C65" s="87" t="str">
        <f t="shared" si="2"/>
        <v>17.7 min</v>
      </c>
      <c r="D65" s="1"/>
      <c r="E65" s="89">
        <v>59</v>
      </c>
      <c r="F65" s="89">
        <v>0.99999994000000003</v>
      </c>
      <c r="G65" s="91">
        <v>1.0000001999999999</v>
      </c>
      <c r="H65" s="91">
        <v>1.0000001999999999</v>
      </c>
      <c r="I65" s="91">
        <v>0.99999994000000003</v>
      </c>
      <c r="J65" s="91">
        <v>0.99999859999999996</v>
      </c>
      <c r="K65" s="91">
        <v>0.99999530000000003</v>
      </c>
      <c r="L65" s="91">
        <v>0.99998796000000001</v>
      </c>
      <c r="M65" s="91">
        <v>0.99997239999999998</v>
      </c>
      <c r="N65" s="91">
        <v>0.99994170000000004</v>
      </c>
      <c r="O65" s="91">
        <v>0.99988204000000003</v>
      </c>
      <c r="P65" s="91">
        <v>0.99977110000000002</v>
      </c>
      <c r="Q65" s="91">
        <v>0.99956995000000004</v>
      </c>
      <c r="R65" s="91">
        <v>0.99921669999999996</v>
      </c>
      <c r="S65" s="91">
        <v>0.99861409999999995</v>
      </c>
      <c r="T65" s="91">
        <v>0.99761414999999998</v>
      </c>
      <c r="U65" s="91">
        <v>0.9960002</v>
      </c>
      <c r="V65" s="91">
        <v>0.99346464999999995</v>
      </c>
      <c r="W65" s="91">
        <v>0.98958500000000005</v>
      </c>
      <c r="X65" s="91">
        <v>0.98379369999999999</v>
      </c>
      <c r="Y65" s="91">
        <v>0.97534007</v>
      </c>
      <c r="Z65" s="91">
        <v>0.96324030000000005</v>
      </c>
      <c r="AA65" s="90"/>
      <c r="AB65" s="90">
        <v>0.96324030000000005</v>
      </c>
      <c r="AC65" s="92"/>
      <c r="AD65" s="90">
        <f t="shared" si="3"/>
        <v>0.99479941299999997</v>
      </c>
      <c r="AE65" s="90">
        <f t="shared" si="4"/>
        <v>0.99999980000007993</v>
      </c>
      <c r="AF65" s="73"/>
      <c r="AG65" s="73"/>
      <c r="AH65" s="73"/>
      <c r="AI65" s="73"/>
      <c r="AJ65" s="73"/>
    </row>
    <row r="66" spans="1:36" x14ac:dyDescent="0.25">
      <c r="A66" s="86">
        <v>60</v>
      </c>
      <c r="B66" s="1">
        <v>1080</v>
      </c>
      <c r="C66" s="87" t="str">
        <f t="shared" si="2"/>
        <v>18 min</v>
      </c>
      <c r="D66" s="1"/>
      <c r="E66" s="89">
        <v>60</v>
      </c>
      <c r="F66" s="89">
        <v>0.99999990000000005</v>
      </c>
      <c r="G66" s="91">
        <v>1.0000001999999999</v>
      </c>
      <c r="H66" s="91">
        <v>1.0000001999999999</v>
      </c>
      <c r="I66" s="91">
        <v>1.0000001000000001</v>
      </c>
      <c r="J66" s="91">
        <v>0.99999905</v>
      </c>
      <c r="K66" s="91">
        <v>0.99999623999999998</v>
      </c>
      <c r="L66" s="91">
        <v>0.99999046000000003</v>
      </c>
      <c r="M66" s="91">
        <v>0.99997789999999998</v>
      </c>
      <c r="N66" s="91">
        <v>0.99995279999999998</v>
      </c>
      <c r="O66" s="91">
        <v>0.99990433000000001</v>
      </c>
      <c r="P66" s="91">
        <v>0.99981359999999997</v>
      </c>
      <c r="Q66" s="91">
        <v>0.99964845000000002</v>
      </c>
      <c r="R66" s="91">
        <v>0.99935689999999999</v>
      </c>
      <c r="S66" s="91">
        <v>0.99885743999999999</v>
      </c>
      <c r="T66" s="91">
        <v>0.99802433999999995</v>
      </c>
      <c r="U66" s="91">
        <v>0.99667240000000001</v>
      </c>
      <c r="V66" s="91">
        <v>0.99453510000000001</v>
      </c>
      <c r="W66" s="91">
        <v>0.9912434</v>
      </c>
      <c r="X66" s="91">
        <v>0.98629624000000005</v>
      </c>
      <c r="Y66" s="91">
        <v>0.97902659999999997</v>
      </c>
      <c r="Z66" s="91">
        <v>0.96856235999999996</v>
      </c>
      <c r="AA66" s="90"/>
      <c r="AB66" s="90">
        <v>0.96856235999999996</v>
      </c>
      <c r="AC66" s="92"/>
      <c r="AD66" s="90">
        <f t="shared" si="3"/>
        <v>0.99559290550000024</v>
      </c>
      <c r="AE66" s="90">
        <f t="shared" si="4"/>
        <v>0.99999980000007993</v>
      </c>
      <c r="AF66" s="73"/>
      <c r="AG66" s="73"/>
      <c r="AH66" s="73"/>
      <c r="AI66" s="73"/>
      <c r="AJ66" s="73"/>
    </row>
    <row r="67" spans="1:36" x14ac:dyDescent="0.25">
      <c r="A67" s="86">
        <v>61</v>
      </c>
      <c r="B67" s="1">
        <v>1098</v>
      </c>
      <c r="C67" s="87" t="str">
        <f t="shared" si="2"/>
        <v>18.3 min</v>
      </c>
      <c r="D67" s="1"/>
      <c r="E67" s="89">
        <v>61</v>
      </c>
      <c r="F67" s="89">
        <v>0.99999990000000005</v>
      </c>
      <c r="G67" s="91">
        <v>1.0000001999999999</v>
      </c>
      <c r="H67" s="91">
        <v>1.0000001999999999</v>
      </c>
      <c r="I67" s="91">
        <v>1.0000001000000001</v>
      </c>
      <c r="J67" s="91">
        <v>0.99999934000000001</v>
      </c>
      <c r="K67" s="91">
        <v>0.99999713999999995</v>
      </c>
      <c r="L67" s="91">
        <v>0.99999225000000003</v>
      </c>
      <c r="M67" s="91">
        <v>0.99998235999999996</v>
      </c>
      <c r="N67" s="91">
        <v>0.99996189999999996</v>
      </c>
      <c r="O67" s="91">
        <v>0.99992259999999999</v>
      </c>
      <c r="P67" s="91">
        <v>0.99984837000000004</v>
      </c>
      <c r="Q67" s="91">
        <v>0.99971264999999998</v>
      </c>
      <c r="R67" s="91">
        <v>0.99947226</v>
      </c>
      <c r="S67" s="91">
        <v>0.99905860000000002</v>
      </c>
      <c r="T67" s="91">
        <v>0.99836510000000001</v>
      </c>
      <c r="U67" s="91">
        <v>0.99723349999999999</v>
      </c>
      <c r="V67" s="91">
        <v>0.99543459999999995</v>
      </c>
      <c r="W67" s="91">
        <v>0.99264585999999999</v>
      </c>
      <c r="X67" s="91">
        <v>0.98842764000000005</v>
      </c>
      <c r="Y67" s="91">
        <v>0.98218989999999995</v>
      </c>
      <c r="Z67" s="91">
        <v>0.97316223000000002</v>
      </c>
      <c r="AA67" s="90"/>
      <c r="AB67" s="90">
        <v>0.97316223000000002</v>
      </c>
      <c r="AC67" s="92"/>
      <c r="AD67" s="90">
        <f t="shared" si="3"/>
        <v>0.99627034000000003</v>
      </c>
      <c r="AE67" s="90">
        <f t="shared" si="4"/>
        <v>0.99999980000007993</v>
      </c>
      <c r="AF67" s="73"/>
      <c r="AG67" s="73"/>
      <c r="AH67" s="73"/>
      <c r="AI67" s="73"/>
      <c r="AJ67" s="73"/>
    </row>
    <row r="68" spans="1:36" x14ac:dyDescent="0.25">
      <c r="A68" s="86">
        <v>62</v>
      </c>
      <c r="B68" s="1">
        <v>1116</v>
      </c>
      <c r="C68" s="87" t="str">
        <f t="shared" si="2"/>
        <v>18.6 min</v>
      </c>
      <c r="D68" s="1"/>
      <c r="E68" s="89">
        <v>62</v>
      </c>
      <c r="F68" s="89">
        <v>0.99999979999999999</v>
      </c>
      <c r="G68" s="91">
        <v>1.0000001999999999</v>
      </c>
      <c r="H68" s="91">
        <v>1.0000001999999999</v>
      </c>
      <c r="I68" s="91">
        <v>1.0000001999999999</v>
      </c>
      <c r="J68" s="91">
        <v>0.99999959999999999</v>
      </c>
      <c r="K68" s="91">
        <v>0.9999979</v>
      </c>
      <c r="L68" s="91">
        <v>0.99999400000000005</v>
      </c>
      <c r="M68" s="91">
        <v>0.99998593000000002</v>
      </c>
      <c r="N68" s="91">
        <v>0.99996936000000003</v>
      </c>
      <c r="O68" s="91">
        <v>0.99993719999999997</v>
      </c>
      <c r="P68" s="91">
        <v>0.99987669999999995</v>
      </c>
      <c r="Q68" s="91">
        <v>0.99976516000000004</v>
      </c>
      <c r="R68" s="91">
        <v>0.99956730000000005</v>
      </c>
      <c r="S68" s="91">
        <v>0.99922460000000002</v>
      </c>
      <c r="T68" s="91">
        <v>0.99864799999999998</v>
      </c>
      <c r="U68" s="91">
        <v>0.99770163999999995</v>
      </c>
      <c r="V68" s="91">
        <v>0.99618894000000002</v>
      </c>
      <c r="W68" s="91">
        <v>0.9938302</v>
      </c>
      <c r="X68" s="91">
        <v>0.9902398</v>
      </c>
      <c r="Y68" s="91">
        <v>0.98489819999999995</v>
      </c>
      <c r="Z68" s="91">
        <v>0.97712829999999995</v>
      </c>
      <c r="AA68" s="90"/>
      <c r="AB68" s="90">
        <v>0.97712829999999995</v>
      </c>
      <c r="AC68" s="92"/>
      <c r="AD68" s="90">
        <f t="shared" si="3"/>
        <v>0.99684767150000009</v>
      </c>
      <c r="AE68" s="90">
        <f t="shared" si="4"/>
        <v>0.99999980000007993</v>
      </c>
      <c r="AF68" s="73"/>
      <c r="AG68" s="73"/>
      <c r="AH68" s="73"/>
      <c r="AI68" s="73"/>
      <c r="AJ68" s="73"/>
    </row>
    <row r="69" spans="1:36" x14ac:dyDescent="0.25">
      <c r="A69" s="86">
        <v>63</v>
      </c>
      <c r="B69" s="1">
        <v>1134</v>
      </c>
      <c r="C69" s="87" t="str">
        <f t="shared" si="2"/>
        <v>18.9 min</v>
      </c>
      <c r="D69" s="1"/>
      <c r="E69" s="89">
        <v>63</v>
      </c>
      <c r="F69" s="89">
        <v>0.99999979999999999</v>
      </c>
      <c r="G69" s="91">
        <v>1.0000001000000001</v>
      </c>
      <c r="H69" s="91">
        <v>1.0000004</v>
      </c>
      <c r="I69" s="91">
        <v>1.0000004</v>
      </c>
      <c r="J69" s="91">
        <v>0.99999979999999999</v>
      </c>
      <c r="K69" s="91">
        <v>0.99999850000000001</v>
      </c>
      <c r="L69" s="91">
        <v>0.99999539999999998</v>
      </c>
      <c r="M69" s="91">
        <v>0.99998889999999996</v>
      </c>
      <c r="N69" s="91">
        <v>0.99997530000000001</v>
      </c>
      <c r="O69" s="91">
        <v>0.99994919999999998</v>
      </c>
      <c r="P69" s="91">
        <v>0.99989969999999995</v>
      </c>
      <c r="Q69" s="91">
        <v>0.99980840000000004</v>
      </c>
      <c r="R69" s="91">
        <v>0.99964529999999996</v>
      </c>
      <c r="S69" s="91">
        <v>0.99936179999999997</v>
      </c>
      <c r="T69" s="91">
        <v>0.99888250000000001</v>
      </c>
      <c r="U69" s="91">
        <v>0.99809205999999995</v>
      </c>
      <c r="V69" s="91">
        <v>0.99682150000000003</v>
      </c>
      <c r="W69" s="91">
        <v>0.99482893999999999</v>
      </c>
      <c r="X69" s="91">
        <v>0.99177800000000005</v>
      </c>
      <c r="Y69" s="91">
        <v>0.9872128</v>
      </c>
      <c r="Z69" s="91">
        <v>0.98054030000000003</v>
      </c>
      <c r="AA69" s="90"/>
      <c r="AB69" s="90">
        <v>0.98054030000000003</v>
      </c>
      <c r="AC69" s="92"/>
      <c r="AD69" s="90">
        <f t="shared" si="3"/>
        <v>0.99733896500000019</v>
      </c>
      <c r="AE69" s="90">
        <f t="shared" si="4"/>
        <v>0.99999970000012006</v>
      </c>
      <c r="AF69" s="73"/>
      <c r="AG69" s="73"/>
      <c r="AH69" s="73"/>
      <c r="AI69" s="73"/>
      <c r="AJ69" s="73"/>
    </row>
    <row r="70" spans="1:36" x14ac:dyDescent="0.25">
      <c r="A70" s="86">
        <v>64</v>
      </c>
      <c r="B70" s="1">
        <v>1152</v>
      </c>
      <c r="C70" s="87" t="str">
        <f t="shared" si="2"/>
        <v>19.2 min</v>
      </c>
      <c r="D70" s="1"/>
      <c r="E70" s="89">
        <v>64</v>
      </c>
      <c r="F70" s="89">
        <v>0.99999979999999999</v>
      </c>
      <c r="G70" s="91">
        <v>0.99999994000000003</v>
      </c>
      <c r="H70" s="91">
        <v>1.0000001999999999</v>
      </c>
      <c r="I70" s="91">
        <v>1.0000001999999999</v>
      </c>
      <c r="J70" s="91">
        <v>1.0000001000000001</v>
      </c>
      <c r="K70" s="91">
        <v>0.99999905</v>
      </c>
      <c r="L70" s="91">
        <v>0.99999660000000001</v>
      </c>
      <c r="M70" s="91">
        <v>0.99999123999999995</v>
      </c>
      <c r="N70" s="91">
        <v>0.99998030000000004</v>
      </c>
      <c r="O70" s="91">
        <v>0.99995875000000001</v>
      </c>
      <c r="P70" s="91">
        <v>0.99991845999999995</v>
      </c>
      <c r="Q70" s="91">
        <v>0.99984360000000005</v>
      </c>
      <c r="R70" s="91">
        <v>0.99970937000000004</v>
      </c>
      <c r="S70" s="91">
        <v>0.99947490000000005</v>
      </c>
      <c r="T70" s="91">
        <v>0.99907665999999995</v>
      </c>
      <c r="U70" s="91">
        <v>0.99841714000000004</v>
      </c>
      <c r="V70" s="91">
        <v>0.99735119999999999</v>
      </c>
      <c r="W70" s="91">
        <v>0.99567030000000001</v>
      </c>
      <c r="X70" s="91">
        <v>0.99308156999999997</v>
      </c>
      <c r="Y70" s="91">
        <v>0.98918709999999999</v>
      </c>
      <c r="Z70" s="91">
        <v>0.98346840000000002</v>
      </c>
      <c r="AA70" s="90"/>
      <c r="AB70" s="90">
        <v>0.98346840000000002</v>
      </c>
      <c r="AC70" s="92"/>
      <c r="AD70" s="90">
        <f t="shared" si="3"/>
        <v>0.99775625400000012</v>
      </c>
      <c r="AE70" s="90">
        <f t="shared" si="4"/>
        <v>0.99999954000018398</v>
      </c>
      <c r="AF70" s="73"/>
      <c r="AG70" s="73"/>
      <c r="AH70" s="73"/>
      <c r="AI70" s="73"/>
      <c r="AJ70" s="73"/>
    </row>
    <row r="71" spans="1:36" x14ac:dyDescent="0.25">
      <c r="A71" s="86">
        <v>65</v>
      </c>
      <c r="B71" s="1">
        <v>1170</v>
      </c>
      <c r="C71" s="87" t="str">
        <f t="shared" si="2"/>
        <v>19.5 min</v>
      </c>
      <c r="D71" s="1"/>
      <c r="E71" s="89">
        <v>65</v>
      </c>
      <c r="F71" s="89">
        <v>0.99999979999999999</v>
      </c>
      <c r="G71" s="91">
        <v>0.99999994000000003</v>
      </c>
      <c r="H71" s="91">
        <v>1.0000001999999999</v>
      </c>
      <c r="I71" s="91">
        <v>1.0000001999999999</v>
      </c>
      <c r="J71" s="91">
        <v>1.0000001999999999</v>
      </c>
      <c r="K71" s="91">
        <v>0.99999939999999998</v>
      </c>
      <c r="L71" s="91">
        <v>0.99999744000000002</v>
      </c>
      <c r="M71" s="91">
        <v>0.99999300000000002</v>
      </c>
      <c r="N71" s="91">
        <v>0.99998419999999999</v>
      </c>
      <c r="O71" s="91">
        <v>0.99996686000000001</v>
      </c>
      <c r="P71" s="91">
        <v>0.99993370000000004</v>
      </c>
      <c r="Q71" s="91">
        <v>0.99987230000000005</v>
      </c>
      <c r="R71" s="91">
        <v>0.99976193999999996</v>
      </c>
      <c r="S71" s="91">
        <v>0.99956809999999996</v>
      </c>
      <c r="T71" s="91">
        <v>0.99923759999999995</v>
      </c>
      <c r="U71" s="91">
        <v>0.99868745000000003</v>
      </c>
      <c r="V71" s="91">
        <v>0.99779430000000002</v>
      </c>
      <c r="W71" s="91">
        <v>0.99637790000000004</v>
      </c>
      <c r="X71" s="91">
        <v>0.99418485000000001</v>
      </c>
      <c r="Y71" s="91">
        <v>0.99086819999999998</v>
      </c>
      <c r="Z71" s="91">
        <v>0.98597690000000004</v>
      </c>
      <c r="AA71" s="90"/>
      <c r="AB71" s="90">
        <v>0.98597690000000004</v>
      </c>
      <c r="AC71" s="92"/>
      <c r="AD71" s="90">
        <f t="shared" si="3"/>
        <v>0.9981102340000001</v>
      </c>
      <c r="AE71" s="90">
        <f t="shared" si="4"/>
        <v>0.99999954000018398</v>
      </c>
      <c r="AF71" s="73"/>
      <c r="AG71" s="73"/>
      <c r="AH71" s="73"/>
      <c r="AI71" s="73"/>
      <c r="AJ71" s="73"/>
    </row>
    <row r="72" spans="1:36" x14ac:dyDescent="0.25">
      <c r="A72" s="86">
        <v>66</v>
      </c>
      <c r="B72" s="1">
        <v>1188</v>
      </c>
      <c r="C72" s="87" t="str">
        <f t="shared" ref="C72:C106" si="5">_xlfn.CONCAT(B72/$C$4," min")</f>
        <v>19.8 min</v>
      </c>
      <c r="D72" s="1"/>
      <c r="E72" s="89">
        <v>66</v>
      </c>
      <c r="F72" s="89">
        <v>0.99999990000000005</v>
      </c>
      <c r="G72" s="91">
        <v>0.99999994000000003</v>
      </c>
      <c r="H72" s="91">
        <v>1.0000001999999999</v>
      </c>
      <c r="I72" s="91">
        <v>1.0000001999999999</v>
      </c>
      <c r="J72" s="91">
        <v>1.0000001999999999</v>
      </c>
      <c r="K72" s="91">
        <v>0.99999976000000002</v>
      </c>
      <c r="L72" s="91">
        <v>0.99999819999999995</v>
      </c>
      <c r="M72" s="91">
        <v>0.99999464000000005</v>
      </c>
      <c r="N72" s="91">
        <v>0.99998750000000003</v>
      </c>
      <c r="O72" s="91">
        <v>0.99997323999999999</v>
      </c>
      <c r="P72" s="91">
        <v>0.99994620000000001</v>
      </c>
      <c r="Q72" s="91">
        <v>0.99989592999999999</v>
      </c>
      <c r="R72" s="91">
        <v>0.9998051</v>
      </c>
      <c r="S72" s="91">
        <v>0.99964509999999995</v>
      </c>
      <c r="T72" s="91">
        <v>0.9993708</v>
      </c>
      <c r="U72" s="91">
        <v>0.99891229999999998</v>
      </c>
      <c r="V72" s="91">
        <v>0.99816439999999995</v>
      </c>
      <c r="W72" s="91">
        <v>0.99697256000000001</v>
      </c>
      <c r="X72" s="91">
        <v>0.99511724999999995</v>
      </c>
      <c r="Y72" s="91">
        <v>0.9922974</v>
      </c>
      <c r="Z72" s="91">
        <v>0.98812144999999996</v>
      </c>
      <c r="AA72" s="90"/>
      <c r="AB72" s="90">
        <v>0.98812144999999996</v>
      </c>
      <c r="AC72" s="92"/>
      <c r="AD72" s="90">
        <f t="shared" ref="AD72:AD106" si="6">AVERAGE(G72:Z72)</f>
        <v>0.99841011850000005</v>
      </c>
      <c r="AE72" s="90">
        <f t="shared" ref="AE72:AE106" si="7">G72/MAX($G$7:$G$106)</f>
        <v>0.99999954000018398</v>
      </c>
      <c r="AF72" s="73"/>
      <c r="AG72" s="73"/>
      <c r="AH72" s="73"/>
      <c r="AI72" s="73"/>
      <c r="AJ72" s="73"/>
    </row>
    <row r="73" spans="1:36" x14ac:dyDescent="0.25">
      <c r="A73" s="86">
        <v>67</v>
      </c>
      <c r="B73" s="1">
        <v>1206</v>
      </c>
      <c r="C73" s="87" t="str">
        <f t="shared" si="5"/>
        <v>20.1 min</v>
      </c>
      <c r="D73" s="1"/>
      <c r="E73" s="89">
        <v>67</v>
      </c>
      <c r="F73" s="89">
        <v>0.99999990000000005</v>
      </c>
      <c r="G73" s="91">
        <v>1</v>
      </c>
      <c r="H73" s="91">
        <v>1.0000001999999999</v>
      </c>
      <c r="I73" s="91">
        <v>1.0000001999999999</v>
      </c>
      <c r="J73" s="91">
        <v>1.0000001999999999</v>
      </c>
      <c r="K73" s="91">
        <v>1</v>
      </c>
      <c r="L73" s="91">
        <v>0.99999870000000002</v>
      </c>
      <c r="M73" s="91">
        <v>0.99999590000000005</v>
      </c>
      <c r="N73" s="91">
        <v>0.99999009999999999</v>
      </c>
      <c r="O73" s="91">
        <v>0.99997849999999999</v>
      </c>
      <c r="P73" s="91">
        <v>0.99995637000000004</v>
      </c>
      <c r="Q73" s="91">
        <v>0.99991509999999995</v>
      </c>
      <c r="R73" s="91">
        <v>0.99984039999999996</v>
      </c>
      <c r="S73" s="91">
        <v>0.99970840000000005</v>
      </c>
      <c r="T73" s="91">
        <v>0.99948110000000001</v>
      </c>
      <c r="U73" s="91">
        <v>0.99909930000000002</v>
      </c>
      <c r="V73" s="91">
        <v>0.99847339999999996</v>
      </c>
      <c r="W73" s="91">
        <v>0.99747163000000005</v>
      </c>
      <c r="X73" s="91">
        <v>0.99590427000000004</v>
      </c>
      <c r="Y73" s="91">
        <v>0.99351054000000005</v>
      </c>
      <c r="Z73" s="91">
        <v>0.98995166999999995</v>
      </c>
      <c r="AA73" s="90"/>
      <c r="AB73" s="90">
        <v>0.98995166999999995</v>
      </c>
      <c r="AC73" s="92"/>
      <c r="AD73" s="90">
        <f t="shared" si="6"/>
        <v>0.9986637989999998</v>
      </c>
      <c r="AE73" s="90">
        <f t="shared" si="7"/>
        <v>0.99999960000015997</v>
      </c>
      <c r="AF73" s="73"/>
      <c r="AG73" s="73"/>
      <c r="AH73" s="73"/>
      <c r="AI73" s="73"/>
      <c r="AJ73" s="73"/>
    </row>
    <row r="74" spans="1:36" x14ac:dyDescent="0.25">
      <c r="A74" s="86">
        <v>68</v>
      </c>
      <c r="B74" s="1">
        <v>1224</v>
      </c>
      <c r="C74" s="87" t="str">
        <f t="shared" si="5"/>
        <v>20.4 min</v>
      </c>
      <c r="D74" s="1"/>
      <c r="E74" s="89">
        <v>68</v>
      </c>
      <c r="F74" s="89">
        <v>0.99999979999999999</v>
      </c>
      <c r="G74" s="91">
        <v>0.99999994000000003</v>
      </c>
      <c r="H74" s="91">
        <v>1.0000001999999999</v>
      </c>
      <c r="I74" s="91">
        <v>1.0000005000000001</v>
      </c>
      <c r="J74" s="91">
        <v>1.0000005000000001</v>
      </c>
      <c r="K74" s="91">
        <v>1.0000001999999999</v>
      </c>
      <c r="L74" s="91">
        <v>0.99999910000000003</v>
      </c>
      <c r="M74" s="91">
        <v>0.99999700000000002</v>
      </c>
      <c r="N74" s="91">
        <v>0.99999212999999998</v>
      </c>
      <c r="O74" s="91">
        <v>0.99998290000000001</v>
      </c>
      <c r="P74" s="91">
        <v>0.99996479999999999</v>
      </c>
      <c r="Q74" s="91">
        <v>0.99993100000000001</v>
      </c>
      <c r="R74" s="91">
        <v>0.99986947000000004</v>
      </c>
      <c r="S74" s="91">
        <v>0.99976045000000002</v>
      </c>
      <c r="T74" s="91">
        <v>0.99957200000000002</v>
      </c>
      <c r="U74" s="91">
        <v>0.99925459999999999</v>
      </c>
      <c r="V74" s="91">
        <v>0.99873149999999999</v>
      </c>
      <c r="W74" s="91">
        <v>0.99789000000000005</v>
      </c>
      <c r="X74" s="91">
        <v>0.9965678</v>
      </c>
      <c r="Y74" s="91">
        <v>0.99453884000000004</v>
      </c>
      <c r="Z74" s="91">
        <v>0.99151080000000003</v>
      </c>
      <c r="AA74" s="90"/>
      <c r="AB74" s="90">
        <v>0.99151080000000003</v>
      </c>
      <c r="AC74" s="92"/>
      <c r="AD74" s="90">
        <f t="shared" si="6"/>
        <v>0.99887818650000015</v>
      </c>
      <c r="AE74" s="90">
        <f t="shared" si="7"/>
        <v>0.99999954000018398</v>
      </c>
      <c r="AF74" s="73"/>
      <c r="AG74" s="73"/>
      <c r="AH74" s="73"/>
      <c r="AI74" s="73"/>
      <c r="AJ74" s="73"/>
    </row>
    <row r="75" spans="1:36" x14ac:dyDescent="0.25">
      <c r="A75" s="86">
        <v>69</v>
      </c>
      <c r="B75" s="1">
        <v>1242</v>
      </c>
      <c r="C75" s="87" t="str">
        <f t="shared" si="5"/>
        <v>20.7 min</v>
      </c>
      <c r="D75" s="1"/>
      <c r="E75" s="89">
        <v>69</v>
      </c>
      <c r="F75" s="89">
        <v>0.99999979999999999</v>
      </c>
      <c r="G75" s="91">
        <v>1.0000001000000001</v>
      </c>
      <c r="H75" s="91">
        <v>1.0000001999999999</v>
      </c>
      <c r="I75" s="91">
        <v>1.0000005000000001</v>
      </c>
      <c r="J75" s="91">
        <v>1.0000005999999999</v>
      </c>
      <c r="K75" s="91">
        <v>1.0000001999999999</v>
      </c>
      <c r="L75" s="91">
        <v>0.99999976000000002</v>
      </c>
      <c r="M75" s="91">
        <v>0.99999780000000005</v>
      </c>
      <c r="N75" s="91">
        <v>0.99999389999999999</v>
      </c>
      <c r="O75" s="91">
        <v>0.99998622999999998</v>
      </c>
      <c r="P75" s="91">
        <v>0.99997157000000003</v>
      </c>
      <c r="Q75" s="91">
        <v>0.9999439</v>
      </c>
      <c r="R75" s="91">
        <v>0.99989349999999999</v>
      </c>
      <c r="S75" s="91">
        <v>0.99980354000000005</v>
      </c>
      <c r="T75" s="91">
        <v>0.99964759999999997</v>
      </c>
      <c r="U75" s="91">
        <v>0.99938344999999995</v>
      </c>
      <c r="V75" s="91">
        <v>0.99894667000000004</v>
      </c>
      <c r="W75" s="91">
        <v>0.99824064999999995</v>
      </c>
      <c r="X75" s="91">
        <v>0.99712619999999996</v>
      </c>
      <c r="Y75" s="91">
        <v>0.99540890000000004</v>
      </c>
      <c r="Z75" s="91">
        <v>0.99283683</v>
      </c>
      <c r="AA75" s="90"/>
      <c r="AB75" s="90">
        <v>0.99283683</v>
      </c>
      <c r="AC75" s="92"/>
      <c r="AD75" s="90">
        <f t="shared" si="6"/>
        <v>0.99905910500000006</v>
      </c>
      <c r="AE75" s="90">
        <f t="shared" si="7"/>
        <v>0.99999970000012006</v>
      </c>
      <c r="AF75" s="73"/>
      <c r="AG75" s="73"/>
      <c r="AH75" s="73"/>
      <c r="AI75" s="73"/>
      <c r="AJ75" s="73"/>
    </row>
    <row r="76" spans="1:36" x14ac:dyDescent="0.25">
      <c r="A76" s="86">
        <v>70</v>
      </c>
      <c r="B76" s="1">
        <v>1260</v>
      </c>
      <c r="C76" s="87" t="str">
        <f t="shared" si="5"/>
        <v>21 min</v>
      </c>
      <c r="D76" s="1"/>
      <c r="E76" s="89">
        <v>70</v>
      </c>
      <c r="F76" s="89">
        <v>0.99999979999999999</v>
      </c>
      <c r="G76" s="91">
        <v>1.0000001999999999</v>
      </c>
      <c r="H76" s="91">
        <v>1.0000005000000001</v>
      </c>
      <c r="I76" s="91">
        <v>1.0000005999999999</v>
      </c>
      <c r="J76" s="91">
        <v>1.0000005999999999</v>
      </c>
      <c r="K76" s="91">
        <v>1.0000005999999999</v>
      </c>
      <c r="L76" s="91">
        <v>1</v>
      </c>
      <c r="M76" s="91">
        <v>0.99999850000000001</v>
      </c>
      <c r="N76" s="91">
        <v>0.99999539999999998</v>
      </c>
      <c r="O76" s="91">
        <v>0.99998914999999999</v>
      </c>
      <c r="P76" s="91">
        <v>0.999977</v>
      </c>
      <c r="Q76" s="91">
        <v>0.99995440000000002</v>
      </c>
      <c r="R76" s="91">
        <v>0.99991304000000003</v>
      </c>
      <c r="S76" s="91">
        <v>0.99983889999999997</v>
      </c>
      <c r="T76" s="91">
        <v>0.99970996000000001</v>
      </c>
      <c r="U76" s="91">
        <v>0.99949025999999996</v>
      </c>
      <c r="V76" s="91">
        <v>0.99912579999999995</v>
      </c>
      <c r="W76" s="91">
        <v>0.99853420000000004</v>
      </c>
      <c r="X76" s="91">
        <v>0.99759597</v>
      </c>
      <c r="Y76" s="91">
        <v>0.99614449999999999</v>
      </c>
      <c r="Z76" s="91">
        <v>0.99396280000000004</v>
      </c>
      <c r="AA76" s="90"/>
      <c r="AB76" s="90">
        <v>0.99396280000000004</v>
      </c>
      <c r="AC76" s="92"/>
      <c r="AD76" s="90">
        <f t="shared" si="6"/>
        <v>0.99921161899999988</v>
      </c>
      <c r="AE76" s="90">
        <f t="shared" si="7"/>
        <v>0.99999980000007993</v>
      </c>
      <c r="AF76" s="73"/>
      <c r="AG76" s="73"/>
      <c r="AH76" s="73"/>
      <c r="AI76" s="73"/>
      <c r="AJ76" s="73"/>
    </row>
    <row r="77" spans="1:36" x14ac:dyDescent="0.25">
      <c r="A77" s="86">
        <v>71</v>
      </c>
      <c r="B77" s="1">
        <v>1278</v>
      </c>
      <c r="C77" s="87" t="str">
        <f t="shared" si="5"/>
        <v>21.3 min</v>
      </c>
      <c r="D77" s="1"/>
      <c r="E77" s="89">
        <v>71</v>
      </c>
      <c r="F77" s="89">
        <v>0.99999990000000005</v>
      </c>
      <c r="G77" s="91">
        <v>1.0000001000000001</v>
      </c>
      <c r="H77" s="91">
        <v>1.0000005000000001</v>
      </c>
      <c r="I77" s="91">
        <v>1.0000008</v>
      </c>
      <c r="J77" s="91">
        <v>1.0000008</v>
      </c>
      <c r="K77" s="91">
        <v>1.0000008</v>
      </c>
      <c r="L77" s="91">
        <v>1.0000001999999999</v>
      </c>
      <c r="M77" s="91">
        <v>0.99999899999999997</v>
      </c>
      <c r="N77" s="91">
        <v>0.99999649999999995</v>
      </c>
      <c r="O77" s="91">
        <v>0.99999130000000003</v>
      </c>
      <c r="P77" s="91">
        <v>0.99998160000000003</v>
      </c>
      <c r="Q77" s="91">
        <v>0.99996320000000005</v>
      </c>
      <c r="R77" s="91">
        <v>0.99992919999999996</v>
      </c>
      <c r="S77" s="91">
        <v>0.99986799999999998</v>
      </c>
      <c r="T77" s="91">
        <v>0.99976120000000002</v>
      </c>
      <c r="U77" s="91">
        <v>0.99957910000000005</v>
      </c>
      <c r="V77" s="91">
        <v>0.99927500000000002</v>
      </c>
      <c r="W77" s="91">
        <v>0.99877954000000002</v>
      </c>
      <c r="X77" s="91">
        <v>0.99799055000000003</v>
      </c>
      <c r="Y77" s="91">
        <v>0.99676520000000002</v>
      </c>
      <c r="Z77" s="91">
        <v>0.99491733000000004</v>
      </c>
      <c r="AA77" s="90"/>
      <c r="AB77" s="90">
        <v>0.99491733000000004</v>
      </c>
      <c r="AC77" s="92"/>
      <c r="AD77" s="90">
        <f t="shared" si="6"/>
        <v>0.99933999600000001</v>
      </c>
      <c r="AE77" s="90">
        <f t="shared" si="7"/>
        <v>0.99999970000012006</v>
      </c>
      <c r="AF77" s="73"/>
      <c r="AG77" s="73"/>
      <c r="AH77" s="73"/>
      <c r="AI77" s="73"/>
      <c r="AJ77" s="73"/>
    </row>
    <row r="78" spans="1:36" x14ac:dyDescent="0.25">
      <c r="A78" s="86">
        <v>72</v>
      </c>
      <c r="B78" s="1">
        <v>1296</v>
      </c>
      <c r="C78" s="87" t="str">
        <f t="shared" si="5"/>
        <v>21.6 min</v>
      </c>
      <c r="D78" s="1"/>
      <c r="E78" s="89">
        <v>72</v>
      </c>
      <c r="F78" s="89">
        <v>0.99999994000000003</v>
      </c>
      <c r="G78" s="91">
        <v>1.0000001999999999</v>
      </c>
      <c r="H78" s="91">
        <v>1.0000005000000001</v>
      </c>
      <c r="I78" s="91">
        <v>1.0000007</v>
      </c>
      <c r="J78" s="91">
        <v>1.0000009999999999</v>
      </c>
      <c r="K78" s="91">
        <v>1.0000009999999999</v>
      </c>
      <c r="L78" s="91">
        <v>1.0000005999999999</v>
      </c>
      <c r="M78" s="91">
        <v>0.99999959999999999</v>
      </c>
      <c r="N78" s="91">
        <v>0.99999744000000002</v>
      </c>
      <c r="O78" s="91">
        <v>0.99999315</v>
      </c>
      <c r="P78" s="91">
        <v>0.99998529999999997</v>
      </c>
      <c r="Q78" s="91">
        <v>0.99997029999999998</v>
      </c>
      <c r="R78" s="91">
        <v>0.99994240000000001</v>
      </c>
      <c r="S78" s="91">
        <v>0.9998918</v>
      </c>
      <c r="T78" s="91">
        <v>0.99980380000000002</v>
      </c>
      <c r="U78" s="91">
        <v>0.99965245000000003</v>
      </c>
      <c r="V78" s="91">
        <v>0.99939924000000002</v>
      </c>
      <c r="W78" s="91">
        <v>0.99898474999999998</v>
      </c>
      <c r="X78" s="91">
        <v>0.99832200000000004</v>
      </c>
      <c r="Y78" s="91">
        <v>0.99728846999999998</v>
      </c>
      <c r="Z78" s="91">
        <v>0.99572570000000005</v>
      </c>
      <c r="AA78" s="90"/>
      <c r="AB78" s="90">
        <v>0.99572570000000005</v>
      </c>
      <c r="AC78" s="92"/>
      <c r="AD78" s="90">
        <f t="shared" si="6"/>
        <v>0.99944802000000021</v>
      </c>
      <c r="AE78" s="90">
        <f t="shared" si="7"/>
        <v>0.99999980000007993</v>
      </c>
      <c r="AF78" s="73"/>
      <c r="AG78" s="73"/>
      <c r="AH78" s="73"/>
      <c r="AI78" s="73"/>
      <c r="AJ78" s="73"/>
    </row>
    <row r="79" spans="1:36" x14ac:dyDescent="0.25">
      <c r="A79" s="86">
        <v>73</v>
      </c>
      <c r="B79" s="1">
        <v>1314</v>
      </c>
      <c r="C79" s="87" t="str">
        <f t="shared" si="5"/>
        <v>21.9 min</v>
      </c>
      <c r="D79" s="1"/>
      <c r="E79" s="89">
        <v>73</v>
      </c>
      <c r="F79" s="89">
        <v>1</v>
      </c>
      <c r="G79" s="91">
        <v>1.0000001999999999</v>
      </c>
      <c r="H79" s="91">
        <v>1.0000005000000001</v>
      </c>
      <c r="I79" s="91">
        <v>1.0000007</v>
      </c>
      <c r="J79" s="91">
        <v>1.0000009999999999</v>
      </c>
      <c r="K79" s="91">
        <v>1.0000012</v>
      </c>
      <c r="L79" s="91">
        <v>1.0000009999999999</v>
      </c>
      <c r="M79" s="91">
        <v>1.0000001999999999</v>
      </c>
      <c r="N79" s="91">
        <v>0.99999839999999995</v>
      </c>
      <c r="O79" s="91">
        <v>0.99999479999999996</v>
      </c>
      <c r="P79" s="91">
        <v>0.99998825999999996</v>
      </c>
      <c r="Q79" s="91">
        <v>0.99997599999999998</v>
      </c>
      <c r="R79" s="91">
        <v>0.99995303000000002</v>
      </c>
      <c r="S79" s="91">
        <v>0.99991167000000003</v>
      </c>
      <c r="T79" s="91">
        <v>0.99983860000000002</v>
      </c>
      <c r="U79" s="91">
        <v>0.99971339999999997</v>
      </c>
      <c r="V79" s="91">
        <v>0.99950236000000003</v>
      </c>
      <c r="W79" s="91">
        <v>0.99915593999999996</v>
      </c>
      <c r="X79" s="91">
        <v>0.99859989999999998</v>
      </c>
      <c r="Y79" s="91">
        <v>0.99772954000000003</v>
      </c>
      <c r="Z79" s="91">
        <v>0.99640923999999997</v>
      </c>
      <c r="AA79" s="90"/>
      <c r="AB79" s="90">
        <v>0.99640923999999997</v>
      </c>
      <c r="AC79" s="92"/>
      <c r="AD79" s="90">
        <f t="shared" si="6"/>
        <v>0.99953879699999992</v>
      </c>
      <c r="AE79" s="90">
        <f t="shared" si="7"/>
        <v>0.99999980000007993</v>
      </c>
      <c r="AF79" s="73"/>
      <c r="AG79" s="73"/>
      <c r="AH79" s="73"/>
      <c r="AI79" s="73"/>
      <c r="AJ79" s="73"/>
    </row>
    <row r="80" spans="1:36" x14ac:dyDescent="0.25">
      <c r="A80" s="86">
        <v>74</v>
      </c>
      <c r="B80" s="1">
        <v>1332</v>
      </c>
      <c r="C80" s="87" t="str">
        <f t="shared" si="5"/>
        <v>22.2 min</v>
      </c>
      <c r="D80" s="1"/>
      <c r="E80" s="89">
        <v>74</v>
      </c>
      <c r="F80" s="89">
        <v>1</v>
      </c>
      <c r="G80" s="91">
        <v>1.0000001999999999</v>
      </c>
      <c r="H80" s="91">
        <v>1.0000005999999999</v>
      </c>
      <c r="I80" s="91">
        <v>1.0000007</v>
      </c>
      <c r="J80" s="91">
        <v>1.0000009999999999</v>
      </c>
      <c r="K80" s="91">
        <v>1.0000012</v>
      </c>
      <c r="L80" s="91">
        <v>1.0000012</v>
      </c>
      <c r="M80" s="91">
        <v>1.0000005999999999</v>
      </c>
      <c r="N80" s="91">
        <v>0.99999919999999998</v>
      </c>
      <c r="O80" s="91">
        <v>0.99999636000000003</v>
      </c>
      <c r="P80" s="91">
        <v>0.99999075999999998</v>
      </c>
      <c r="Q80" s="91">
        <v>0.9999806</v>
      </c>
      <c r="R80" s="91">
        <v>0.99996189999999996</v>
      </c>
      <c r="S80" s="91">
        <v>0.99992789999999998</v>
      </c>
      <c r="T80" s="91">
        <v>0.99986739999999996</v>
      </c>
      <c r="U80" s="91">
        <v>0.99976350000000003</v>
      </c>
      <c r="V80" s="91">
        <v>0.99958824999999996</v>
      </c>
      <c r="W80" s="91">
        <v>0.99929880000000004</v>
      </c>
      <c r="X80" s="91">
        <v>0.99883259999999996</v>
      </c>
      <c r="Y80" s="91">
        <v>0.99810045999999997</v>
      </c>
      <c r="Z80" s="91">
        <v>0.99698644999999997</v>
      </c>
      <c r="AA80" s="90"/>
      <c r="AB80" s="90">
        <v>0.99698644999999997</v>
      </c>
      <c r="AC80" s="92"/>
      <c r="AD80" s="90">
        <f t="shared" si="6"/>
        <v>0.99961498400000015</v>
      </c>
      <c r="AE80" s="90">
        <f t="shared" si="7"/>
        <v>0.99999980000007993</v>
      </c>
      <c r="AF80" s="73"/>
      <c r="AG80" s="73"/>
      <c r="AH80" s="73"/>
      <c r="AI80" s="73"/>
      <c r="AJ80" s="73"/>
    </row>
    <row r="81" spans="1:36" x14ac:dyDescent="0.25">
      <c r="A81" s="86">
        <v>75</v>
      </c>
      <c r="B81" s="1">
        <v>1350</v>
      </c>
      <c r="C81" s="87" t="str">
        <f t="shared" si="5"/>
        <v>22.5 min</v>
      </c>
      <c r="D81" s="1"/>
      <c r="E81" s="89">
        <v>75</v>
      </c>
      <c r="F81" s="89">
        <v>1</v>
      </c>
      <c r="G81" s="91">
        <v>1.0000001999999999</v>
      </c>
      <c r="H81" s="91">
        <v>1.0000004</v>
      </c>
      <c r="I81" s="91">
        <v>1.0000005999999999</v>
      </c>
      <c r="J81" s="91">
        <v>1.0000008</v>
      </c>
      <c r="K81" s="91">
        <v>1.0000012</v>
      </c>
      <c r="L81" s="91">
        <v>1.0000012</v>
      </c>
      <c r="M81" s="91">
        <v>1.0000007</v>
      </c>
      <c r="N81" s="91">
        <v>0.99999970000000005</v>
      </c>
      <c r="O81" s="91">
        <v>0.99999744000000002</v>
      </c>
      <c r="P81" s="91">
        <v>0.99999296999999998</v>
      </c>
      <c r="Q81" s="91">
        <v>0.99998443999999997</v>
      </c>
      <c r="R81" s="91">
        <v>0.99996910000000006</v>
      </c>
      <c r="S81" s="91">
        <v>0.99994105</v>
      </c>
      <c r="T81" s="91">
        <v>0.99989130000000004</v>
      </c>
      <c r="U81" s="91">
        <v>0.99980530000000001</v>
      </c>
      <c r="V81" s="91">
        <v>0.99965923999999995</v>
      </c>
      <c r="W81" s="91">
        <v>0.99941796000000005</v>
      </c>
      <c r="X81" s="91">
        <v>0.99902740000000001</v>
      </c>
      <c r="Y81" s="91">
        <v>0.99841210000000002</v>
      </c>
      <c r="Z81" s="91">
        <v>0.9974731</v>
      </c>
      <c r="AA81" s="90"/>
      <c r="AB81" s="90">
        <v>0.9974731</v>
      </c>
      <c r="AC81" s="92"/>
      <c r="AD81" s="90">
        <f t="shared" si="6"/>
        <v>0.99967880999999981</v>
      </c>
      <c r="AE81" s="90">
        <f t="shared" si="7"/>
        <v>0.99999980000007993</v>
      </c>
      <c r="AF81" s="73"/>
      <c r="AG81" s="73"/>
      <c r="AH81" s="73"/>
      <c r="AI81" s="73"/>
      <c r="AJ81" s="73"/>
    </row>
    <row r="82" spans="1:36" x14ac:dyDescent="0.25">
      <c r="A82" s="86">
        <v>76</v>
      </c>
      <c r="B82" s="1">
        <v>1368</v>
      </c>
      <c r="C82" s="87" t="str">
        <f t="shared" si="5"/>
        <v>22.8 min</v>
      </c>
      <c r="D82" s="1"/>
      <c r="E82" s="89">
        <v>76</v>
      </c>
      <c r="F82" s="89">
        <v>1</v>
      </c>
      <c r="G82" s="91">
        <v>1.0000001999999999</v>
      </c>
      <c r="H82" s="91">
        <v>1.0000001000000001</v>
      </c>
      <c r="I82" s="91">
        <v>1.0000007</v>
      </c>
      <c r="J82" s="91">
        <v>1.0000008</v>
      </c>
      <c r="K82" s="91">
        <v>1.0000012</v>
      </c>
      <c r="L82" s="91">
        <v>1.0000011</v>
      </c>
      <c r="M82" s="91">
        <v>1.0000009999999999</v>
      </c>
      <c r="N82" s="91">
        <v>1</v>
      </c>
      <c r="O82" s="91">
        <v>0.99999850000000001</v>
      </c>
      <c r="P82" s="91">
        <v>0.99999464000000005</v>
      </c>
      <c r="Q82" s="91">
        <v>0.99998783999999996</v>
      </c>
      <c r="R82" s="91">
        <v>0.99997513999999998</v>
      </c>
      <c r="S82" s="91">
        <v>0.99995184000000004</v>
      </c>
      <c r="T82" s="91">
        <v>0.99991125000000003</v>
      </c>
      <c r="U82" s="91">
        <v>0.99983979999999995</v>
      </c>
      <c r="V82" s="91">
        <v>0.99971854999999998</v>
      </c>
      <c r="W82" s="91">
        <v>0.99951714000000003</v>
      </c>
      <c r="X82" s="91">
        <v>0.99919020000000003</v>
      </c>
      <c r="Y82" s="91">
        <v>0.99867355999999996</v>
      </c>
      <c r="Z82" s="91">
        <v>0.99788339999999998</v>
      </c>
      <c r="AA82" s="90"/>
      <c r="AB82" s="90">
        <v>0.99788339999999998</v>
      </c>
      <c r="AC82" s="92"/>
      <c r="AD82" s="90">
        <f t="shared" si="6"/>
        <v>0.99973234799999999</v>
      </c>
      <c r="AE82" s="90">
        <f t="shared" si="7"/>
        <v>0.99999980000007993</v>
      </c>
      <c r="AF82" s="73"/>
      <c r="AG82" s="73"/>
      <c r="AH82" s="73"/>
      <c r="AI82" s="73"/>
      <c r="AJ82" s="73"/>
    </row>
    <row r="83" spans="1:36" x14ac:dyDescent="0.25">
      <c r="A83" s="86">
        <v>77</v>
      </c>
      <c r="B83" s="1">
        <v>1386</v>
      </c>
      <c r="C83" s="87" t="str">
        <f t="shared" si="5"/>
        <v>23.1 min</v>
      </c>
      <c r="D83" s="1"/>
      <c r="E83" s="89">
        <v>77</v>
      </c>
      <c r="F83" s="89">
        <v>0.99999994000000003</v>
      </c>
      <c r="G83" s="91">
        <v>1.0000001999999999</v>
      </c>
      <c r="H83" s="91">
        <v>1.0000005000000001</v>
      </c>
      <c r="I83" s="91">
        <v>1.0000005999999999</v>
      </c>
      <c r="J83" s="91">
        <v>1.0000007</v>
      </c>
      <c r="K83" s="91">
        <v>1.0000011</v>
      </c>
      <c r="L83" s="91">
        <v>1.0000012</v>
      </c>
      <c r="M83" s="91">
        <v>1.0000011</v>
      </c>
      <c r="N83" s="91">
        <v>1.0000005000000001</v>
      </c>
      <c r="O83" s="91">
        <v>0.99999910000000003</v>
      </c>
      <c r="P83" s="91">
        <v>0.99999623999999998</v>
      </c>
      <c r="Q83" s="91">
        <v>0.99999046000000003</v>
      </c>
      <c r="R83" s="91">
        <v>0.99998014999999996</v>
      </c>
      <c r="S83" s="91">
        <v>0.99996090000000004</v>
      </c>
      <c r="T83" s="91">
        <v>0.99992734000000005</v>
      </c>
      <c r="U83" s="91">
        <v>0.99986845000000002</v>
      </c>
      <c r="V83" s="91">
        <v>0.99976765999999995</v>
      </c>
      <c r="W83" s="91">
        <v>0.99959964000000001</v>
      </c>
      <c r="X83" s="91">
        <v>0.99932639999999995</v>
      </c>
      <c r="Y83" s="91">
        <v>0.99889313999999996</v>
      </c>
      <c r="Z83" s="91">
        <v>0.99822849999999996</v>
      </c>
      <c r="AA83" s="90"/>
      <c r="AB83" s="90">
        <v>0.99822849999999996</v>
      </c>
      <c r="AC83" s="92"/>
      <c r="AD83" s="90">
        <f t="shared" si="6"/>
        <v>0.99977719399999998</v>
      </c>
      <c r="AE83" s="90">
        <f t="shared" si="7"/>
        <v>0.99999980000007993</v>
      </c>
      <c r="AF83" s="73"/>
      <c r="AG83" s="73"/>
      <c r="AH83" s="73"/>
      <c r="AI83" s="73"/>
      <c r="AJ83" s="73"/>
    </row>
    <row r="84" spans="1:36" x14ac:dyDescent="0.25">
      <c r="A84" s="86">
        <v>78</v>
      </c>
      <c r="B84" s="1">
        <v>1404</v>
      </c>
      <c r="C84" s="87" t="str">
        <f t="shared" si="5"/>
        <v>23.4 min</v>
      </c>
      <c r="D84" s="1"/>
      <c r="E84" s="89">
        <v>78</v>
      </c>
      <c r="F84" s="89">
        <v>1</v>
      </c>
      <c r="G84" s="91">
        <v>1.0000001999999999</v>
      </c>
      <c r="H84" s="91">
        <v>1.0000005999999999</v>
      </c>
      <c r="I84" s="91">
        <v>1.0000008</v>
      </c>
      <c r="J84" s="91">
        <v>1.0000009999999999</v>
      </c>
      <c r="K84" s="91">
        <v>1.0000011</v>
      </c>
      <c r="L84" s="91">
        <v>1.0000013000000001</v>
      </c>
      <c r="M84" s="91">
        <v>1.0000013000000001</v>
      </c>
      <c r="N84" s="91">
        <v>1.0000008</v>
      </c>
      <c r="O84" s="91">
        <v>0.99999976000000002</v>
      </c>
      <c r="P84" s="91">
        <v>0.99999713999999995</v>
      </c>
      <c r="Q84" s="91">
        <v>0.99999254999999998</v>
      </c>
      <c r="R84" s="91">
        <v>0.99998414999999996</v>
      </c>
      <c r="S84" s="91">
        <v>0.99996834999999995</v>
      </c>
      <c r="T84" s="91">
        <v>0.99994059999999996</v>
      </c>
      <c r="U84" s="91">
        <v>0.99989194000000003</v>
      </c>
      <c r="V84" s="91">
        <v>0.99980820000000004</v>
      </c>
      <c r="W84" s="91">
        <v>0.99966840000000001</v>
      </c>
      <c r="X84" s="91">
        <v>0.99943994999999997</v>
      </c>
      <c r="Y84" s="91">
        <v>0.99907696000000001</v>
      </c>
      <c r="Z84" s="91">
        <v>0.99851860000000003</v>
      </c>
      <c r="AA84" s="90"/>
      <c r="AB84" s="90">
        <v>0.99851860000000003</v>
      </c>
      <c r="AC84" s="92"/>
      <c r="AD84" s="90">
        <f t="shared" si="6"/>
        <v>0.99981468499999993</v>
      </c>
      <c r="AE84" s="90">
        <f t="shared" si="7"/>
        <v>0.99999980000007993</v>
      </c>
      <c r="AF84" s="73"/>
      <c r="AG84" s="73"/>
      <c r="AH84" s="73"/>
      <c r="AI84" s="73"/>
      <c r="AJ84" s="73"/>
    </row>
    <row r="85" spans="1:36" x14ac:dyDescent="0.25">
      <c r="A85" s="86">
        <v>79</v>
      </c>
      <c r="B85" s="1">
        <v>1422</v>
      </c>
      <c r="C85" s="87" t="str">
        <f t="shared" si="5"/>
        <v>23.7 min</v>
      </c>
      <c r="D85" s="1"/>
      <c r="E85" s="89">
        <v>79</v>
      </c>
      <c r="F85" s="89">
        <v>1</v>
      </c>
      <c r="G85" s="91">
        <v>1.0000001999999999</v>
      </c>
      <c r="H85" s="91">
        <v>1.0000001999999999</v>
      </c>
      <c r="I85" s="91">
        <v>1.0000007</v>
      </c>
      <c r="J85" s="91">
        <v>1.0000008</v>
      </c>
      <c r="K85" s="91">
        <v>1.0000011</v>
      </c>
      <c r="L85" s="91">
        <v>1.0000012</v>
      </c>
      <c r="M85" s="91">
        <v>1.0000012</v>
      </c>
      <c r="N85" s="91">
        <v>1.0000011</v>
      </c>
      <c r="O85" s="91">
        <v>1.0000001000000001</v>
      </c>
      <c r="P85" s="91">
        <v>0.99999830000000001</v>
      </c>
      <c r="Q85" s="91">
        <v>0.99999446000000003</v>
      </c>
      <c r="R85" s="91">
        <v>0.99998759999999998</v>
      </c>
      <c r="S85" s="91">
        <v>0.99997449999999999</v>
      </c>
      <c r="T85" s="91">
        <v>0.99995179999999995</v>
      </c>
      <c r="U85" s="91">
        <v>0.99991125000000003</v>
      </c>
      <c r="V85" s="91">
        <v>0.99984200000000001</v>
      </c>
      <c r="W85" s="91">
        <v>0.99972545999999995</v>
      </c>
      <c r="X85" s="91">
        <v>0.99953495999999997</v>
      </c>
      <c r="Y85" s="91">
        <v>0.99923086000000005</v>
      </c>
      <c r="Z85" s="91">
        <v>0.99876240000000005</v>
      </c>
      <c r="AA85" s="90"/>
      <c r="AB85" s="90">
        <v>0.99876240000000005</v>
      </c>
      <c r="AC85" s="92"/>
      <c r="AD85" s="90">
        <f t="shared" si="6"/>
        <v>0.99984600949999991</v>
      </c>
      <c r="AE85" s="90">
        <f t="shared" si="7"/>
        <v>0.99999980000007993</v>
      </c>
      <c r="AF85" s="73"/>
      <c r="AG85" s="73"/>
      <c r="AH85" s="73"/>
      <c r="AI85" s="73"/>
      <c r="AJ85" s="73"/>
    </row>
    <row r="86" spans="1:36" x14ac:dyDescent="0.25">
      <c r="A86" s="86">
        <v>80</v>
      </c>
      <c r="B86" s="1">
        <v>1440</v>
      </c>
      <c r="C86" s="87" t="str">
        <f t="shared" si="5"/>
        <v>24 min</v>
      </c>
      <c r="D86" s="1"/>
      <c r="E86" s="89">
        <v>80</v>
      </c>
      <c r="F86" s="89">
        <v>1</v>
      </c>
      <c r="G86" s="91">
        <v>1.0000001000000001</v>
      </c>
      <c r="H86" s="91">
        <v>1.0000004</v>
      </c>
      <c r="I86" s="91">
        <v>1.0000007</v>
      </c>
      <c r="J86" s="91">
        <v>1.0000009999999999</v>
      </c>
      <c r="K86" s="91">
        <v>1.0000012</v>
      </c>
      <c r="L86" s="91">
        <v>1.0000012</v>
      </c>
      <c r="M86" s="91">
        <v>1.0000012</v>
      </c>
      <c r="N86" s="91">
        <v>1.0000009999999999</v>
      </c>
      <c r="O86" s="91">
        <v>1.0000005000000001</v>
      </c>
      <c r="P86" s="91">
        <v>0.99999899999999997</v>
      </c>
      <c r="Q86" s="91">
        <v>0.99999594999999997</v>
      </c>
      <c r="R86" s="91">
        <v>0.9999903</v>
      </c>
      <c r="S86" s="91">
        <v>0.99997959999999997</v>
      </c>
      <c r="T86" s="91">
        <v>0.99996079999999998</v>
      </c>
      <c r="U86" s="91">
        <v>0.99992749999999997</v>
      </c>
      <c r="V86" s="91">
        <v>0.99986969999999997</v>
      </c>
      <c r="W86" s="91">
        <v>0.99977300000000002</v>
      </c>
      <c r="X86" s="91">
        <v>0.99961420000000001</v>
      </c>
      <c r="Y86" s="91">
        <v>0.99935969999999996</v>
      </c>
      <c r="Z86" s="91">
        <v>0.99896704999999997</v>
      </c>
      <c r="AA86" s="90"/>
      <c r="AB86" s="90">
        <v>0.99896704999999997</v>
      </c>
      <c r="AC86" s="92"/>
      <c r="AD86" s="90">
        <f t="shared" si="6"/>
        <v>0.99987220500000018</v>
      </c>
      <c r="AE86" s="90">
        <f t="shared" si="7"/>
        <v>0.99999970000012006</v>
      </c>
      <c r="AF86" s="73"/>
      <c r="AG86" s="73"/>
      <c r="AH86" s="73"/>
      <c r="AI86" s="73"/>
      <c r="AJ86" s="73"/>
    </row>
    <row r="87" spans="1:36" x14ac:dyDescent="0.25">
      <c r="A87" s="86">
        <v>81</v>
      </c>
      <c r="B87" s="1">
        <v>1458</v>
      </c>
      <c r="C87" s="87" t="str">
        <f t="shared" si="5"/>
        <v>24.3 min</v>
      </c>
      <c r="D87" s="1"/>
      <c r="E87" s="89">
        <v>81</v>
      </c>
      <c r="F87" s="89">
        <v>1</v>
      </c>
      <c r="G87" s="91">
        <v>1.0000001000000001</v>
      </c>
      <c r="H87" s="91">
        <v>1.0000005000000001</v>
      </c>
      <c r="I87" s="91">
        <v>1.0000008</v>
      </c>
      <c r="J87" s="91">
        <v>1.0000011</v>
      </c>
      <c r="K87" s="91">
        <v>1.0000012</v>
      </c>
      <c r="L87" s="91">
        <v>1.0000013000000001</v>
      </c>
      <c r="M87" s="91">
        <v>1.0000013000000001</v>
      </c>
      <c r="N87" s="91">
        <v>1.0000012</v>
      </c>
      <c r="O87" s="91">
        <v>1.0000008</v>
      </c>
      <c r="P87" s="91">
        <v>0.99999963999999997</v>
      </c>
      <c r="Q87" s="91">
        <v>0.99999700000000002</v>
      </c>
      <c r="R87" s="91">
        <v>0.99999254999999998</v>
      </c>
      <c r="S87" s="91">
        <v>0.99998385000000001</v>
      </c>
      <c r="T87" s="91">
        <v>0.99996810000000003</v>
      </c>
      <c r="U87" s="91">
        <v>0.99994090000000002</v>
      </c>
      <c r="V87" s="91">
        <v>0.99989295</v>
      </c>
      <c r="W87" s="91">
        <v>0.99981249999999999</v>
      </c>
      <c r="X87" s="91">
        <v>0.99967989999999995</v>
      </c>
      <c r="Y87" s="91">
        <v>0.99946743000000005</v>
      </c>
      <c r="Z87" s="91">
        <v>0.99913836</v>
      </c>
      <c r="AA87" s="90"/>
      <c r="AB87" s="90">
        <v>0.99913836</v>
      </c>
      <c r="AC87" s="92"/>
      <c r="AD87" s="90">
        <f t="shared" si="6"/>
        <v>0.99989407399999997</v>
      </c>
      <c r="AE87" s="90">
        <f t="shared" si="7"/>
        <v>0.99999970000012006</v>
      </c>
      <c r="AF87" s="73"/>
      <c r="AG87" s="73"/>
      <c r="AH87" s="73"/>
      <c r="AI87" s="73"/>
      <c r="AJ87" s="73"/>
    </row>
    <row r="88" spans="1:36" x14ac:dyDescent="0.25">
      <c r="A88" s="86">
        <v>82</v>
      </c>
      <c r="B88" s="1">
        <v>1476</v>
      </c>
      <c r="C88" s="87" t="str">
        <f t="shared" si="5"/>
        <v>24.6 min</v>
      </c>
      <c r="D88" s="1"/>
      <c r="E88" s="89">
        <v>82</v>
      </c>
      <c r="F88" s="89">
        <v>0.99999994000000003</v>
      </c>
      <c r="G88" s="91">
        <v>1.0000001999999999</v>
      </c>
      <c r="H88" s="91">
        <v>1.0000004</v>
      </c>
      <c r="I88" s="91">
        <v>1.0000005999999999</v>
      </c>
      <c r="J88" s="91">
        <v>1.0000012</v>
      </c>
      <c r="K88" s="91">
        <v>1.0000012</v>
      </c>
      <c r="L88" s="91">
        <v>1.0000013999999999</v>
      </c>
      <c r="M88" s="91">
        <v>1.0000013999999999</v>
      </c>
      <c r="N88" s="91">
        <v>1.0000012</v>
      </c>
      <c r="O88" s="91">
        <v>1.0000009999999999</v>
      </c>
      <c r="P88" s="91">
        <v>1.0000001999999999</v>
      </c>
      <c r="Q88" s="91">
        <v>0.99999819999999995</v>
      </c>
      <c r="R88" s="91">
        <v>0.99999450000000001</v>
      </c>
      <c r="S88" s="91">
        <v>0.99998719999999996</v>
      </c>
      <c r="T88" s="91">
        <v>0.99997449999999999</v>
      </c>
      <c r="U88" s="91">
        <v>0.99995166000000002</v>
      </c>
      <c r="V88" s="91">
        <v>0.99991229999999998</v>
      </c>
      <c r="W88" s="91">
        <v>0.99984527000000001</v>
      </c>
      <c r="X88" s="91">
        <v>0.99973475999999994</v>
      </c>
      <c r="Y88" s="91">
        <v>0.99955729999999998</v>
      </c>
      <c r="Z88" s="91">
        <v>0.99928189999999995</v>
      </c>
      <c r="AA88" s="90"/>
      <c r="AB88" s="90">
        <v>0.99928189999999995</v>
      </c>
      <c r="AC88" s="92"/>
      <c r="AD88" s="90">
        <f t="shared" si="6"/>
        <v>0.99991231949999992</v>
      </c>
      <c r="AE88" s="90">
        <f t="shared" si="7"/>
        <v>0.99999980000007993</v>
      </c>
      <c r="AF88" s="73"/>
      <c r="AG88" s="73"/>
      <c r="AH88" s="73"/>
      <c r="AI88" s="73"/>
      <c r="AJ88" s="73"/>
    </row>
    <row r="89" spans="1:36" x14ac:dyDescent="0.25">
      <c r="A89" s="86">
        <v>83</v>
      </c>
      <c r="B89" s="1">
        <v>1494</v>
      </c>
      <c r="C89" s="87" t="str">
        <f t="shared" si="5"/>
        <v>24.9 min</v>
      </c>
      <c r="D89" s="1"/>
      <c r="E89" s="89">
        <v>83</v>
      </c>
      <c r="F89" s="89">
        <v>1</v>
      </c>
      <c r="G89" s="91">
        <v>1.0000001999999999</v>
      </c>
      <c r="H89" s="91">
        <v>1.0000005000000001</v>
      </c>
      <c r="I89" s="91">
        <v>1.0000007</v>
      </c>
      <c r="J89" s="91">
        <v>1.0000013000000001</v>
      </c>
      <c r="K89" s="91">
        <v>1.0000013000000001</v>
      </c>
      <c r="L89" s="91">
        <v>1.0000013999999999</v>
      </c>
      <c r="M89" s="91">
        <v>1.0000013999999999</v>
      </c>
      <c r="N89" s="91">
        <v>1.0000013999999999</v>
      </c>
      <c r="O89" s="91">
        <v>1.0000013000000001</v>
      </c>
      <c r="P89" s="91">
        <v>1.0000007</v>
      </c>
      <c r="Q89" s="91">
        <v>0.99999899999999997</v>
      </c>
      <c r="R89" s="91">
        <v>0.99999607000000001</v>
      </c>
      <c r="S89" s="91">
        <v>0.99999009999999999</v>
      </c>
      <c r="T89" s="91">
        <v>0.99997959999999997</v>
      </c>
      <c r="U89" s="91">
        <v>0.99996054000000001</v>
      </c>
      <c r="V89" s="91">
        <v>0.99992824000000002</v>
      </c>
      <c r="W89" s="91">
        <v>0.99987256999999996</v>
      </c>
      <c r="X89" s="91">
        <v>0.99978065000000005</v>
      </c>
      <c r="Y89" s="91">
        <v>0.99963236</v>
      </c>
      <c r="Z89" s="91">
        <v>0.99940209999999996</v>
      </c>
      <c r="AA89" s="90"/>
      <c r="AB89" s="90">
        <v>0.99940209999999996</v>
      </c>
      <c r="AC89" s="92"/>
      <c r="AD89" s="90">
        <f t="shared" si="6"/>
        <v>0.99992757150000011</v>
      </c>
      <c r="AE89" s="90">
        <f t="shared" si="7"/>
        <v>0.99999980000007993</v>
      </c>
      <c r="AF89" s="73"/>
      <c r="AG89" s="73"/>
      <c r="AH89" s="73"/>
      <c r="AI89" s="73"/>
      <c r="AJ89" s="73"/>
    </row>
    <row r="90" spans="1:36" x14ac:dyDescent="0.25">
      <c r="A90" s="86">
        <v>84</v>
      </c>
      <c r="B90" s="1">
        <v>1512</v>
      </c>
      <c r="C90" s="87" t="str">
        <f t="shared" si="5"/>
        <v>25.2 min</v>
      </c>
      <c r="D90" s="1"/>
      <c r="E90" s="89">
        <v>84</v>
      </c>
      <c r="F90" s="89">
        <v>1</v>
      </c>
      <c r="G90" s="91">
        <v>1.0000001999999999</v>
      </c>
      <c r="H90" s="91">
        <v>1.0000001999999999</v>
      </c>
      <c r="I90" s="91">
        <v>1.0000005999999999</v>
      </c>
      <c r="J90" s="91">
        <v>1.0000011</v>
      </c>
      <c r="K90" s="91">
        <v>1.0000013000000001</v>
      </c>
      <c r="L90" s="91">
        <v>1.0000013000000001</v>
      </c>
      <c r="M90" s="91">
        <v>1.0000015</v>
      </c>
      <c r="N90" s="91">
        <v>1.0000015</v>
      </c>
      <c r="O90" s="91">
        <v>1.0000013000000001</v>
      </c>
      <c r="P90" s="91">
        <v>1.0000011</v>
      </c>
      <c r="Q90" s="91">
        <v>0.99999970000000005</v>
      </c>
      <c r="R90" s="91">
        <v>0.99999709999999997</v>
      </c>
      <c r="S90" s="91">
        <v>0.99999249999999995</v>
      </c>
      <c r="T90" s="91">
        <v>0.99998379999999998</v>
      </c>
      <c r="U90" s="91">
        <v>0.99996810000000003</v>
      </c>
      <c r="V90" s="91">
        <v>0.99994130000000003</v>
      </c>
      <c r="W90" s="91">
        <v>0.99989532999999997</v>
      </c>
      <c r="X90" s="91">
        <v>0.99981874000000004</v>
      </c>
      <c r="Y90" s="91">
        <v>0.99969505999999997</v>
      </c>
      <c r="Z90" s="91">
        <v>0.99950254000000005</v>
      </c>
      <c r="AA90" s="90"/>
      <c r="AB90" s="90">
        <v>0.99950254000000005</v>
      </c>
      <c r="AC90" s="92"/>
      <c r="AD90" s="90">
        <f t="shared" si="6"/>
        <v>0.99994021350000006</v>
      </c>
      <c r="AE90" s="90">
        <f t="shared" si="7"/>
        <v>0.99999980000007993</v>
      </c>
      <c r="AF90" s="73"/>
      <c r="AG90" s="73"/>
      <c r="AH90" s="73"/>
      <c r="AI90" s="73"/>
      <c r="AJ90" s="73"/>
    </row>
    <row r="91" spans="1:36" x14ac:dyDescent="0.25">
      <c r="A91" s="86">
        <v>85</v>
      </c>
      <c r="B91" s="1">
        <v>1530</v>
      </c>
      <c r="C91" s="87" t="str">
        <f t="shared" si="5"/>
        <v>25.5 min</v>
      </c>
      <c r="D91" s="1"/>
      <c r="E91" s="89">
        <v>85</v>
      </c>
      <c r="F91" s="89">
        <v>1</v>
      </c>
      <c r="G91" s="91">
        <v>1.0000001999999999</v>
      </c>
      <c r="H91" s="91">
        <v>1.0000004</v>
      </c>
      <c r="I91" s="91">
        <v>1.0000004</v>
      </c>
      <c r="J91" s="91">
        <v>1.0000008</v>
      </c>
      <c r="K91" s="91">
        <v>1.0000012</v>
      </c>
      <c r="L91" s="91">
        <v>1.0000012</v>
      </c>
      <c r="M91" s="91">
        <v>1.0000013000000001</v>
      </c>
      <c r="N91" s="91">
        <v>1.0000015</v>
      </c>
      <c r="O91" s="91">
        <v>1.0000012</v>
      </c>
      <c r="P91" s="91">
        <v>1.0000008</v>
      </c>
      <c r="Q91" s="91">
        <v>1.0000001000000001</v>
      </c>
      <c r="R91" s="91">
        <v>0.99999819999999995</v>
      </c>
      <c r="S91" s="91">
        <v>0.99999439999999995</v>
      </c>
      <c r="T91" s="91">
        <v>0.99998730000000002</v>
      </c>
      <c r="U91" s="91">
        <v>0.99997437</v>
      </c>
      <c r="V91" s="91">
        <v>0.99995213999999999</v>
      </c>
      <c r="W91" s="91">
        <v>0.99991405</v>
      </c>
      <c r="X91" s="91">
        <v>0.99985033000000001</v>
      </c>
      <c r="Y91" s="91">
        <v>0.99974739999999995</v>
      </c>
      <c r="Z91" s="91">
        <v>0.99958634000000002</v>
      </c>
      <c r="AA91" s="90"/>
      <c r="AB91" s="90">
        <v>0.99958634000000002</v>
      </c>
      <c r="AC91" s="92"/>
      <c r="AD91" s="90">
        <f t="shared" si="6"/>
        <v>0.99995068150000022</v>
      </c>
      <c r="AE91" s="90">
        <f t="shared" si="7"/>
        <v>0.99999980000007993</v>
      </c>
      <c r="AF91" s="73"/>
      <c r="AG91" s="73"/>
      <c r="AH91" s="73"/>
      <c r="AI91" s="73"/>
      <c r="AJ91" s="73"/>
    </row>
    <row r="92" spans="1:36" x14ac:dyDescent="0.25">
      <c r="A92" s="86">
        <v>86</v>
      </c>
      <c r="B92" s="1">
        <v>1548</v>
      </c>
      <c r="C92" s="87" t="str">
        <f t="shared" si="5"/>
        <v>25.8 min</v>
      </c>
      <c r="D92" s="1"/>
      <c r="E92" s="89">
        <v>86</v>
      </c>
      <c r="F92" s="89">
        <v>1</v>
      </c>
      <c r="G92" s="91">
        <v>1.0000001999999999</v>
      </c>
      <c r="H92" s="91">
        <v>1.0000001999999999</v>
      </c>
      <c r="I92" s="91">
        <v>1.0000001999999999</v>
      </c>
      <c r="J92" s="91">
        <v>1.0000005000000001</v>
      </c>
      <c r="K92" s="91">
        <v>1.0000011</v>
      </c>
      <c r="L92" s="91">
        <v>1.0000012</v>
      </c>
      <c r="M92" s="91">
        <v>1.0000013000000001</v>
      </c>
      <c r="N92" s="91">
        <v>1.0000015</v>
      </c>
      <c r="O92" s="91">
        <v>1.0000013000000001</v>
      </c>
      <c r="P92" s="91">
        <v>1.0000011</v>
      </c>
      <c r="Q92" s="91">
        <v>1.0000004</v>
      </c>
      <c r="R92" s="91">
        <v>0.99999905</v>
      </c>
      <c r="S92" s="91">
        <v>0.99999594999999997</v>
      </c>
      <c r="T92" s="91">
        <v>0.99999017000000001</v>
      </c>
      <c r="U92" s="91">
        <v>0.99997955999999999</v>
      </c>
      <c r="V92" s="91">
        <v>0.99996110000000005</v>
      </c>
      <c r="W92" s="91">
        <v>0.99992959999999997</v>
      </c>
      <c r="X92" s="91">
        <v>0.9998766</v>
      </c>
      <c r="Y92" s="91">
        <v>0.99979079999999998</v>
      </c>
      <c r="Z92" s="91">
        <v>0.99965649999999995</v>
      </c>
      <c r="AA92" s="90"/>
      <c r="AB92" s="90">
        <v>0.99965649999999995</v>
      </c>
      <c r="AC92" s="92"/>
      <c r="AD92" s="90">
        <f t="shared" si="6"/>
        <v>0.99995941650000009</v>
      </c>
      <c r="AE92" s="90">
        <f t="shared" si="7"/>
        <v>0.99999980000007993</v>
      </c>
      <c r="AF92" s="73"/>
      <c r="AG92" s="73"/>
      <c r="AH92" s="73"/>
      <c r="AI92" s="73"/>
      <c r="AJ92" s="73"/>
    </row>
    <row r="93" spans="1:36" x14ac:dyDescent="0.25">
      <c r="A93" s="86">
        <v>87</v>
      </c>
      <c r="B93" s="1">
        <v>1566</v>
      </c>
      <c r="C93" s="87" t="str">
        <f t="shared" si="5"/>
        <v>26.1 min</v>
      </c>
      <c r="D93" s="1"/>
      <c r="E93" s="89">
        <v>87</v>
      </c>
      <c r="F93" s="89">
        <v>1</v>
      </c>
      <c r="G93" s="91">
        <v>1.0000001999999999</v>
      </c>
      <c r="H93" s="91">
        <v>1.0000005000000001</v>
      </c>
      <c r="I93" s="91">
        <v>1.0000005000000001</v>
      </c>
      <c r="J93" s="91">
        <v>1.0000005000000001</v>
      </c>
      <c r="K93" s="91">
        <v>1.0000009999999999</v>
      </c>
      <c r="L93" s="91">
        <v>1.0000013000000001</v>
      </c>
      <c r="M93" s="91">
        <v>1.0000013000000001</v>
      </c>
      <c r="N93" s="91">
        <v>1.0000017000000001</v>
      </c>
      <c r="O93" s="91">
        <v>1.0000017000000001</v>
      </c>
      <c r="P93" s="91">
        <v>1.0000013000000001</v>
      </c>
      <c r="Q93" s="91">
        <v>1.0000009999999999</v>
      </c>
      <c r="R93" s="91">
        <v>0.99999963999999997</v>
      </c>
      <c r="S93" s="91">
        <v>0.99999713999999995</v>
      </c>
      <c r="T93" s="91">
        <v>0.99999254999999998</v>
      </c>
      <c r="U93" s="91">
        <v>0.99998379999999998</v>
      </c>
      <c r="V93" s="91">
        <v>0.99996870000000004</v>
      </c>
      <c r="W93" s="91">
        <v>0.99994223999999998</v>
      </c>
      <c r="X93" s="91">
        <v>0.99989839999999997</v>
      </c>
      <c r="Y93" s="91">
        <v>0.99982709999999997</v>
      </c>
      <c r="Z93" s="91">
        <v>0.99971527000000004</v>
      </c>
      <c r="AA93" s="90"/>
      <c r="AB93" s="90">
        <v>0.99971527000000004</v>
      </c>
      <c r="AC93" s="92"/>
      <c r="AD93" s="90">
        <f t="shared" si="6"/>
        <v>0.99996679200000005</v>
      </c>
      <c r="AE93" s="90">
        <f t="shared" si="7"/>
        <v>0.99999980000007993</v>
      </c>
      <c r="AF93" s="73"/>
      <c r="AG93" s="73"/>
      <c r="AH93" s="73"/>
      <c r="AI93" s="73"/>
      <c r="AJ93" s="73"/>
    </row>
    <row r="94" spans="1:36" x14ac:dyDescent="0.25">
      <c r="A94" s="86">
        <v>88</v>
      </c>
      <c r="B94" s="1">
        <v>1584</v>
      </c>
      <c r="C94" s="87" t="str">
        <f t="shared" si="5"/>
        <v>26.4 min</v>
      </c>
      <c r="D94" s="1"/>
      <c r="E94" s="89">
        <v>88</v>
      </c>
      <c r="F94" s="89">
        <v>1</v>
      </c>
      <c r="G94" s="91">
        <v>1.0000001999999999</v>
      </c>
      <c r="H94" s="91">
        <v>1.0000005000000001</v>
      </c>
      <c r="I94" s="91">
        <v>1.0000007</v>
      </c>
      <c r="J94" s="91">
        <v>1.0000007</v>
      </c>
      <c r="K94" s="91">
        <v>1.0000008</v>
      </c>
      <c r="L94" s="91">
        <v>1.0000013000000001</v>
      </c>
      <c r="M94" s="91">
        <v>1.0000015</v>
      </c>
      <c r="N94" s="91">
        <v>1.0000017999999999</v>
      </c>
      <c r="O94" s="91">
        <v>1.0000017999999999</v>
      </c>
      <c r="P94" s="91">
        <v>1.0000017999999999</v>
      </c>
      <c r="Q94" s="91">
        <v>1.0000012</v>
      </c>
      <c r="R94" s="91">
        <v>1.0000001999999999</v>
      </c>
      <c r="S94" s="91">
        <v>0.99999830000000001</v>
      </c>
      <c r="T94" s="91">
        <v>0.99999439999999995</v>
      </c>
      <c r="U94" s="91">
        <v>0.99998750000000003</v>
      </c>
      <c r="V94" s="91">
        <v>0.99997480000000005</v>
      </c>
      <c r="W94" s="91">
        <v>0.99995290000000003</v>
      </c>
      <c r="X94" s="91">
        <v>0.99991642999999997</v>
      </c>
      <c r="Y94" s="91">
        <v>0.9998572</v>
      </c>
      <c r="Z94" s="91">
        <v>0.99976414000000002</v>
      </c>
      <c r="AA94" s="90"/>
      <c r="AB94" s="90">
        <v>0.99976414000000002</v>
      </c>
      <c r="AC94" s="92"/>
      <c r="AD94" s="90">
        <f t="shared" si="6"/>
        <v>0.99997290849999998</v>
      </c>
      <c r="AE94" s="90">
        <f t="shared" si="7"/>
        <v>0.99999980000007993</v>
      </c>
      <c r="AF94" s="73"/>
      <c r="AG94" s="73"/>
      <c r="AH94" s="73"/>
      <c r="AI94" s="73"/>
      <c r="AJ94" s="73"/>
    </row>
    <row r="95" spans="1:36" x14ac:dyDescent="0.25">
      <c r="A95" s="86">
        <v>89</v>
      </c>
      <c r="B95" s="1">
        <v>1602</v>
      </c>
      <c r="C95" s="87" t="str">
        <f t="shared" si="5"/>
        <v>26.7 min</v>
      </c>
      <c r="D95" s="1"/>
      <c r="E95" s="89">
        <v>89</v>
      </c>
      <c r="F95" s="89">
        <v>1</v>
      </c>
      <c r="G95" s="91">
        <v>1.0000001999999999</v>
      </c>
      <c r="H95" s="91">
        <v>1.0000005000000001</v>
      </c>
      <c r="I95" s="91">
        <v>1.0000007</v>
      </c>
      <c r="J95" s="91">
        <v>1.0000007</v>
      </c>
      <c r="K95" s="91">
        <v>1.0000011</v>
      </c>
      <c r="L95" s="91">
        <v>1.0000013000000001</v>
      </c>
      <c r="M95" s="91">
        <v>1.0000017999999999</v>
      </c>
      <c r="N95" s="91">
        <v>1.0000017999999999</v>
      </c>
      <c r="O95" s="91">
        <v>1.0000019</v>
      </c>
      <c r="P95" s="91">
        <v>1.0000019</v>
      </c>
      <c r="Q95" s="91">
        <v>1.0000017000000001</v>
      </c>
      <c r="R95" s="91">
        <v>1.0000009999999999</v>
      </c>
      <c r="S95" s="91">
        <v>0.99999919999999998</v>
      </c>
      <c r="T95" s="91">
        <v>0.999996</v>
      </c>
      <c r="U95" s="91">
        <v>0.99999033999999998</v>
      </c>
      <c r="V95" s="91">
        <v>0.99998010000000004</v>
      </c>
      <c r="W95" s="91">
        <v>0.99996180000000001</v>
      </c>
      <c r="X95" s="91">
        <v>0.99993149999999997</v>
      </c>
      <c r="Y95" s="91">
        <v>0.99988220000000005</v>
      </c>
      <c r="Z95" s="91">
        <v>0.99980473999999997</v>
      </c>
      <c r="AA95" s="90"/>
      <c r="AB95" s="90">
        <v>0.99980473999999997</v>
      </c>
      <c r="AC95" s="92"/>
      <c r="AD95" s="90">
        <f t="shared" si="6"/>
        <v>0.9999780239999998</v>
      </c>
      <c r="AE95" s="90">
        <f t="shared" si="7"/>
        <v>0.99999980000007993</v>
      </c>
      <c r="AF95" s="73"/>
      <c r="AG95" s="73"/>
      <c r="AH95" s="73"/>
      <c r="AI95" s="73"/>
      <c r="AJ95" s="73"/>
    </row>
    <row r="96" spans="1:36" x14ac:dyDescent="0.25">
      <c r="A96" s="86">
        <v>90</v>
      </c>
      <c r="B96" s="1">
        <v>1620</v>
      </c>
      <c r="C96" s="87" t="str">
        <f t="shared" si="5"/>
        <v>27 min</v>
      </c>
      <c r="D96" s="1"/>
      <c r="E96" s="89">
        <v>90</v>
      </c>
      <c r="F96" s="89">
        <v>1</v>
      </c>
      <c r="G96" s="91">
        <v>1.0000004</v>
      </c>
      <c r="H96" s="91">
        <v>1.0000005000000001</v>
      </c>
      <c r="I96" s="91">
        <v>1.0000007</v>
      </c>
      <c r="J96" s="91">
        <v>1.0000008</v>
      </c>
      <c r="K96" s="91">
        <v>1.0000009999999999</v>
      </c>
      <c r="L96" s="91">
        <v>1.0000013000000001</v>
      </c>
      <c r="M96" s="91">
        <v>1.0000017000000001</v>
      </c>
      <c r="N96" s="91">
        <v>1.0000020000000001</v>
      </c>
      <c r="O96" s="91">
        <v>1.0000020000000001</v>
      </c>
      <c r="P96" s="91">
        <v>1.0000020999999999</v>
      </c>
      <c r="Q96" s="91">
        <v>1.0000017999999999</v>
      </c>
      <c r="R96" s="91">
        <v>1.0000013000000001</v>
      </c>
      <c r="S96" s="91">
        <v>1</v>
      </c>
      <c r="T96" s="91">
        <v>0.99999729999999998</v>
      </c>
      <c r="U96" s="91">
        <v>0.99999267000000003</v>
      </c>
      <c r="V96" s="91">
        <v>0.99998414999999996</v>
      </c>
      <c r="W96" s="91">
        <v>0.99996910000000006</v>
      </c>
      <c r="X96" s="91">
        <v>0.99994400000000006</v>
      </c>
      <c r="Y96" s="91">
        <v>0.99990296000000001</v>
      </c>
      <c r="Z96" s="91">
        <v>0.99983849999999996</v>
      </c>
      <c r="AA96" s="90"/>
      <c r="AB96" s="90">
        <v>0.99983849999999996</v>
      </c>
      <c r="AC96" s="92"/>
      <c r="AD96" s="90">
        <f t="shared" si="6"/>
        <v>0.99998221399999987</v>
      </c>
      <c r="AE96" s="90">
        <f t="shared" si="7"/>
        <v>1</v>
      </c>
      <c r="AF96" s="73"/>
      <c r="AG96" s="73"/>
      <c r="AH96" s="73"/>
      <c r="AI96" s="73"/>
      <c r="AJ96" s="73"/>
    </row>
    <row r="97" spans="1:36" x14ac:dyDescent="0.25">
      <c r="A97" s="86">
        <v>91</v>
      </c>
      <c r="B97" s="1">
        <v>1638</v>
      </c>
      <c r="C97" s="87" t="str">
        <f t="shared" si="5"/>
        <v>27.3 min</v>
      </c>
      <c r="D97" s="1"/>
      <c r="E97" s="89">
        <v>91</v>
      </c>
      <c r="F97" s="89">
        <v>1</v>
      </c>
      <c r="G97" s="91">
        <v>1.0000001999999999</v>
      </c>
      <c r="H97" s="91">
        <v>1.0000005999999999</v>
      </c>
      <c r="I97" s="91">
        <v>1.0000005999999999</v>
      </c>
      <c r="J97" s="91">
        <v>1.0000007</v>
      </c>
      <c r="K97" s="91">
        <v>1.0000008</v>
      </c>
      <c r="L97" s="91">
        <v>1.0000012</v>
      </c>
      <c r="M97" s="91">
        <v>1.0000015</v>
      </c>
      <c r="N97" s="91">
        <v>1.0000020000000001</v>
      </c>
      <c r="O97" s="91">
        <v>1.0000020000000001</v>
      </c>
      <c r="P97" s="91">
        <v>1.0000020999999999</v>
      </c>
      <c r="Q97" s="91">
        <v>1.0000020000000001</v>
      </c>
      <c r="R97" s="91">
        <v>1.0000015</v>
      </c>
      <c r="S97" s="91">
        <v>1.0000005999999999</v>
      </c>
      <c r="T97" s="91">
        <v>0.99999839999999995</v>
      </c>
      <c r="U97" s="91">
        <v>0.99999459999999996</v>
      </c>
      <c r="V97" s="91">
        <v>0.99998783999999996</v>
      </c>
      <c r="W97" s="91">
        <v>0.99997519999999995</v>
      </c>
      <c r="X97" s="91">
        <v>0.99995416000000004</v>
      </c>
      <c r="Y97" s="91">
        <v>0.99992040000000004</v>
      </c>
      <c r="Z97" s="91">
        <v>0.99986660000000005</v>
      </c>
      <c r="AA97" s="90"/>
      <c r="AB97" s="90">
        <v>0.99986660000000005</v>
      </c>
      <c r="AC97" s="92"/>
      <c r="AD97" s="90">
        <f t="shared" si="6"/>
        <v>0.99998565000000017</v>
      </c>
      <c r="AE97" s="90">
        <f t="shared" si="7"/>
        <v>0.99999980000007993</v>
      </c>
      <c r="AF97" s="73"/>
      <c r="AG97" s="73"/>
      <c r="AH97" s="73"/>
      <c r="AI97" s="73"/>
      <c r="AJ97" s="73"/>
    </row>
    <row r="98" spans="1:36" x14ac:dyDescent="0.25">
      <c r="A98" s="86">
        <v>92</v>
      </c>
      <c r="B98" s="1">
        <v>1656</v>
      </c>
      <c r="C98" s="87" t="str">
        <f t="shared" si="5"/>
        <v>27.6 min</v>
      </c>
      <c r="D98" s="1"/>
      <c r="E98" s="89">
        <v>92</v>
      </c>
      <c r="F98" s="89">
        <v>0.99999994000000003</v>
      </c>
      <c r="G98" s="91">
        <v>1.0000001000000001</v>
      </c>
      <c r="H98" s="91">
        <v>1.0000004</v>
      </c>
      <c r="I98" s="91">
        <v>1.0000005999999999</v>
      </c>
      <c r="J98" s="91">
        <v>1.0000005999999999</v>
      </c>
      <c r="K98" s="91">
        <v>1.0000005999999999</v>
      </c>
      <c r="L98" s="91">
        <v>1.0000011</v>
      </c>
      <c r="M98" s="91">
        <v>1.0000015</v>
      </c>
      <c r="N98" s="91">
        <v>1.0000019</v>
      </c>
      <c r="O98" s="91">
        <v>1.0000023</v>
      </c>
      <c r="P98" s="91">
        <v>1.0000023</v>
      </c>
      <c r="Q98" s="91">
        <v>1.0000023</v>
      </c>
      <c r="R98" s="91">
        <v>1.0000019</v>
      </c>
      <c r="S98" s="91">
        <v>1.0000011</v>
      </c>
      <c r="T98" s="91">
        <v>0.99999934000000001</v>
      </c>
      <c r="U98" s="91">
        <v>0.999996</v>
      </c>
      <c r="V98" s="91">
        <v>0.99999039999999995</v>
      </c>
      <c r="W98" s="91">
        <v>0.99998032999999997</v>
      </c>
      <c r="X98" s="91">
        <v>0.99996315999999996</v>
      </c>
      <c r="Y98" s="91">
        <v>0.99993480000000001</v>
      </c>
      <c r="Z98" s="91">
        <v>0.99988997000000002</v>
      </c>
      <c r="AA98" s="90"/>
      <c r="AB98" s="90">
        <v>0.99988997000000002</v>
      </c>
      <c r="AC98" s="92"/>
      <c r="AD98" s="90">
        <f t="shared" si="6"/>
        <v>0.99998853500000018</v>
      </c>
      <c r="AE98" s="90">
        <f t="shared" si="7"/>
        <v>0.99999970000012006</v>
      </c>
      <c r="AF98" s="73"/>
      <c r="AG98" s="73"/>
      <c r="AH98" s="73"/>
      <c r="AI98" s="73"/>
      <c r="AJ98" s="73"/>
    </row>
    <row r="99" spans="1:36" x14ac:dyDescent="0.25">
      <c r="A99" s="86">
        <v>93</v>
      </c>
      <c r="B99" s="1">
        <v>1674</v>
      </c>
      <c r="C99" s="87" t="str">
        <f t="shared" si="5"/>
        <v>27.9 min</v>
      </c>
      <c r="D99" s="1"/>
      <c r="E99" s="89">
        <v>93</v>
      </c>
      <c r="F99" s="89">
        <v>0.99999994000000003</v>
      </c>
      <c r="G99" s="91">
        <v>1.0000001999999999</v>
      </c>
      <c r="H99" s="91">
        <v>1.0000005000000001</v>
      </c>
      <c r="I99" s="91">
        <v>1.0000007</v>
      </c>
      <c r="J99" s="91">
        <v>1.0000007</v>
      </c>
      <c r="K99" s="91">
        <v>1.0000007</v>
      </c>
      <c r="L99" s="91">
        <v>1.0000008</v>
      </c>
      <c r="M99" s="91">
        <v>1.0000013999999999</v>
      </c>
      <c r="N99" s="91">
        <v>1.0000017999999999</v>
      </c>
      <c r="O99" s="91">
        <v>1.0000020999999999</v>
      </c>
      <c r="P99" s="91">
        <v>1.0000024999999999</v>
      </c>
      <c r="Q99" s="91">
        <v>1.0000024999999999</v>
      </c>
      <c r="R99" s="91">
        <v>1.0000020999999999</v>
      </c>
      <c r="S99" s="91">
        <v>1.0000017000000001</v>
      </c>
      <c r="T99" s="91">
        <v>1.0000001999999999</v>
      </c>
      <c r="U99" s="91">
        <v>0.99999755999999995</v>
      </c>
      <c r="V99" s="91">
        <v>0.99999285000000004</v>
      </c>
      <c r="W99" s="91">
        <v>0.99998443999999997</v>
      </c>
      <c r="X99" s="91">
        <v>0.99997040000000004</v>
      </c>
      <c r="Y99" s="91">
        <v>0.99994669999999997</v>
      </c>
      <c r="Z99" s="91">
        <v>0.99990959999999995</v>
      </c>
      <c r="AA99" s="90"/>
      <c r="AB99" s="90">
        <v>0.99990959999999995</v>
      </c>
      <c r="AC99" s="92"/>
      <c r="AD99" s="90">
        <f t="shared" si="6"/>
        <v>0.99999097250000002</v>
      </c>
      <c r="AE99" s="90">
        <f t="shared" si="7"/>
        <v>0.99999980000007993</v>
      </c>
      <c r="AF99" s="73"/>
      <c r="AG99" s="73"/>
      <c r="AH99" s="73"/>
      <c r="AI99" s="73"/>
      <c r="AJ99" s="73"/>
    </row>
    <row r="100" spans="1:36" x14ac:dyDescent="0.25">
      <c r="A100" s="86">
        <v>94</v>
      </c>
      <c r="B100" s="1">
        <v>1692</v>
      </c>
      <c r="C100" s="87" t="str">
        <f t="shared" si="5"/>
        <v>28.2 min</v>
      </c>
      <c r="D100" s="1"/>
      <c r="E100" s="89">
        <v>94</v>
      </c>
      <c r="F100" s="89">
        <v>0.99999990000000005</v>
      </c>
      <c r="G100" s="91">
        <v>1.0000001999999999</v>
      </c>
      <c r="H100" s="91">
        <v>1.0000005999999999</v>
      </c>
      <c r="I100" s="91">
        <v>1.0000007</v>
      </c>
      <c r="J100" s="91">
        <v>1.0000007</v>
      </c>
      <c r="K100" s="91">
        <v>1.0000007</v>
      </c>
      <c r="L100" s="91">
        <v>1.0000009999999999</v>
      </c>
      <c r="M100" s="91">
        <v>1.0000013000000001</v>
      </c>
      <c r="N100" s="91">
        <v>1.0000017999999999</v>
      </c>
      <c r="O100" s="91">
        <v>1.0000020999999999</v>
      </c>
      <c r="P100" s="91">
        <v>1.0000024999999999</v>
      </c>
      <c r="Q100" s="91">
        <v>1.0000026</v>
      </c>
      <c r="R100" s="91">
        <v>1.0000023</v>
      </c>
      <c r="S100" s="91">
        <v>1.0000019</v>
      </c>
      <c r="T100" s="91">
        <v>1.0000009999999999</v>
      </c>
      <c r="U100" s="91">
        <v>0.99999875000000005</v>
      </c>
      <c r="V100" s="91">
        <v>0.99999492999999995</v>
      </c>
      <c r="W100" s="91">
        <v>0.99998810000000005</v>
      </c>
      <c r="X100" s="91">
        <v>0.99997630000000004</v>
      </c>
      <c r="Y100" s="91">
        <v>0.99995666999999999</v>
      </c>
      <c r="Z100" s="91">
        <v>0.99992559999999997</v>
      </c>
      <c r="AA100" s="90"/>
      <c r="AB100" s="90">
        <v>0.99992559999999997</v>
      </c>
      <c r="AC100" s="92"/>
      <c r="AD100" s="90">
        <f t="shared" si="6"/>
        <v>0.9999929875000001</v>
      </c>
      <c r="AE100" s="90">
        <f t="shared" si="7"/>
        <v>0.99999980000007993</v>
      </c>
      <c r="AF100" s="73"/>
      <c r="AG100" s="73"/>
      <c r="AH100" s="73"/>
      <c r="AI100" s="73"/>
      <c r="AJ100" s="73"/>
    </row>
    <row r="101" spans="1:36" x14ac:dyDescent="0.25">
      <c r="A101" s="86">
        <v>95</v>
      </c>
      <c r="B101" s="1">
        <v>1710</v>
      </c>
      <c r="C101" s="87" t="str">
        <f t="shared" si="5"/>
        <v>28.5 min</v>
      </c>
      <c r="D101" s="1"/>
      <c r="E101" s="89">
        <v>95</v>
      </c>
      <c r="F101" s="89">
        <v>0.99999990000000005</v>
      </c>
      <c r="G101" s="91">
        <v>1.0000001999999999</v>
      </c>
      <c r="H101" s="91">
        <v>1.0000004</v>
      </c>
      <c r="I101" s="91">
        <v>1.0000005999999999</v>
      </c>
      <c r="J101" s="91">
        <v>1.0000007</v>
      </c>
      <c r="K101" s="91">
        <v>1.0000007</v>
      </c>
      <c r="L101" s="91">
        <v>1.0000011</v>
      </c>
      <c r="M101" s="91">
        <v>1.0000012</v>
      </c>
      <c r="N101" s="91">
        <v>1.0000017000000001</v>
      </c>
      <c r="O101" s="91">
        <v>1.0000020000000001</v>
      </c>
      <c r="P101" s="91">
        <v>1.0000024000000001</v>
      </c>
      <c r="Q101" s="91">
        <v>1.0000024999999999</v>
      </c>
      <c r="R101" s="91">
        <v>1.0000024999999999</v>
      </c>
      <c r="S101" s="91">
        <v>1.0000020999999999</v>
      </c>
      <c r="T101" s="91">
        <v>1.0000013000000001</v>
      </c>
      <c r="U101" s="91">
        <v>0.99999970000000005</v>
      </c>
      <c r="V101" s="91">
        <v>0.99999669999999996</v>
      </c>
      <c r="W101" s="91">
        <v>0.99999079999999996</v>
      </c>
      <c r="X101" s="91">
        <v>0.99998105000000004</v>
      </c>
      <c r="Y101" s="91">
        <v>0.99996512999999998</v>
      </c>
      <c r="Z101" s="91">
        <v>0.99993926</v>
      </c>
      <c r="AA101" s="90"/>
      <c r="AB101" s="90">
        <v>0.99993926</v>
      </c>
      <c r="AC101" s="92"/>
      <c r="AD101" s="90">
        <f t="shared" si="6"/>
        <v>0.99999460200000012</v>
      </c>
      <c r="AE101" s="90">
        <f t="shared" si="7"/>
        <v>0.99999980000007993</v>
      </c>
      <c r="AF101" s="73"/>
      <c r="AG101" s="73"/>
      <c r="AH101" s="73"/>
      <c r="AI101" s="73"/>
      <c r="AJ101" s="73"/>
    </row>
    <row r="102" spans="1:36" x14ac:dyDescent="0.25">
      <c r="A102" s="86">
        <v>96</v>
      </c>
      <c r="B102" s="1">
        <v>1728</v>
      </c>
      <c r="C102" s="87" t="str">
        <f t="shared" si="5"/>
        <v>28.8 min</v>
      </c>
      <c r="D102" s="1"/>
      <c r="E102" s="89">
        <v>96</v>
      </c>
      <c r="F102" s="89">
        <v>0.99999990000000005</v>
      </c>
      <c r="G102" s="91">
        <v>1.0000001999999999</v>
      </c>
      <c r="H102" s="91">
        <v>1.0000004</v>
      </c>
      <c r="I102" s="91">
        <v>1.0000005999999999</v>
      </c>
      <c r="J102" s="91">
        <v>1.0000005999999999</v>
      </c>
      <c r="K102" s="91">
        <v>1.0000008</v>
      </c>
      <c r="L102" s="91">
        <v>1.0000009999999999</v>
      </c>
      <c r="M102" s="91">
        <v>1.0000012</v>
      </c>
      <c r="N102" s="91">
        <v>1.0000013999999999</v>
      </c>
      <c r="O102" s="91">
        <v>1.0000020000000001</v>
      </c>
      <c r="P102" s="91">
        <v>1.0000024999999999</v>
      </c>
      <c r="Q102" s="91">
        <v>1.0000026</v>
      </c>
      <c r="R102" s="91">
        <v>1.0000026</v>
      </c>
      <c r="S102" s="91">
        <v>1.0000024999999999</v>
      </c>
      <c r="T102" s="91">
        <v>1.0000017000000001</v>
      </c>
      <c r="U102" s="91">
        <v>1.0000004</v>
      </c>
      <c r="V102" s="91">
        <v>0.99999780000000005</v>
      </c>
      <c r="W102" s="91">
        <v>0.99999325999999999</v>
      </c>
      <c r="X102" s="91">
        <v>0.99998509999999996</v>
      </c>
      <c r="Y102" s="91">
        <v>0.99997199999999997</v>
      </c>
      <c r="Z102" s="91">
        <v>0.99995040000000002</v>
      </c>
      <c r="AA102" s="90"/>
      <c r="AB102" s="90">
        <v>0.99995040000000002</v>
      </c>
      <c r="AC102" s="92"/>
      <c r="AD102" s="90">
        <f t="shared" si="6"/>
        <v>0.99999595299999999</v>
      </c>
      <c r="AE102" s="90">
        <f t="shared" si="7"/>
        <v>0.99999980000007993</v>
      </c>
      <c r="AF102" s="73"/>
      <c r="AG102" s="73"/>
      <c r="AH102" s="73"/>
      <c r="AI102" s="73"/>
      <c r="AJ102" s="73"/>
    </row>
    <row r="103" spans="1:36" x14ac:dyDescent="0.25">
      <c r="A103" s="86">
        <v>97</v>
      </c>
      <c r="B103" s="1">
        <v>1746</v>
      </c>
      <c r="C103" s="87" t="str">
        <f t="shared" si="5"/>
        <v>29.1 min</v>
      </c>
      <c r="D103" s="1"/>
      <c r="E103" s="89">
        <v>97</v>
      </c>
      <c r="F103" s="89">
        <v>0.99999990000000005</v>
      </c>
      <c r="G103" s="91">
        <v>1.0000001999999999</v>
      </c>
      <c r="H103" s="91">
        <v>1.0000005000000001</v>
      </c>
      <c r="I103" s="91">
        <v>1.0000008</v>
      </c>
      <c r="J103" s="91">
        <v>1.0000007</v>
      </c>
      <c r="K103" s="91">
        <v>1.0000007</v>
      </c>
      <c r="L103" s="91">
        <v>1.0000011</v>
      </c>
      <c r="M103" s="91">
        <v>1.0000013000000001</v>
      </c>
      <c r="N103" s="91">
        <v>1.0000015</v>
      </c>
      <c r="O103" s="91">
        <v>1.0000019</v>
      </c>
      <c r="P103" s="91">
        <v>1.0000024999999999</v>
      </c>
      <c r="Q103" s="91">
        <v>1.0000026</v>
      </c>
      <c r="R103" s="91">
        <v>1.0000026</v>
      </c>
      <c r="S103" s="91">
        <v>1.0000024999999999</v>
      </c>
      <c r="T103" s="91">
        <v>1.0000023</v>
      </c>
      <c r="U103" s="91">
        <v>1.0000009999999999</v>
      </c>
      <c r="V103" s="91">
        <v>0.99999899999999997</v>
      </c>
      <c r="W103" s="91">
        <v>0.99999510000000003</v>
      </c>
      <c r="X103" s="91">
        <v>0.99998856000000003</v>
      </c>
      <c r="Y103" s="91">
        <v>0.99997760000000002</v>
      </c>
      <c r="Z103" s="91">
        <v>0.99995964999999998</v>
      </c>
      <c r="AA103" s="90"/>
      <c r="AB103" s="90">
        <v>0.99995964999999998</v>
      </c>
      <c r="AC103" s="92"/>
      <c r="AD103" s="90">
        <f t="shared" si="6"/>
        <v>0.99999710550000009</v>
      </c>
      <c r="AE103" s="90">
        <f t="shared" si="7"/>
        <v>0.99999980000007993</v>
      </c>
      <c r="AF103" s="73"/>
      <c r="AG103" s="73"/>
      <c r="AH103" s="73"/>
      <c r="AI103" s="73"/>
      <c r="AJ103" s="73"/>
    </row>
    <row r="104" spans="1:36" x14ac:dyDescent="0.25">
      <c r="A104" s="86">
        <v>98</v>
      </c>
      <c r="B104" s="1">
        <v>1764</v>
      </c>
      <c r="C104" s="87" t="str">
        <f t="shared" si="5"/>
        <v>29.4 min</v>
      </c>
      <c r="D104" s="1"/>
      <c r="E104" s="89">
        <v>98</v>
      </c>
      <c r="F104" s="89">
        <v>0.99999990000000005</v>
      </c>
      <c r="G104" s="91">
        <v>1.0000004</v>
      </c>
      <c r="H104" s="91">
        <v>1.0000005999999999</v>
      </c>
      <c r="I104" s="91">
        <v>1.0000008</v>
      </c>
      <c r="J104" s="91">
        <v>1.0000009999999999</v>
      </c>
      <c r="K104" s="91">
        <v>1.0000009999999999</v>
      </c>
      <c r="L104" s="91">
        <v>1.0000009999999999</v>
      </c>
      <c r="M104" s="91">
        <v>1.0000013999999999</v>
      </c>
      <c r="N104" s="91">
        <v>1.0000017999999999</v>
      </c>
      <c r="O104" s="91">
        <v>1.0000020999999999</v>
      </c>
      <c r="P104" s="91">
        <v>1.0000024000000001</v>
      </c>
      <c r="Q104" s="91">
        <v>1.0000027</v>
      </c>
      <c r="R104" s="91">
        <v>1.0000027</v>
      </c>
      <c r="S104" s="91">
        <v>1.0000027</v>
      </c>
      <c r="T104" s="91">
        <v>1.0000024000000001</v>
      </c>
      <c r="U104" s="91">
        <v>1.0000017000000001</v>
      </c>
      <c r="V104" s="91">
        <v>1</v>
      </c>
      <c r="W104" s="91">
        <v>0.99999680000000002</v>
      </c>
      <c r="X104" s="91">
        <v>0.99999123999999995</v>
      </c>
      <c r="Y104" s="91">
        <v>0.99998224000000002</v>
      </c>
      <c r="Z104" s="91">
        <v>0.99996739999999995</v>
      </c>
      <c r="AA104" s="90"/>
      <c r="AB104" s="90">
        <v>0.99996739999999995</v>
      </c>
      <c r="AC104" s="92"/>
      <c r="AD104" s="90">
        <f t="shared" si="6"/>
        <v>0.99999811900000002</v>
      </c>
      <c r="AE104" s="90">
        <f t="shared" si="7"/>
        <v>1</v>
      </c>
      <c r="AF104" s="73"/>
      <c r="AG104" s="73"/>
      <c r="AH104" s="73"/>
      <c r="AI104" s="73"/>
      <c r="AJ104" s="73"/>
    </row>
    <row r="105" spans="1:36" x14ac:dyDescent="0.25">
      <c r="A105" s="86">
        <v>99</v>
      </c>
      <c r="B105" s="1">
        <v>1782</v>
      </c>
      <c r="C105" s="87" t="str">
        <f t="shared" si="5"/>
        <v>29.7 min</v>
      </c>
      <c r="D105" s="1"/>
      <c r="E105" s="89">
        <v>99</v>
      </c>
      <c r="F105" s="89">
        <v>0.99999979999999999</v>
      </c>
      <c r="G105" s="91">
        <v>1.0000001000000001</v>
      </c>
      <c r="H105" s="91">
        <v>1.0000005999999999</v>
      </c>
      <c r="I105" s="91">
        <v>1.0000008</v>
      </c>
      <c r="J105" s="91">
        <v>1.0000008</v>
      </c>
      <c r="K105" s="91">
        <v>1.0000011</v>
      </c>
      <c r="L105" s="91">
        <v>1.0000011</v>
      </c>
      <c r="M105" s="91">
        <v>1.0000013000000001</v>
      </c>
      <c r="N105" s="91">
        <v>1.0000015</v>
      </c>
      <c r="O105" s="91">
        <v>1.0000020000000001</v>
      </c>
      <c r="P105" s="91">
        <v>1.0000023</v>
      </c>
      <c r="Q105" s="91">
        <v>1.0000024000000001</v>
      </c>
      <c r="R105" s="91">
        <v>1.0000026</v>
      </c>
      <c r="S105" s="91">
        <v>1.0000026</v>
      </c>
      <c r="T105" s="91">
        <v>1.0000024000000001</v>
      </c>
      <c r="U105" s="91">
        <v>1.0000019</v>
      </c>
      <c r="V105" s="91">
        <v>1.0000005999999999</v>
      </c>
      <c r="W105" s="91">
        <v>0.99999830000000001</v>
      </c>
      <c r="X105" s="91">
        <v>0.99999355999999995</v>
      </c>
      <c r="Y105" s="91">
        <v>0.99998609999999999</v>
      </c>
      <c r="Z105" s="91">
        <v>0.99997382999999995</v>
      </c>
      <c r="AA105" s="90"/>
      <c r="AB105" s="90">
        <v>0.99997382999999995</v>
      </c>
      <c r="AC105" s="92"/>
      <c r="AD105" s="90">
        <f t="shared" si="6"/>
        <v>0.99999879450000007</v>
      </c>
      <c r="AE105" s="90">
        <f t="shared" si="7"/>
        <v>0.99999970000012006</v>
      </c>
      <c r="AF105" s="73"/>
      <c r="AG105" s="73"/>
      <c r="AH105" s="73"/>
      <c r="AI105" s="73"/>
      <c r="AJ105" s="73"/>
    </row>
    <row r="106" spans="1:36" x14ac:dyDescent="0.25">
      <c r="A106" s="86">
        <v>100</v>
      </c>
      <c r="B106" s="1">
        <v>1800</v>
      </c>
      <c r="C106" s="87" t="str">
        <f t="shared" si="5"/>
        <v>30 min</v>
      </c>
      <c r="D106" s="1"/>
      <c r="E106" s="89">
        <v>100</v>
      </c>
      <c r="F106" s="89">
        <v>0.99999979999999999</v>
      </c>
      <c r="G106" s="91">
        <v>0.99999994000000003</v>
      </c>
      <c r="H106" s="91">
        <v>1.0000004</v>
      </c>
      <c r="I106" s="91">
        <v>1.0000007</v>
      </c>
      <c r="J106" s="91">
        <v>1.0000009999999999</v>
      </c>
      <c r="K106" s="91">
        <v>1.0000012</v>
      </c>
      <c r="L106" s="91">
        <v>1.0000012</v>
      </c>
      <c r="M106" s="91">
        <v>1.0000013000000001</v>
      </c>
      <c r="N106" s="91">
        <v>1.0000017000000001</v>
      </c>
      <c r="O106" s="91">
        <v>1.0000017999999999</v>
      </c>
      <c r="P106" s="91">
        <v>1.0000023</v>
      </c>
      <c r="Q106" s="91">
        <v>1.0000024999999999</v>
      </c>
      <c r="R106" s="91">
        <v>1.0000026</v>
      </c>
      <c r="S106" s="91">
        <v>1.0000027</v>
      </c>
      <c r="T106" s="91">
        <v>1.0000026</v>
      </c>
      <c r="U106" s="91">
        <v>1.0000020000000001</v>
      </c>
      <c r="V106" s="91">
        <v>1.0000012</v>
      </c>
      <c r="W106" s="91">
        <v>0.99999910000000003</v>
      </c>
      <c r="X106" s="91">
        <v>0.99999539999999998</v>
      </c>
      <c r="Y106" s="91">
        <v>0.99998933000000001</v>
      </c>
      <c r="Z106" s="91">
        <v>0.99997913999999999</v>
      </c>
      <c r="AA106" s="90"/>
      <c r="AB106" s="90">
        <v>0.99997913999999999</v>
      </c>
      <c r="AC106" s="92"/>
      <c r="AD106" s="90">
        <f t="shared" si="6"/>
        <v>0.99999940550000022</v>
      </c>
      <c r="AE106" s="90">
        <f t="shared" si="7"/>
        <v>0.99999954000018398</v>
      </c>
      <c r="AF106" s="73"/>
      <c r="AG106" s="73"/>
      <c r="AH106" s="73"/>
      <c r="AI106" s="73"/>
      <c r="AJ106" s="73"/>
    </row>
    <row r="107" spans="1:36" ht="15" x14ac:dyDescent="0.25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1:36" ht="15" x14ac:dyDescent="0.25">
      <c r="A108" s="92"/>
      <c r="B108" s="92"/>
      <c r="C108" s="92"/>
      <c r="D108" s="92" t="s">
        <v>63</v>
      </c>
      <c r="E108" s="92"/>
      <c r="F108" s="92"/>
      <c r="G108" s="92" t="s">
        <v>14</v>
      </c>
      <c r="H108" s="92" t="s">
        <v>14</v>
      </c>
      <c r="I108" s="92" t="s">
        <v>14</v>
      </c>
      <c r="J108" s="92" t="s">
        <v>14</v>
      </c>
      <c r="K108" s="92" t="s">
        <v>14</v>
      </c>
      <c r="L108" s="92" t="s">
        <v>14</v>
      </c>
      <c r="M108" s="92" t="s">
        <v>14</v>
      </c>
      <c r="N108" s="92" t="s">
        <v>14</v>
      </c>
      <c r="O108" s="92" t="s">
        <v>14</v>
      </c>
      <c r="P108" s="92" t="s">
        <v>14</v>
      </c>
      <c r="Q108" s="92" t="s">
        <v>14</v>
      </c>
      <c r="R108" s="92" t="s">
        <v>14</v>
      </c>
      <c r="S108" s="92" t="s">
        <v>14</v>
      </c>
      <c r="T108" s="92" t="s">
        <v>14</v>
      </c>
      <c r="U108" s="92" t="s">
        <v>14</v>
      </c>
      <c r="V108" s="92" t="s">
        <v>14</v>
      </c>
      <c r="W108" s="92" t="s">
        <v>14</v>
      </c>
      <c r="X108" s="92" t="s">
        <v>14</v>
      </c>
      <c r="Y108" s="92" t="s">
        <v>14</v>
      </c>
      <c r="Z108" s="92" t="s">
        <v>14</v>
      </c>
      <c r="AA108" s="92"/>
      <c r="AB108" s="92"/>
      <c r="AC108" s="92"/>
      <c r="AD108" s="92"/>
      <c r="AE108" s="92"/>
      <c r="AF108" s="73"/>
      <c r="AG108" s="73"/>
      <c r="AH108" s="73"/>
      <c r="AI108" s="73"/>
      <c r="AJ108" s="73"/>
    </row>
    <row r="109" spans="1:36" ht="15" x14ac:dyDescent="0.25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1:36" ht="15" x14ac:dyDescent="0.25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</sheetData>
  <conditionalFormatting sqref="A108:AE10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{8A85CAE0-29E6-477F-9C66-FD3DF29ECD1E}</x14:id>
        </ext>
      </extLst>
    </cfRule>
  </conditionalFormatting>
  <conditionalFormatting sqref="A107:AJ107 A109:AJ110 AF108:AJ108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{2C20B6D9-F8B9-4361-9935-3C45E63FEEF9}</x14:id>
        </ext>
      </extLst>
    </cfRule>
  </conditionalFormatting>
  <conditionalFormatting sqref="G7:G106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{88F2895E-F687-454D-B394-29DC7DFAAB41}</x14:id>
        </ext>
      </extLst>
    </cfRule>
  </conditionalFormatting>
  <conditionalFormatting sqref="G7:Z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6:AB10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7:AC10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{421FC8FD-C4F3-41D3-B29A-1A099CC47228}</x14:id>
        </ext>
      </extLst>
    </cfRule>
  </conditionalFormatting>
  <conditionalFormatting sqref="AE7:AF106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{A8F5A6DB-17AB-4079-9C9F-9DFDC5580A93}</x14:id>
        </ext>
      </extLst>
    </cfRule>
  </conditionalFormatting>
  <conditionalFormatting sqref="AG27:AH10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{FAB5B3A0-959B-4AEB-9BB5-11F6095A3211}</x14:id>
        </ext>
      </extLst>
    </cfRule>
  </conditionalFormatting>
  <conditionalFormatting sqref="AI1:AJ10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{81DD7769-8F0D-48A3-9A5C-C498F9FB1F8B}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85CAE0-29E6-477F-9C66-FD3DF29ECD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A108:AE108</xm:sqref>
        </x14:conditionalFormatting>
        <x14:conditionalFormatting xmlns:xm="http://schemas.microsoft.com/office/excel/2006/main">
          <x14:cfRule type="dataBar" id="{2C20B6D9-F8B9-4361-9935-3C45E63FEE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A107:AJ107 A109:AJ110 AF108:AJ108</xm:sqref>
        </x14:conditionalFormatting>
        <x14:conditionalFormatting xmlns:xm="http://schemas.microsoft.com/office/excel/2006/main">
          <x14:cfRule type="dataBar" id="{88F2895E-F687-454D-B394-29DC7DFAAB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G7:G106</xm:sqref>
        </x14:conditionalFormatting>
        <x14:conditionalFormatting xmlns:xm="http://schemas.microsoft.com/office/excel/2006/main">
          <x14:cfRule type="dataBar" id="{421FC8FD-C4F3-41D3-B29A-1A099CC472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AC7:AC106</xm:sqref>
        </x14:conditionalFormatting>
        <x14:conditionalFormatting xmlns:xm="http://schemas.microsoft.com/office/excel/2006/main">
          <x14:cfRule type="dataBar" id="{A8F5A6DB-17AB-4079-9C9F-9DFDC5580A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AE7:AF106</xm:sqref>
        </x14:conditionalFormatting>
        <x14:conditionalFormatting xmlns:xm="http://schemas.microsoft.com/office/excel/2006/main">
          <x14:cfRule type="dataBar" id="{FAB5B3A0-959B-4AEB-9BB5-11F6095A32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AG27:AH106</xm:sqref>
        </x14:conditionalFormatting>
        <x14:conditionalFormatting xmlns:xm="http://schemas.microsoft.com/office/excel/2006/main">
          <x14:cfRule type="dataBar" id="{81DD7769-8F0D-48A3-9A5C-C498F9FB1F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AI1:AJ106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41E3-92FB-47E2-B09D-2A2C2DE618C7}">
  <dimension ref="A1:CX4"/>
  <sheetViews>
    <sheetView tabSelected="1" topLeftCell="BV1" workbookViewId="0">
      <selection activeCell="CD8" sqref="CD8"/>
    </sheetView>
  </sheetViews>
  <sheetFormatPr defaultRowHeight="15" x14ac:dyDescent="0.25"/>
  <sheetData>
    <row r="1" spans="1:10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5">
      <c r="A2">
        <v>0</v>
      </c>
      <c r="B2">
        <v>60</v>
      </c>
      <c r="C2">
        <v>59.4</v>
      </c>
      <c r="D2">
        <v>58.8</v>
      </c>
      <c r="E2">
        <v>58.199999999999903</v>
      </c>
      <c r="F2">
        <v>57.599999999999902</v>
      </c>
      <c r="G2">
        <v>56.999999999999901</v>
      </c>
      <c r="H2">
        <v>56.399999999999899</v>
      </c>
      <c r="I2">
        <v>55.799999999999898</v>
      </c>
      <c r="J2">
        <v>55.199999999999903</v>
      </c>
      <c r="K2">
        <v>54.599999999999802</v>
      </c>
      <c r="L2">
        <v>53.999999999999801</v>
      </c>
      <c r="M2">
        <v>53.3999999999998</v>
      </c>
      <c r="N2">
        <v>52.799999999999798</v>
      </c>
      <c r="O2">
        <v>52.199999999999697</v>
      </c>
      <c r="P2">
        <v>51.599999999999703</v>
      </c>
      <c r="Q2">
        <v>50.999999999999702</v>
      </c>
      <c r="R2">
        <v>50.399999999999601</v>
      </c>
      <c r="S2">
        <v>49.799999999999599</v>
      </c>
      <c r="T2">
        <v>49.199999999999598</v>
      </c>
      <c r="U2">
        <v>48.599999999999604</v>
      </c>
      <c r="V2">
        <v>47.999999999999503</v>
      </c>
      <c r="W2">
        <v>47.399999999999501</v>
      </c>
      <c r="X2">
        <v>46.7999999999995</v>
      </c>
      <c r="Y2">
        <v>46.199999999999498</v>
      </c>
      <c r="Z2">
        <v>45.599999999999397</v>
      </c>
      <c r="AA2">
        <v>44.999999999999403</v>
      </c>
      <c r="AB2">
        <v>44.399999999999402</v>
      </c>
      <c r="AC2">
        <v>43.7999999999994</v>
      </c>
      <c r="AD2">
        <v>43.199999999999399</v>
      </c>
      <c r="AE2">
        <v>42.599999999999397</v>
      </c>
      <c r="AF2">
        <v>41.999999999999403</v>
      </c>
      <c r="AG2">
        <v>41.399999999999302</v>
      </c>
      <c r="AH2">
        <v>40.799999999999301</v>
      </c>
      <c r="AI2">
        <v>40.199999999999299</v>
      </c>
      <c r="AJ2">
        <v>39.599999999999298</v>
      </c>
      <c r="AK2">
        <v>38.999999999999297</v>
      </c>
      <c r="AL2">
        <v>38.399999999999302</v>
      </c>
      <c r="AM2">
        <v>37.799999999999301</v>
      </c>
      <c r="AN2">
        <v>37.199999999999299</v>
      </c>
      <c r="AO2">
        <v>36.599999999999298</v>
      </c>
      <c r="AP2">
        <v>35.999999999999297</v>
      </c>
      <c r="AQ2">
        <v>35.399999999999302</v>
      </c>
      <c r="AR2">
        <v>34.799999999999301</v>
      </c>
      <c r="AS2">
        <v>34.199999999999299</v>
      </c>
      <c r="AT2">
        <v>33.599999999999298</v>
      </c>
      <c r="AU2">
        <v>32.999999999999297</v>
      </c>
      <c r="AV2">
        <v>32.399999999999302</v>
      </c>
      <c r="AW2">
        <v>31.799999999999301</v>
      </c>
      <c r="AX2">
        <v>31.199999999999299</v>
      </c>
      <c r="AY2">
        <v>30.599999999999302</v>
      </c>
      <c r="AZ2">
        <v>29.9999999999993</v>
      </c>
      <c r="BA2">
        <v>29.399999999999299</v>
      </c>
      <c r="BB2">
        <v>28.799999999999301</v>
      </c>
      <c r="BC2">
        <v>28.199999999999299</v>
      </c>
      <c r="BD2">
        <v>27.599999999999302</v>
      </c>
      <c r="BE2">
        <v>26.9999999999993</v>
      </c>
      <c r="BF2">
        <v>26.399999999999299</v>
      </c>
      <c r="BG2">
        <v>25.799999999999301</v>
      </c>
      <c r="BH2">
        <v>25.199999999999299</v>
      </c>
      <c r="BI2">
        <v>24.599999999999401</v>
      </c>
      <c r="BJ2">
        <v>23.9999999999994</v>
      </c>
      <c r="BK2">
        <v>23.399999999999402</v>
      </c>
      <c r="BL2">
        <v>22.7999999999994</v>
      </c>
      <c r="BM2">
        <v>22.199999999999399</v>
      </c>
      <c r="BN2">
        <v>21.599999999999401</v>
      </c>
      <c r="BO2">
        <v>20.9999999999994</v>
      </c>
      <c r="BP2">
        <v>20.399999999999402</v>
      </c>
      <c r="BQ2">
        <v>19.7999999999994</v>
      </c>
      <c r="BR2">
        <v>19.199999999999399</v>
      </c>
      <c r="BS2">
        <v>18.599999999999401</v>
      </c>
      <c r="BT2">
        <v>17.9999999999994</v>
      </c>
      <c r="BU2">
        <v>17.399999999999402</v>
      </c>
      <c r="BV2">
        <v>16.7999999999995</v>
      </c>
      <c r="BW2">
        <v>16.199999999999498</v>
      </c>
      <c r="BX2">
        <v>15.5999999999995</v>
      </c>
      <c r="BY2">
        <v>14.999999999999501</v>
      </c>
      <c r="BZ2">
        <v>14.399999999999499</v>
      </c>
      <c r="CA2">
        <v>13.7999999999995</v>
      </c>
      <c r="CB2">
        <v>13.1999999999995</v>
      </c>
      <c r="CC2">
        <v>12.5999999999996</v>
      </c>
      <c r="CD2">
        <v>11.9999999999996</v>
      </c>
      <c r="CE2">
        <v>11.399999999999601</v>
      </c>
      <c r="CF2">
        <v>10.799999999999599</v>
      </c>
      <c r="CG2">
        <v>10.1999999999996</v>
      </c>
      <c r="CH2">
        <v>9.5999999999996994</v>
      </c>
      <c r="CI2">
        <v>8.9999999999997193</v>
      </c>
      <c r="CJ2">
        <v>8.3999999999997303</v>
      </c>
      <c r="CK2">
        <v>7.7999999999997502</v>
      </c>
      <c r="CL2">
        <v>7.1999999999997701</v>
      </c>
      <c r="CM2">
        <v>6.59999999999979</v>
      </c>
      <c r="CN2">
        <v>5.9999999999998099</v>
      </c>
      <c r="CO2">
        <v>5.3999999999998201</v>
      </c>
      <c r="CP2">
        <v>4.79999999999984</v>
      </c>
      <c r="CQ2">
        <v>4.1999999999998598</v>
      </c>
      <c r="CR2">
        <v>3.5999999999998802</v>
      </c>
      <c r="CS2">
        <v>2.9999999999999001</v>
      </c>
      <c r="CT2">
        <v>2.39999999999992</v>
      </c>
      <c r="CU2">
        <v>1.7999999999999401</v>
      </c>
      <c r="CV2">
        <v>1.19999999999996</v>
      </c>
      <c r="CW2">
        <v>0.59999999999997999</v>
      </c>
      <c r="CX2">
        <v>0</v>
      </c>
    </row>
    <row r="3" spans="1:102" x14ac:dyDescent="0.25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  <c r="BG3">
        <v>57</v>
      </c>
      <c r="BH3">
        <v>58</v>
      </c>
      <c r="BI3">
        <v>59</v>
      </c>
      <c r="BJ3">
        <v>60</v>
      </c>
      <c r="BK3">
        <v>61</v>
      </c>
      <c r="BL3">
        <v>62</v>
      </c>
      <c r="BM3">
        <v>63</v>
      </c>
      <c r="BN3">
        <v>64</v>
      </c>
      <c r="BO3">
        <v>65</v>
      </c>
      <c r="BP3">
        <v>66</v>
      </c>
      <c r="BQ3">
        <v>67</v>
      </c>
      <c r="BR3">
        <v>68</v>
      </c>
      <c r="BS3">
        <v>69</v>
      </c>
      <c r="BT3">
        <v>70</v>
      </c>
      <c r="BU3">
        <v>71</v>
      </c>
      <c r="BV3">
        <v>72</v>
      </c>
      <c r="BW3">
        <v>73</v>
      </c>
      <c r="BX3">
        <v>74</v>
      </c>
      <c r="BY3">
        <v>75</v>
      </c>
      <c r="BZ3">
        <v>76</v>
      </c>
      <c r="CA3">
        <v>77</v>
      </c>
      <c r="CB3">
        <v>78</v>
      </c>
      <c r="CC3">
        <v>79</v>
      </c>
      <c r="CD3">
        <v>80</v>
      </c>
      <c r="CE3">
        <v>81</v>
      </c>
      <c r="CF3">
        <v>82</v>
      </c>
      <c r="CG3">
        <v>83</v>
      </c>
      <c r="CH3">
        <v>84</v>
      </c>
      <c r="CI3">
        <v>85</v>
      </c>
      <c r="CJ3">
        <v>86</v>
      </c>
      <c r="CK3">
        <v>87</v>
      </c>
      <c r="CL3">
        <v>88</v>
      </c>
      <c r="CM3">
        <v>89</v>
      </c>
      <c r="CN3">
        <v>90</v>
      </c>
      <c r="CO3">
        <v>91</v>
      </c>
      <c r="CP3">
        <v>92</v>
      </c>
      <c r="CQ3">
        <v>93</v>
      </c>
      <c r="CR3">
        <v>94</v>
      </c>
      <c r="CS3">
        <v>95</v>
      </c>
      <c r="CT3">
        <v>96</v>
      </c>
      <c r="CU3">
        <v>97</v>
      </c>
      <c r="CV3">
        <v>98</v>
      </c>
      <c r="CW3">
        <v>99</v>
      </c>
      <c r="CX3">
        <v>100</v>
      </c>
    </row>
    <row r="4" spans="1:102" x14ac:dyDescent="0.25">
      <c r="A4">
        <v>0</v>
      </c>
      <c r="B4">
        <v>1</v>
      </c>
      <c r="C4">
        <v>0.74993121802341101</v>
      </c>
      <c r="D4">
        <v>0.56231555846290904</v>
      </c>
      <c r="E4">
        <v>0.42151693465715701</v>
      </c>
      <c r="F4">
        <v>0.31580960224188498</v>
      </c>
      <c r="G4">
        <v>0.236404254449121</v>
      </c>
      <c r="H4">
        <v>0.17671751185580201</v>
      </c>
      <c r="I4">
        <v>0.13182311586401799</v>
      </c>
      <c r="J4">
        <v>9.8038678199225696E-2</v>
      </c>
      <c r="K4">
        <v>7.2613725262786699E-2</v>
      </c>
      <c r="L4">
        <v>5.34938201284378E-2</v>
      </c>
      <c r="M4">
        <v>3.9142306515637E-2</v>
      </c>
      <c r="N4">
        <v>2.8406127440654301E-2</v>
      </c>
      <c r="O4">
        <v>2.04156107301765E-2</v>
      </c>
      <c r="P4">
        <v>1.45104585794604E-2</v>
      </c>
      <c r="Q4">
        <v>1.01857830749891E-2</v>
      </c>
      <c r="R4">
        <v>7.0531944341329297E-3</v>
      </c>
      <c r="S4">
        <v>4.8128890579224697E-3</v>
      </c>
      <c r="T4">
        <v>3.2335203142744499E-3</v>
      </c>
      <c r="U4">
        <v>2.1374046887119198E-3</v>
      </c>
      <c r="V4">
        <v>1.3893066349779E-3</v>
      </c>
      <c r="W4">
        <v>8.8762620076679704E-4</v>
      </c>
      <c r="X4">
        <v>5.5726073455702498E-4</v>
      </c>
      <c r="Y4">
        <v>3.4372182595714302E-4</v>
      </c>
      <c r="Z4">
        <v>2.0827717377552699E-4</v>
      </c>
      <c r="AA4">
        <v>1.23983206820981E-4</v>
      </c>
      <c r="AB4" s="98">
        <v>7.2510474997067295E-5</v>
      </c>
      <c r="AC4" s="98">
        <v>4.16686640332027E-5</v>
      </c>
      <c r="AD4" s="98">
        <v>2.3532238775298302E-5</v>
      </c>
      <c r="AE4" s="98">
        <v>1.3063255671693999E-5</v>
      </c>
      <c r="AF4" s="98">
        <v>7.1297817242307903E-6</v>
      </c>
      <c r="AG4" s="98">
        <v>3.8269204457502799E-6</v>
      </c>
      <c r="AH4" s="98">
        <v>2.0206453364376601E-6</v>
      </c>
      <c r="AI4" s="98">
        <v>1.0498388018948199E-6</v>
      </c>
      <c r="AJ4" s="98">
        <v>5.3687743043305297E-7</v>
      </c>
      <c r="AK4" s="98">
        <v>2.703200058607E-7</v>
      </c>
      <c r="AL4" s="98">
        <v>1.34048988910531E-7</v>
      </c>
      <c r="AM4" s="98">
        <v>6.5488252085413795E-8</v>
      </c>
      <c r="AN4" s="98">
        <v>3.1528957275181099E-8</v>
      </c>
      <c r="AO4" s="98">
        <v>1.4963496812868799E-8</v>
      </c>
      <c r="AP4" s="98">
        <v>7.0026657000445098E-9</v>
      </c>
      <c r="AQ4" s="98">
        <v>3.2324236217418499E-9</v>
      </c>
      <c r="AR4" s="98">
        <v>1.4721546723188799E-9</v>
      </c>
      <c r="AS4" s="98">
        <v>6.6170183371366198E-10</v>
      </c>
      <c r="AT4" s="98">
        <v>2.9361345231032E-10</v>
      </c>
      <c r="AU4" s="98">
        <v>1.2865086043615199E-10</v>
      </c>
      <c r="AV4" s="98">
        <v>5.5678604432925502E-11</v>
      </c>
      <c r="AW4" s="98">
        <v>2.38076180596954E-11</v>
      </c>
      <c r="AX4" s="98">
        <v>1.0060181918874499E-11</v>
      </c>
      <c r="AY4" s="98">
        <v>4.20209225429525E-12</v>
      </c>
      <c r="AZ4" s="98">
        <v>1.7354017706706E-12</v>
      </c>
      <c r="BA4" s="98">
        <v>7.0877978825183398E-13</v>
      </c>
      <c r="BB4" s="98">
        <v>2.86351127574078E-13</v>
      </c>
      <c r="BC4" s="98">
        <v>1.1446153493888999E-13</v>
      </c>
      <c r="BD4" s="98">
        <v>4.5278032553498301E-14</v>
      </c>
      <c r="BE4" s="98">
        <v>1.7728603358148799E-14</v>
      </c>
      <c r="BF4" s="98">
        <v>6.8724200046372602E-15</v>
      </c>
      <c r="BG4" s="98">
        <v>2.63803062754492E-15</v>
      </c>
      <c r="BH4" s="98">
        <v>1.00292708585615E-15</v>
      </c>
      <c r="BI4" s="98">
        <v>3.77711661051988E-16</v>
      </c>
      <c r="BJ4" s="98">
        <v>1.4093952882992001E-16</v>
      </c>
      <c r="BK4" s="98">
        <v>5.2115191780616299E-17</v>
      </c>
      <c r="BL4" s="98">
        <v>1.9099877098983399E-17</v>
      </c>
      <c r="BM4" s="98">
        <v>6.9391307659614205E-18</v>
      </c>
      <c r="BN4" s="98">
        <v>2.4995360932021801E-18</v>
      </c>
      <c r="BO4" s="98">
        <v>8.9281863448761291E-19</v>
      </c>
      <c r="BP4" s="98">
        <v>3.1628919823736199E-19</v>
      </c>
      <c r="BQ4" s="98">
        <v>1.1114469447644799E-19</v>
      </c>
      <c r="BR4" s="98">
        <v>3.8747225102901598E-20</v>
      </c>
      <c r="BS4" s="98">
        <v>1.34030150690854E-20</v>
      </c>
      <c r="BT4" s="98">
        <v>4.6008209582563002E-21</v>
      </c>
      <c r="BU4" s="98">
        <v>1.56746695735469E-21</v>
      </c>
      <c r="BV4" s="98">
        <v>5.3008981491138299E-22</v>
      </c>
      <c r="BW4" s="98">
        <v>1.77969183694992E-22</v>
      </c>
      <c r="BX4" s="98">
        <v>5.93252091430586E-23</v>
      </c>
      <c r="BY4" s="98">
        <v>1.96375050424778E-23</v>
      </c>
      <c r="BZ4" s="98">
        <v>6.4556205071798101E-24</v>
      </c>
      <c r="CA4" s="98">
        <v>2.1078762317147201E-24</v>
      </c>
      <c r="CB4" s="98">
        <v>6.8368675201377403E-25</v>
      </c>
      <c r="CC4" s="98">
        <v>2.20304034182346E-25</v>
      </c>
      <c r="CD4" s="98">
        <v>7.0532301936532304E-26</v>
      </c>
      <c r="CE4" s="98">
        <v>2.2438815688762501E-26</v>
      </c>
      <c r="CF4" s="98">
        <v>7.0941913183189696E-27</v>
      </c>
      <c r="CG4" s="98">
        <v>2.22915721277866E-27</v>
      </c>
      <c r="CH4" s="98">
        <v>6.9623529250488598E-28</v>
      </c>
      <c r="CI4" s="98">
        <v>2.1616759180729098E-28</v>
      </c>
      <c r="CJ4" s="98">
        <v>6.6724456580275605E-29</v>
      </c>
      <c r="CK4" s="98">
        <v>2.04776048779957E-29</v>
      </c>
      <c r="CL4" s="98">
        <v>6.2490174913670796E-30</v>
      </c>
      <c r="CM4" s="98">
        <v>1.89635965641129E-30</v>
      </c>
      <c r="CN4" s="98">
        <v>5.7232551443161899E-31</v>
      </c>
      <c r="CO4" s="98">
        <v>1.7179682833983501E-31</v>
      </c>
      <c r="CP4" s="98">
        <v>5.1294664416321399E-32</v>
      </c>
      <c r="CQ4" s="98">
        <v>1.52352241114979E-32</v>
      </c>
      <c r="CR4" s="98">
        <v>4.5017245574950699E-33</v>
      </c>
      <c r="CS4" s="98">
        <v>1.32341324617704E-33</v>
      </c>
      <c r="CT4" s="98">
        <v>3.8710696529408398E-34</v>
      </c>
      <c r="CU4" s="98">
        <v>1.12673083605073E-34</v>
      </c>
      <c r="CV4" s="98">
        <v>3.2641497597332402E-35</v>
      </c>
      <c r="CW4" s="98">
        <v>9.4529989792972101E-36</v>
      </c>
      <c r="CX4" s="98">
        <v>3.0204331644583597E-36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3996-146B-46CF-B1C8-D47BE5044BA9}">
  <dimension ref="A1:AB105"/>
  <sheetViews>
    <sheetView zoomScale="140" zoomScaleNormal="140" workbookViewId="0">
      <pane ySplit="10755" topLeftCell="A104"/>
      <selection activeCell="G17" sqref="A3:G17"/>
      <selection pane="bottomLeft" activeCell="U104" sqref="U104"/>
    </sheetView>
  </sheetViews>
  <sheetFormatPr defaultRowHeight="12.75" customHeight="1" x14ac:dyDescent="0.3"/>
  <cols>
    <col min="1" max="1" width="1.28515625" style="22" customWidth="1"/>
    <col min="2" max="4" width="6.42578125" style="22" customWidth="1"/>
    <col min="5" max="5" width="8.140625" style="22" customWidth="1"/>
    <col min="6" max="7" width="3.140625" style="21" customWidth="1"/>
    <col min="8" max="8" width="12.7109375" style="21" customWidth="1"/>
    <col min="9" max="12" width="2.140625" style="21" bestFit="1" customWidth="1"/>
    <col min="13" max="13" width="8.140625" style="19" customWidth="1"/>
    <col min="14" max="14" width="1.28515625" style="22" customWidth="1"/>
    <col min="15" max="15" width="6.42578125" style="22" customWidth="1"/>
    <col min="16" max="16" width="10.140625" style="22" customWidth="1"/>
    <col min="17" max="17" width="9.140625" style="22" customWidth="1"/>
    <col min="18" max="18" width="6.5703125" style="22" customWidth="1"/>
    <col min="19" max="19" width="9.28515625" style="22" customWidth="1"/>
    <col min="20" max="20" width="2.5703125" style="22" customWidth="1"/>
    <col min="21" max="21" width="9.28515625" style="22" customWidth="1"/>
    <col min="22" max="24" width="5.85546875" style="22" customWidth="1"/>
    <col min="25" max="25" width="1.42578125" style="22" customWidth="1"/>
    <col min="26" max="26" width="9.28515625" style="22" customWidth="1"/>
    <col min="27" max="27" width="6.42578125" style="22" customWidth="1"/>
    <col min="28" max="16384" width="9.140625" style="22"/>
  </cols>
  <sheetData>
    <row r="1" spans="1:28" ht="9.75" customHeight="1" x14ac:dyDescent="0.3">
      <c r="A1" s="20"/>
      <c r="B1" s="44"/>
      <c r="C1" s="44"/>
      <c r="D1" s="44"/>
      <c r="E1" s="44"/>
      <c r="F1" s="20"/>
      <c r="G1" s="48"/>
      <c r="H1" s="48"/>
      <c r="I1" s="48"/>
      <c r="J1" s="48"/>
      <c r="K1" s="48"/>
      <c r="L1" s="48"/>
      <c r="M1" s="20"/>
      <c r="N1" s="20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</row>
    <row r="2" spans="1:28" ht="18" customHeight="1" x14ac:dyDescent="0.3">
      <c r="A2" s="20"/>
      <c r="B2" s="49"/>
      <c r="C2" s="49"/>
      <c r="D2" s="49"/>
      <c r="E2" s="49"/>
      <c r="F2" s="20"/>
      <c r="G2" s="20"/>
      <c r="H2" s="49"/>
      <c r="I2" s="50"/>
      <c r="J2" s="50"/>
      <c r="K2" s="50"/>
      <c r="L2" s="50"/>
      <c r="M2" s="51"/>
      <c r="N2" s="20"/>
      <c r="O2" s="28"/>
      <c r="P2" s="28"/>
      <c r="Q2" s="28"/>
      <c r="R2" s="28"/>
      <c r="S2" s="43">
        <v>6</v>
      </c>
      <c r="T2" s="43"/>
      <c r="U2" s="43">
        <v>7</v>
      </c>
      <c r="V2" s="43" t="s">
        <v>14</v>
      </c>
      <c r="W2" s="43" t="s">
        <v>14</v>
      </c>
      <c r="X2" s="43" t="s">
        <v>61</v>
      </c>
      <c r="Y2" s="30"/>
      <c r="Z2" s="43">
        <v>8</v>
      </c>
      <c r="AA2" s="47"/>
      <c r="AB2" s="28"/>
    </row>
    <row r="3" spans="1:28" ht="7.5" customHeight="1" x14ac:dyDescent="0.3">
      <c r="A3" s="44"/>
      <c r="B3" s="60">
        <v>1</v>
      </c>
      <c r="C3" s="60">
        <v>2</v>
      </c>
      <c r="D3" s="60">
        <v>3</v>
      </c>
      <c r="E3" s="61"/>
      <c r="F3" s="44"/>
      <c r="G3" s="44"/>
      <c r="H3" s="49"/>
      <c r="I3" s="50"/>
      <c r="J3" s="50"/>
      <c r="K3" s="50"/>
      <c r="L3" s="50"/>
      <c r="M3" s="20"/>
      <c r="N3" s="20"/>
      <c r="O3" s="28"/>
      <c r="P3" s="28"/>
      <c r="Q3" s="28"/>
      <c r="R3" s="28"/>
      <c r="S3" s="46">
        <f>S9*S10</f>
        <v>800</v>
      </c>
      <c r="T3" s="28"/>
      <c r="U3" s="30">
        <f>U8*U10</f>
        <v>4800</v>
      </c>
      <c r="V3" s="30">
        <f>V8*V10</f>
        <v>192</v>
      </c>
      <c r="W3" s="30">
        <f>W8*W10</f>
        <v>1200</v>
      </c>
      <c r="X3" s="27">
        <f>X8*X10</f>
        <v>800</v>
      </c>
      <c r="Y3" s="30"/>
      <c r="Z3" s="46">
        <f>Z9*Z10</f>
        <v>800</v>
      </c>
      <c r="AA3" s="30"/>
      <c r="AB3" s="28"/>
    </row>
    <row r="4" spans="1:28" ht="7.5" customHeight="1" x14ac:dyDescent="0.3">
      <c r="A4" s="44"/>
      <c r="B4" s="62"/>
      <c r="C4" s="62"/>
      <c r="D4" s="62"/>
      <c r="E4" s="61"/>
      <c r="F4" s="44"/>
      <c r="G4" s="44"/>
      <c r="H4" s="49"/>
      <c r="I4" s="50"/>
      <c r="J4" s="50"/>
      <c r="K4" s="50"/>
      <c r="L4" s="50"/>
      <c r="M4" s="20"/>
      <c r="N4" s="20"/>
      <c r="O4" s="28"/>
      <c r="P4" s="28"/>
      <c r="Q4" s="28"/>
      <c r="R4" s="28"/>
      <c r="S4" s="30">
        <f>S8*S16</f>
        <v>1</v>
      </c>
      <c r="T4" s="28"/>
      <c r="U4" s="30">
        <f t="shared" ref="U4:X6" si="0">U8*U16</f>
        <v>0.4</v>
      </c>
      <c r="V4" s="30">
        <f t="shared" si="0"/>
        <v>0.4</v>
      </c>
      <c r="W4" s="30">
        <f t="shared" si="0"/>
        <v>0.4</v>
      </c>
      <c r="X4" s="30">
        <f t="shared" si="0"/>
        <v>0.8</v>
      </c>
      <c r="Y4" s="30"/>
      <c r="Z4" s="30">
        <f>Z8*Z16</f>
        <v>1</v>
      </c>
      <c r="AA4" s="30" t="s">
        <v>54</v>
      </c>
      <c r="AB4" s="28"/>
    </row>
    <row r="5" spans="1:28" ht="7.5" customHeight="1" x14ac:dyDescent="0.3">
      <c r="A5" s="44"/>
      <c r="B5" s="63" t="s">
        <v>12</v>
      </c>
      <c r="C5" s="64" t="s">
        <v>14</v>
      </c>
      <c r="D5" s="64" t="s">
        <v>14</v>
      </c>
      <c r="E5" s="61" t="s">
        <v>13</v>
      </c>
      <c r="F5" s="44"/>
      <c r="G5" s="44"/>
      <c r="H5" s="49"/>
      <c r="I5" s="50"/>
      <c r="J5" s="50"/>
      <c r="K5" s="50"/>
      <c r="L5" s="50"/>
      <c r="M5" s="51"/>
      <c r="N5" s="20"/>
      <c r="O5" s="28"/>
      <c r="P5" s="28"/>
      <c r="Q5" s="28"/>
      <c r="R5" s="28"/>
      <c r="S5" s="30">
        <f>S9*S17</f>
        <v>20</v>
      </c>
      <c r="T5" s="28"/>
      <c r="U5" s="30">
        <f t="shared" si="0"/>
        <v>0.01</v>
      </c>
      <c r="V5" s="30">
        <f t="shared" si="0"/>
        <v>0.05</v>
      </c>
      <c r="W5" s="30">
        <f t="shared" si="0"/>
        <v>0.02</v>
      </c>
      <c r="X5" s="30">
        <f t="shared" si="0"/>
        <v>0.02</v>
      </c>
      <c r="Y5" s="30"/>
      <c r="Z5" s="30">
        <f>Z9*Z17</f>
        <v>5</v>
      </c>
      <c r="AA5" s="30" t="s">
        <v>52</v>
      </c>
      <c r="AB5" s="28"/>
    </row>
    <row r="6" spans="1:28" ht="7.5" customHeight="1" x14ac:dyDescent="0.3">
      <c r="A6" s="44"/>
      <c r="B6" s="65">
        <f>COUNT(B4:D4)</f>
        <v>0</v>
      </c>
      <c r="C6" s="64"/>
      <c r="D6" s="64">
        <v>100</v>
      </c>
      <c r="E6" s="66" t="s">
        <v>36</v>
      </c>
      <c r="F6" s="44"/>
      <c r="G6" s="44"/>
      <c r="H6" s="49"/>
      <c r="I6" s="50"/>
      <c r="J6" s="50"/>
      <c r="K6" s="50"/>
      <c r="L6" s="50"/>
      <c r="M6" s="51"/>
      <c r="N6" s="20"/>
      <c r="O6" s="28"/>
      <c r="P6" s="28"/>
      <c r="Q6" s="28"/>
      <c r="R6" s="28"/>
      <c r="S6" s="30">
        <f>S10*S18</f>
        <v>40</v>
      </c>
      <c r="T6" s="28"/>
      <c r="U6" s="30">
        <f t="shared" si="0"/>
        <v>3.5999999999999996</v>
      </c>
      <c r="V6" s="30">
        <f t="shared" si="0"/>
        <v>0.72</v>
      </c>
      <c r="W6" s="30">
        <f t="shared" si="0"/>
        <v>1.7999999999999998</v>
      </c>
      <c r="X6" s="30">
        <f t="shared" si="0"/>
        <v>0.6</v>
      </c>
      <c r="Y6" s="30"/>
      <c r="Z6" s="30">
        <f>Z10*Z18</f>
        <v>10</v>
      </c>
      <c r="AA6" s="30" t="s">
        <v>53</v>
      </c>
      <c r="AB6" s="28"/>
    </row>
    <row r="7" spans="1:28" ht="7.5" customHeight="1" x14ac:dyDescent="0.3">
      <c r="A7" s="44"/>
      <c r="B7" s="67"/>
      <c r="C7" s="67"/>
      <c r="D7" s="67"/>
      <c r="E7" s="67"/>
      <c r="F7" s="44"/>
      <c r="G7" s="44"/>
      <c r="H7" s="49"/>
      <c r="I7" s="50"/>
      <c r="J7" s="50"/>
      <c r="K7" s="50"/>
      <c r="L7" s="50"/>
      <c r="M7" s="51"/>
      <c r="N7" s="20"/>
      <c r="O7" s="28"/>
      <c r="P7" s="28"/>
      <c r="Q7" s="36"/>
      <c r="R7" s="28"/>
      <c r="S7" s="28"/>
      <c r="T7" s="28"/>
      <c r="U7" s="28"/>
      <c r="V7" s="28"/>
      <c r="W7" s="28"/>
      <c r="X7" s="28"/>
      <c r="Y7" s="30"/>
      <c r="Z7" s="28"/>
      <c r="AA7" s="30" t="e">
        <f>#REF!</f>
        <v>#REF!</v>
      </c>
      <c r="AB7" s="28"/>
    </row>
    <row r="8" spans="1:28" ht="7.5" customHeight="1" x14ac:dyDescent="0.3">
      <c r="A8" s="44"/>
      <c r="B8" s="65"/>
      <c r="C8" s="66"/>
      <c r="D8" s="64"/>
      <c r="E8" s="66"/>
      <c r="F8" s="44"/>
      <c r="G8" s="44"/>
      <c r="H8" s="49"/>
      <c r="I8" s="50"/>
      <c r="J8" s="50"/>
      <c r="K8" s="50"/>
      <c r="L8" s="50"/>
      <c r="M8" s="51"/>
      <c r="N8" s="20"/>
      <c r="O8" s="28"/>
      <c r="P8" s="28"/>
      <c r="Q8" s="29" t="s">
        <v>16</v>
      </c>
      <c r="R8" s="24" t="s">
        <v>42</v>
      </c>
      <c r="S8" s="30">
        <v>1</v>
      </c>
      <c r="T8" s="28"/>
      <c r="U8" s="23">
        <v>40</v>
      </c>
      <c r="V8" s="23">
        <v>8</v>
      </c>
      <c r="W8" s="23">
        <v>20</v>
      </c>
      <c r="X8" s="27">
        <v>40</v>
      </c>
      <c r="Y8" s="30"/>
      <c r="Z8" s="30">
        <v>1</v>
      </c>
      <c r="AA8" s="30"/>
      <c r="AB8" s="28"/>
    </row>
    <row r="9" spans="1:28" ht="7.5" customHeight="1" x14ac:dyDescent="0.3">
      <c r="A9" s="44"/>
      <c r="B9" s="60">
        <v>1</v>
      </c>
      <c r="C9" s="60">
        <v>2</v>
      </c>
      <c r="D9" s="60">
        <v>3</v>
      </c>
      <c r="E9" s="61"/>
      <c r="F9" s="44"/>
      <c r="G9" s="44"/>
      <c r="H9" s="49"/>
      <c r="I9" s="50"/>
      <c r="J9" s="50"/>
      <c r="K9" s="50"/>
      <c r="L9" s="50"/>
      <c r="M9" s="51"/>
      <c r="N9" s="20"/>
      <c r="O9" s="28"/>
      <c r="P9" s="28"/>
      <c r="Q9" s="29" t="s">
        <v>17</v>
      </c>
      <c r="R9" s="24" t="s">
        <v>43</v>
      </c>
      <c r="S9" s="46">
        <v>20</v>
      </c>
      <c r="T9" s="28"/>
      <c r="U9" s="46">
        <v>1</v>
      </c>
      <c r="V9" s="46">
        <v>1</v>
      </c>
      <c r="W9" s="46">
        <v>1</v>
      </c>
      <c r="X9" s="46">
        <v>1</v>
      </c>
      <c r="Y9" s="30"/>
      <c r="Z9" s="46">
        <v>20</v>
      </c>
      <c r="AA9" s="30"/>
      <c r="AB9" s="28"/>
    </row>
    <row r="10" spans="1:28" ht="7.5" customHeight="1" x14ac:dyDescent="0.3">
      <c r="A10" s="44"/>
      <c r="B10" s="62">
        <v>10</v>
      </c>
      <c r="C10" s="62">
        <v>22</v>
      </c>
      <c r="D10" s="62">
        <v>50</v>
      </c>
      <c r="E10" s="61">
        <f>SUM(B10:D10)</f>
        <v>82</v>
      </c>
      <c r="F10" s="44"/>
      <c r="G10" s="44"/>
      <c r="H10" s="49"/>
      <c r="I10" s="50"/>
      <c r="J10" s="50"/>
      <c r="K10" s="50"/>
      <c r="L10" s="50"/>
      <c r="M10" s="51"/>
      <c r="N10" s="20"/>
      <c r="O10" s="28"/>
      <c r="P10" s="28"/>
      <c r="Q10" s="29" t="s">
        <v>18</v>
      </c>
      <c r="R10" s="24" t="s">
        <v>44</v>
      </c>
      <c r="S10" s="46">
        <v>40</v>
      </c>
      <c r="T10" s="28"/>
      <c r="U10" s="23">
        <v>120</v>
      </c>
      <c r="V10" s="23">
        <v>24</v>
      </c>
      <c r="W10" s="23">
        <v>60</v>
      </c>
      <c r="X10" s="27">
        <v>20</v>
      </c>
      <c r="Y10" s="30"/>
      <c r="Z10" s="46">
        <v>40</v>
      </c>
      <c r="AA10" s="30"/>
      <c r="AB10" s="28"/>
    </row>
    <row r="11" spans="1:28" ht="7.5" customHeight="1" x14ac:dyDescent="0.3">
      <c r="A11" s="44"/>
      <c r="B11" s="63" t="s">
        <v>12</v>
      </c>
      <c r="C11" s="64" t="s">
        <v>14</v>
      </c>
      <c r="D11" s="64" t="s">
        <v>14</v>
      </c>
      <c r="E11" s="61" t="s">
        <v>13</v>
      </c>
      <c r="F11" s="44"/>
      <c r="G11" s="44"/>
      <c r="H11" s="49"/>
      <c r="I11" s="50"/>
      <c r="J11" s="50"/>
      <c r="K11" s="50"/>
      <c r="L11" s="50"/>
      <c r="M11" s="51"/>
      <c r="N11" s="20"/>
      <c r="O11" s="28"/>
      <c r="P11" s="28"/>
      <c r="Q11" s="36"/>
      <c r="R11" s="28"/>
      <c r="S11" s="30"/>
      <c r="T11" s="28"/>
      <c r="U11" s="30"/>
      <c r="V11" s="30"/>
      <c r="W11" s="30"/>
      <c r="X11" s="30"/>
      <c r="Y11" s="30"/>
      <c r="Z11" s="30"/>
      <c r="AA11" s="30"/>
      <c r="AB11" s="28"/>
    </row>
    <row r="12" spans="1:28" ht="7.5" customHeight="1" x14ac:dyDescent="0.3">
      <c r="A12" s="44"/>
      <c r="B12" s="65">
        <f>COUNT(B10:D10)</f>
        <v>3</v>
      </c>
      <c r="C12" s="66"/>
      <c r="D12" s="64">
        <v>165</v>
      </c>
      <c r="E12" s="66" t="s">
        <v>36</v>
      </c>
      <c r="F12" s="44"/>
      <c r="G12" s="44"/>
      <c r="H12" s="49"/>
      <c r="I12" s="50"/>
      <c r="J12" s="50"/>
      <c r="K12" s="50"/>
      <c r="L12" s="50"/>
      <c r="M12" s="51"/>
      <c r="N12" s="20"/>
      <c r="O12" s="28"/>
      <c r="P12" s="28"/>
      <c r="Q12" s="29" t="s">
        <v>19</v>
      </c>
      <c r="R12" s="24" t="s">
        <v>27</v>
      </c>
      <c r="S12" s="30">
        <v>0.1</v>
      </c>
      <c r="T12" s="28"/>
      <c r="U12" s="30">
        <v>0.01</v>
      </c>
      <c r="V12" s="30" t="s">
        <v>14</v>
      </c>
      <c r="W12" s="30" t="s">
        <v>14</v>
      </c>
      <c r="X12" s="30" t="s">
        <v>14</v>
      </c>
      <c r="Y12" s="30"/>
      <c r="Z12" s="30">
        <v>0.2</v>
      </c>
      <c r="AA12" s="30">
        <v>0.4</v>
      </c>
      <c r="AB12" s="30">
        <f>AA12/Z12</f>
        <v>2</v>
      </c>
    </row>
    <row r="13" spans="1:28" ht="7.5" customHeight="1" x14ac:dyDescent="0.3">
      <c r="A13" s="44"/>
      <c r="B13" s="44"/>
      <c r="C13" s="44"/>
      <c r="D13" s="44"/>
      <c r="E13" s="44"/>
      <c r="F13" s="44"/>
      <c r="G13" s="44"/>
      <c r="H13" s="49"/>
      <c r="I13" s="50"/>
      <c r="J13" s="50"/>
      <c r="K13" s="50"/>
      <c r="L13" s="50"/>
      <c r="M13" s="51"/>
      <c r="N13" s="20"/>
      <c r="O13" s="28"/>
      <c r="P13" s="28"/>
      <c r="Q13" s="29" t="s">
        <v>59</v>
      </c>
      <c r="R13" s="37"/>
      <c r="S13" s="30" t="s">
        <v>14</v>
      </c>
      <c r="T13" s="28"/>
      <c r="U13" s="47">
        <f>U12/U15</f>
        <v>10</v>
      </c>
      <c r="V13" s="30" t="s">
        <v>14</v>
      </c>
      <c r="W13" s="30" t="s">
        <v>14</v>
      </c>
      <c r="X13" s="30" t="s">
        <v>14</v>
      </c>
      <c r="Y13" s="30"/>
      <c r="Z13" s="30" t="s">
        <v>14</v>
      </c>
      <c r="AA13" s="30"/>
      <c r="AB13" s="28"/>
    </row>
    <row r="14" spans="1:28" ht="7.5" customHeight="1" x14ac:dyDescent="0.3">
      <c r="A14" s="44"/>
      <c r="B14" s="44"/>
      <c r="C14" s="44"/>
      <c r="D14" s="44"/>
      <c r="E14" s="44"/>
      <c r="F14" s="44"/>
      <c r="G14" s="44"/>
      <c r="H14" s="49"/>
      <c r="I14" s="50"/>
      <c r="J14" s="50"/>
      <c r="K14" s="50"/>
      <c r="L14" s="50"/>
      <c r="M14" s="51"/>
      <c r="N14" s="20"/>
      <c r="O14" s="28"/>
      <c r="P14" s="28"/>
      <c r="Q14" s="29" t="s">
        <v>60</v>
      </c>
      <c r="R14" s="37"/>
      <c r="S14" s="30" t="s">
        <v>14</v>
      </c>
      <c r="T14" s="28"/>
      <c r="U14" s="30" t="s">
        <v>14</v>
      </c>
      <c r="V14" s="30" t="s">
        <v>14</v>
      </c>
      <c r="W14" s="30" t="s">
        <v>14</v>
      </c>
      <c r="X14" s="30" t="s">
        <v>14</v>
      </c>
      <c r="Y14" s="30"/>
      <c r="Z14" s="30">
        <v>0.1</v>
      </c>
      <c r="AA14" s="30"/>
      <c r="AB14" s="28"/>
    </row>
    <row r="15" spans="1:28" ht="7.5" customHeight="1" x14ac:dyDescent="0.3">
      <c r="A15" s="44"/>
      <c r="B15" s="44"/>
      <c r="C15" s="44"/>
      <c r="D15" s="44"/>
      <c r="E15" s="44"/>
      <c r="F15" s="44"/>
      <c r="G15" s="44"/>
      <c r="H15" s="49"/>
      <c r="I15" s="50"/>
      <c r="J15" s="50"/>
      <c r="K15" s="50"/>
      <c r="L15" s="50"/>
      <c r="M15" s="51"/>
      <c r="N15" s="20"/>
      <c r="O15" s="28"/>
      <c r="P15" s="28"/>
      <c r="Q15" s="29"/>
      <c r="R15" s="37"/>
      <c r="S15" s="30"/>
      <c r="T15" s="28"/>
      <c r="U15" s="46">
        <v>1E-3</v>
      </c>
      <c r="V15" s="30"/>
      <c r="W15" s="30"/>
      <c r="X15" s="30"/>
      <c r="Y15" s="30"/>
      <c r="Z15" s="30"/>
      <c r="AA15" s="30"/>
      <c r="AB15" s="28"/>
    </row>
    <row r="16" spans="1:28" ht="7.5" customHeight="1" x14ac:dyDescent="0.3">
      <c r="A16" s="44"/>
      <c r="B16" s="44"/>
      <c r="C16" s="44"/>
      <c r="D16" s="44"/>
      <c r="E16" s="44"/>
      <c r="F16" s="44"/>
      <c r="G16" s="44"/>
      <c r="H16" s="49"/>
      <c r="I16" s="50"/>
      <c r="J16" s="50"/>
      <c r="K16" s="50"/>
      <c r="L16" s="50"/>
      <c r="M16" s="51"/>
      <c r="N16" s="20"/>
      <c r="O16" s="28"/>
      <c r="P16" s="28"/>
      <c r="Q16" s="29" t="s">
        <v>22</v>
      </c>
      <c r="R16" s="24" t="s">
        <v>28</v>
      </c>
      <c r="S16" s="30">
        <v>1</v>
      </c>
      <c r="T16" s="28"/>
      <c r="U16" s="30">
        <v>0.01</v>
      </c>
      <c r="V16" s="30">
        <v>0.05</v>
      </c>
      <c r="W16" s="30">
        <f>U16*$W$19</f>
        <v>0.02</v>
      </c>
      <c r="X16" s="30">
        <f>U16*$W$19</f>
        <v>0.02</v>
      </c>
      <c r="Y16" s="30"/>
      <c r="Z16" s="30">
        <v>1</v>
      </c>
      <c r="AA16" s="30"/>
      <c r="AB16" s="28"/>
    </row>
    <row r="17" spans="1:28" ht="7.5" customHeight="1" x14ac:dyDescent="0.3">
      <c r="A17" s="44"/>
      <c r="B17" s="44"/>
      <c r="C17" s="44"/>
      <c r="D17" s="44"/>
      <c r="E17" s="44"/>
      <c r="F17" s="44"/>
      <c r="G17" s="44"/>
      <c r="H17" s="49"/>
      <c r="I17" s="50"/>
      <c r="J17" s="50"/>
      <c r="K17" s="50"/>
      <c r="L17" s="50"/>
      <c r="M17" s="51"/>
      <c r="N17" s="20"/>
      <c r="O17" s="28"/>
      <c r="P17" s="28"/>
      <c r="Q17" s="29" t="s">
        <v>20</v>
      </c>
      <c r="R17" s="24" t="s">
        <v>29</v>
      </c>
      <c r="S17" s="30">
        <v>1</v>
      </c>
      <c r="T17" s="28"/>
      <c r="U17" s="30">
        <v>0.01</v>
      </c>
      <c r="V17" s="30">
        <v>0.05</v>
      </c>
      <c r="W17" s="30">
        <f>U17*$W$19</f>
        <v>0.02</v>
      </c>
      <c r="X17" s="30">
        <f>U17*$W$19</f>
        <v>0.02</v>
      </c>
      <c r="Y17" s="30"/>
      <c r="Z17" s="30">
        <v>0.25</v>
      </c>
      <c r="AA17" s="30"/>
      <c r="AB17" s="28"/>
    </row>
    <row r="18" spans="1:28" ht="7.5" customHeight="1" x14ac:dyDescent="0.3">
      <c r="A18" s="20"/>
      <c r="B18" s="20"/>
      <c r="C18" s="20"/>
      <c r="D18" s="20"/>
      <c r="E18" s="20"/>
      <c r="F18" s="20"/>
      <c r="G18" s="20"/>
      <c r="H18" s="49"/>
      <c r="I18" s="50"/>
      <c r="J18" s="50"/>
      <c r="K18" s="50"/>
      <c r="L18" s="50"/>
      <c r="M18" s="51"/>
      <c r="N18" s="20"/>
      <c r="O18" s="28"/>
      <c r="P18" s="28"/>
      <c r="Q18" s="29" t="s">
        <v>21</v>
      </c>
      <c r="R18" s="24" t="s">
        <v>30</v>
      </c>
      <c r="S18" s="30">
        <v>1</v>
      </c>
      <c r="T18" s="28"/>
      <c r="U18" s="30">
        <v>0.03</v>
      </c>
      <c r="V18" s="30">
        <v>0.03</v>
      </c>
      <c r="W18" s="30">
        <f>U18</f>
        <v>0.03</v>
      </c>
      <c r="X18" s="30">
        <f>W18</f>
        <v>0.03</v>
      </c>
      <c r="Y18" s="30"/>
      <c r="Z18" s="30">
        <v>0.25</v>
      </c>
      <c r="AA18" s="30"/>
      <c r="AB18" s="28"/>
    </row>
    <row r="19" spans="1:28" ht="7.5" customHeight="1" x14ac:dyDescent="0.3">
      <c r="A19" s="20"/>
      <c r="B19" s="20"/>
      <c r="C19" s="20"/>
      <c r="D19" s="20"/>
      <c r="E19" s="20"/>
      <c r="F19" s="20"/>
      <c r="G19" s="20"/>
      <c r="H19" s="49"/>
      <c r="I19" s="50"/>
      <c r="J19" s="50"/>
      <c r="K19" s="50"/>
      <c r="L19" s="50"/>
      <c r="M19" s="51"/>
      <c r="N19" s="20"/>
      <c r="O19" s="28"/>
      <c r="P19" s="28"/>
      <c r="Q19" s="39"/>
      <c r="R19" s="40"/>
      <c r="S19" s="28"/>
      <c r="T19" s="28"/>
      <c r="U19" s="28"/>
      <c r="V19" s="28"/>
      <c r="W19" s="46">
        <v>2</v>
      </c>
      <c r="X19" s="46">
        <v>2</v>
      </c>
      <c r="Y19" s="30"/>
      <c r="Z19" s="28"/>
      <c r="AA19" s="28"/>
      <c r="AB19" s="28"/>
    </row>
    <row r="20" spans="1:28" ht="7.5" customHeight="1" x14ac:dyDescent="0.3">
      <c r="A20" s="20"/>
      <c r="B20" s="20"/>
      <c r="C20" s="20"/>
      <c r="D20" s="20"/>
      <c r="E20" s="20"/>
      <c r="F20" s="20"/>
      <c r="G20" s="20"/>
      <c r="H20" s="49"/>
      <c r="I20" s="50"/>
      <c r="J20" s="50"/>
      <c r="K20" s="50"/>
      <c r="L20" s="50"/>
      <c r="M20" s="51"/>
      <c r="N20" s="20"/>
      <c r="O20" s="28"/>
      <c r="P20" s="28"/>
      <c r="Q20" s="24" t="s">
        <v>35</v>
      </c>
      <c r="R20" s="24" t="s">
        <v>31</v>
      </c>
      <c r="S20" s="52">
        <v>1</v>
      </c>
      <c r="T20" s="28"/>
      <c r="U20" s="53">
        <f>U27*$S$26</f>
        <v>20.735999999999997</v>
      </c>
      <c r="V20" s="30" t="s">
        <v>14</v>
      </c>
      <c r="W20" s="30" t="s">
        <v>14</v>
      </c>
      <c r="X20" s="30" t="s">
        <v>14</v>
      </c>
      <c r="Y20" s="30"/>
      <c r="Z20" s="55">
        <f>$AA$20*Z26/100</f>
        <v>0.46761565796875787</v>
      </c>
      <c r="AA20" s="30">
        <f>60*60*24</f>
        <v>86400</v>
      </c>
      <c r="AB20" s="28"/>
    </row>
    <row r="21" spans="1:28" ht="7.5" customHeight="1" x14ac:dyDescent="0.3">
      <c r="A21" s="20"/>
      <c r="B21" s="20"/>
      <c r="C21" s="20"/>
      <c r="D21" s="20"/>
      <c r="E21" s="20"/>
      <c r="F21" s="20"/>
      <c r="G21" s="20"/>
      <c r="H21" s="49"/>
      <c r="I21" s="50"/>
      <c r="J21" s="50"/>
      <c r="K21" s="50"/>
      <c r="L21" s="50"/>
      <c r="M21" s="51"/>
      <c r="N21" s="20"/>
      <c r="O21" s="28"/>
      <c r="P21" s="28"/>
      <c r="Q21" s="39"/>
      <c r="R21" s="24" t="s">
        <v>32</v>
      </c>
      <c r="S21" s="52" t="s">
        <v>14</v>
      </c>
      <c r="T21" s="28"/>
      <c r="U21" s="54">
        <f>2.4/10000000000*S26</f>
        <v>2.0735999999999999E-5</v>
      </c>
      <c r="V21" s="30" t="s">
        <v>14</v>
      </c>
      <c r="W21" s="30" t="s">
        <v>14</v>
      </c>
      <c r="X21" s="30" t="s">
        <v>14</v>
      </c>
      <c r="Y21" s="30"/>
      <c r="Z21" s="55">
        <f>$AA$20*Z27/100</f>
        <v>0.62111917856425158</v>
      </c>
      <c r="AA21" s="30" t="s">
        <v>57</v>
      </c>
      <c r="AB21" s="28"/>
    </row>
    <row r="22" spans="1:28" ht="7.5" customHeight="1" x14ac:dyDescent="0.3">
      <c r="A22" s="20"/>
      <c r="B22" s="20"/>
      <c r="C22" s="20"/>
      <c r="D22" s="20"/>
      <c r="E22" s="20"/>
      <c r="F22" s="20"/>
      <c r="G22" s="20"/>
      <c r="H22" s="49"/>
      <c r="I22" s="50"/>
      <c r="J22" s="50"/>
      <c r="K22" s="50"/>
      <c r="L22" s="50"/>
      <c r="M22" s="51"/>
      <c r="N22" s="20"/>
      <c r="O22" s="28"/>
      <c r="P22" s="28"/>
      <c r="Q22" s="36"/>
      <c r="R22" s="42"/>
      <c r="S22" s="28"/>
      <c r="T22" s="28"/>
      <c r="U22" s="28"/>
      <c r="V22" s="28"/>
      <c r="W22" s="28"/>
      <c r="X22" s="28"/>
      <c r="Y22" s="30"/>
      <c r="Z22" s="28"/>
      <c r="AA22" s="30" t="s">
        <v>58</v>
      </c>
      <c r="AB22" s="28"/>
    </row>
    <row r="23" spans="1:28" ht="7.5" customHeight="1" x14ac:dyDescent="0.3">
      <c r="A23" s="20"/>
      <c r="B23" s="20"/>
      <c r="C23" s="20"/>
      <c r="D23" s="20"/>
      <c r="E23" s="20"/>
      <c r="F23" s="20"/>
      <c r="G23" s="20"/>
      <c r="H23" s="49"/>
      <c r="I23" s="50"/>
      <c r="J23" s="50"/>
      <c r="K23" s="50"/>
      <c r="L23" s="50"/>
      <c r="M23" s="51"/>
      <c r="N23" s="20"/>
      <c r="O23" s="28"/>
      <c r="P23" s="28"/>
      <c r="Q23" s="36"/>
      <c r="R23" s="24" t="s">
        <v>33</v>
      </c>
      <c r="S23" s="30">
        <v>0.3</v>
      </c>
      <c r="T23" s="28"/>
      <c r="U23" s="30">
        <v>0.4</v>
      </c>
      <c r="V23" s="30" t="s">
        <v>14</v>
      </c>
      <c r="W23" s="30" t="s">
        <v>14</v>
      </c>
      <c r="X23" s="30" t="s">
        <v>14</v>
      </c>
      <c r="Y23" s="30"/>
      <c r="Z23" s="30"/>
      <c r="AA23" s="30" t="s">
        <v>56</v>
      </c>
      <c r="AB23" s="28"/>
    </row>
    <row r="24" spans="1:28" ht="7.5" customHeight="1" x14ac:dyDescent="0.3">
      <c r="A24" s="20"/>
      <c r="B24" s="20"/>
      <c r="C24" s="20"/>
      <c r="D24" s="20"/>
      <c r="E24" s="20"/>
      <c r="F24" s="20"/>
      <c r="G24" s="20"/>
      <c r="H24" s="49"/>
      <c r="I24" s="50"/>
      <c r="J24" s="50"/>
      <c r="K24" s="50"/>
      <c r="L24" s="50"/>
      <c r="M24" s="51"/>
      <c r="N24" s="20"/>
      <c r="O24" s="28"/>
      <c r="P24" s="28"/>
      <c r="Q24" s="41"/>
      <c r="R24" s="24" t="s">
        <v>34</v>
      </c>
      <c r="S24" s="30" t="s">
        <v>14</v>
      </c>
      <c r="T24" s="28"/>
      <c r="U24" s="30">
        <v>0.5</v>
      </c>
      <c r="V24" s="30" t="s">
        <v>14</v>
      </c>
      <c r="W24" s="30" t="s">
        <v>14</v>
      </c>
      <c r="X24" s="30" t="s">
        <v>14</v>
      </c>
      <c r="Y24" s="30"/>
      <c r="Z24" s="30"/>
      <c r="AA24" s="30"/>
      <c r="AB24" s="28"/>
    </row>
    <row r="25" spans="1:28" ht="7.5" customHeight="1" x14ac:dyDescent="0.3">
      <c r="A25" s="20"/>
      <c r="B25" s="20"/>
      <c r="C25" s="20"/>
      <c r="D25" s="20"/>
      <c r="E25" s="20"/>
      <c r="F25" s="20"/>
      <c r="G25" s="20"/>
      <c r="H25" s="49"/>
      <c r="I25" s="50"/>
      <c r="J25" s="50"/>
      <c r="K25" s="50"/>
      <c r="L25" s="50"/>
      <c r="M25" s="51"/>
      <c r="N25" s="20"/>
      <c r="O25" s="28"/>
      <c r="P25" s="28"/>
      <c r="Q25" s="41"/>
      <c r="R25" s="30"/>
      <c r="S25" s="28"/>
      <c r="T25" s="28"/>
      <c r="U25" s="28"/>
      <c r="V25" s="28"/>
      <c r="W25" s="28"/>
      <c r="X25" s="28"/>
      <c r="Y25" s="30"/>
      <c r="Z25" s="28"/>
      <c r="AA25" s="28"/>
      <c r="AB25" s="28"/>
    </row>
    <row r="26" spans="1:28" ht="7.5" customHeight="1" x14ac:dyDescent="0.3">
      <c r="A26" s="20"/>
      <c r="B26" s="20"/>
      <c r="C26" s="20"/>
      <c r="D26" s="20"/>
      <c r="E26" s="20"/>
      <c r="F26" s="20"/>
      <c r="G26" s="20"/>
      <c r="H26" s="49"/>
      <c r="I26" s="50"/>
      <c r="J26" s="50"/>
      <c r="K26" s="50"/>
      <c r="L26" s="50"/>
      <c r="M26" s="51"/>
      <c r="N26" s="20"/>
      <c r="O26" s="28"/>
      <c r="P26" s="28"/>
      <c r="Q26" s="29" t="s">
        <v>23</v>
      </c>
      <c r="R26" s="24" t="s">
        <v>25</v>
      </c>
      <c r="S26" s="56">
        <v>86400</v>
      </c>
      <c r="T26" s="45"/>
      <c r="U26" s="24" t="s">
        <v>26</v>
      </c>
      <c r="V26" s="24"/>
      <c r="W26" s="24"/>
      <c r="X26" s="24"/>
      <c r="Y26" s="30"/>
      <c r="Z26" s="24">
        <v>5.4122182635272902E-4</v>
      </c>
      <c r="AA26" s="57" t="s">
        <v>55</v>
      </c>
      <c r="AB26" s="28"/>
    </row>
    <row r="27" spans="1:28" ht="7.5" customHeight="1" x14ac:dyDescent="0.3">
      <c r="A27" s="20"/>
      <c r="B27" s="20"/>
      <c r="C27" s="20"/>
      <c r="D27" s="20"/>
      <c r="E27" s="20"/>
      <c r="F27" s="20"/>
      <c r="G27" s="20"/>
      <c r="H27" s="49"/>
      <c r="I27" s="50"/>
      <c r="J27" s="50"/>
      <c r="K27" s="50"/>
      <c r="L27" s="50"/>
      <c r="M27" s="51"/>
      <c r="N27" s="20"/>
      <c r="O27" s="28"/>
      <c r="P27" s="28"/>
      <c r="Q27" s="29" t="s">
        <v>24</v>
      </c>
      <c r="R27" s="58"/>
      <c r="S27" s="25">
        <f>S20/S26</f>
        <v>1.1574074074074073E-5</v>
      </c>
      <c r="T27" s="45"/>
      <c r="U27" s="25">
        <f>2.4/10000</f>
        <v>2.3999999999999998E-4</v>
      </c>
      <c r="V27" s="24" t="s">
        <v>14</v>
      </c>
      <c r="W27" s="24" t="s">
        <v>14</v>
      </c>
      <c r="X27" s="24" t="s">
        <v>14</v>
      </c>
      <c r="Y27" s="30"/>
      <c r="Z27" s="24">
        <v>7.1888793815306899E-4</v>
      </c>
      <c r="AA27" s="24"/>
      <c r="AB27" s="28"/>
    </row>
    <row r="28" spans="1:28" ht="7.5" customHeight="1" x14ac:dyDescent="0.3">
      <c r="A28" s="20"/>
      <c r="B28" s="20"/>
      <c r="C28" s="20"/>
      <c r="D28" s="20"/>
      <c r="E28" s="20"/>
      <c r="F28" s="20"/>
      <c r="G28" s="20"/>
      <c r="H28" s="49"/>
      <c r="I28" s="50"/>
      <c r="J28" s="50"/>
      <c r="K28" s="50"/>
      <c r="L28" s="50"/>
      <c r="M28" s="51"/>
      <c r="N28" s="20"/>
      <c r="O28" s="28"/>
      <c r="P28" s="28"/>
      <c r="Q28" s="39"/>
      <c r="R28" s="40"/>
      <c r="S28" s="30" t="s">
        <v>14</v>
      </c>
      <c r="T28" s="28"/>
      <c r="U28" s="38">
        <f>2.4/10000000000</f>
        <v>2.4E-10</v>
      </c>
      <c r="V28" s="30" t="s">
        <v>14</v>
      </c>
      <c r="W28" s="30" t="s">
        <v>14</v>
      </c>
      <c r="X28" s="30" t="s">
        <v>14</v>
      </c>
      <c r="Y28" s="30"/>
      <c r="Z28" s="30"/>
      <c r="AA28" s="30"/>
      <c r="AB28" s="28"/>
    </row>
    <row r="29" spans="1:28" ht="7.5" customHeight="1" x14ac:dyDescent="0.3">
      <c r="A29" s="20"/>
      <c r="B29" s="20"/>
      <c r="C29" s="20"/>
      <c r="D29" s="20"/>
      <c r="E29" s="20"/>
      <c r="F29" s="20"/>
      <c r="G29" s="20"/>
      <c r="H29" s="49"/>
      <c r="I29" s="50"/>
      <c r="J29" s="50"/>
      <c r="K29" s="50"/>
      <c r="L29" s="50"/>
      <c r="M29" s="51"/>
      <c r="N29" s="20"/>
      <c r="O29" s="28"/>
      <c r="P29" s="28"/>
      <c r="Q29" s="29" t="s">
        <v>37</v>
      </c>
      <c r="R29" s="24" t="s">
        <v>38</v>
      </c>
      <c r="S29" s="28"/>
      <c r="T29" s="28"/>
      <c r="U29" s="31">
        <f>U8*U16/0.84</f>
        <v>0.47619047619047622</v>
      </c>
      <c r="V29" s="31">
        <f>V8*V16/0.84</f>
        <v>0.47619047619047622</v>
      </c>
      <c r="W29" s="31">
        <f>W8*W16/0.84</f>
        <v>0.47619047619047622</v>
      </c>
      <c r="X29" s="31">
        <f>X8*X16/0.84</f>
        <v>0.95238095238095244</v>
      </c>
      <c r="Y29" s="30"/>
      <c r="Z29" s="31"/>
      <c r="AA29" s="31"/>
      <c r="AB29" s="28"/>
    </row>
    <row r="30" spans="1:28" ht="7.5" customHeight="1" x14ac:dyDescent="0.3">
      <c r="A30" s="20"/>
      <c r="B30" s="20"/>
      <c r="C30" s="20"/>
      <c r="D30" s="20"/>
      <c r="E30" s="20"/>
      <c r="F30" s="20"/>
      <c r="G30" s="20"/>
      <c r="H30" s="49"/>
      <c r="I30" s="50"/>
      <c r="J30" s="50"/>
      <c r="K30" s="50"/>
      <c r="L30" s="50"/>
      <c r="M30" s="51"/>
      <c r="N30" s="20"/>
      <c r="O30" s="28"/>
      <c r="P30" s="28"/>
      <c r="Q30" s="36"/>
      <c r="R30" s="28"/>
      <c r="S30" s="28"/>
      <c r="T30" s="28"/>
      <c r="U30" s="28"/>
      <c r="V30" s="28"/>
      <c r="W30" s="28"/>
      <c r="X30" s="28"/>
      <c r="Y30" s="30"/>
      <c r="Z30" s="28"/>
      <c r="AA30" s="28"/>
      <c r="AB30" s="28"/>
    </row>
    <row r="31" spans="1:28" ht="7.5" customHeight="1" x14ac:dyDescent="0.3">
      <c r="A31" s="20"/>
      <c r="B31" s="20"/>
      <c r="C31" s="20"/>
      <c r="D31" s="20"/>
      <c r="E31" s="20"/>
      <c r="F31" s="20"/>
      <c r="G31" s="20"/>
      <c r="H31" s="49"/>
      <c r="I31" s="50"/>
      <c r="J31" s="50"/>
      <c r="K31" s="50"/>
      <c r="L31" s="50"/>
      <c r="M31" s="51"/>
      <c r="N31" s="20"/>
      <c r="O31" s="24">
        <v>0.9</v>
      </c>
      <c r="P31" s="28"/>
      <c r="Q31" s="29" t="s">
        <v>41</v>
      </c>
      <c r="R31" s="24" t="s">
        <v>15</v>
      </c>
      <c r="S31" s="24">
        <v>0.5</v>
      </c>
      <c r="T31" s="28"/>
      <c r="U31" s="35">
        <f>O31*(60*24/100^2)*$U$29</f>
        <v>6.1714285714285715E-2</v>
      </c>
      <c r="V31" s="30" t="s">
        <v>14</v>
      </c>
      <c r="W31" s="30" t="s">
        <v>14</v>
      </c>
      <c r="X31" s="30" t="s">
        <v>14</v>
      </c>
      <c r="Y31" s="30"/>
      <c r="Z31" s="30"/>
      <c r="AA31" s="30"/>
      <c r="AB31" s="28"/>
    </row>
    <row r="32" spans="1:28" ht="7.5" customHeight="1" x14ac:dyDescent="0.3">
      <c r="A32" s="20"/>
      <c r="B32" s="20"/>
      <c r="C32" s="20"/>
      <c r="D32" s="20"/>
      <c r="E32" s="20"/>
      <c r="F32" s="20"/>
      <c r="G32" s="20"/>
      <c r="H32" s="49"/>
      <c r="I32" s="50"/>
      <c r="J32" s="50"/>
      <c r="K32" s="50"/>
      <c r="L32" s="50"/>
      <c r="M32" s="51"/>
      <c r="N32" s="20"/>
      <c r="O32" s="24">
        <v>1.5</v>
      </c>
      <c r="P32" s="28"/>
      <c r="Q32" s="29" t="s">
        <v>45</v>
      </c>
      <c r="R32" s="28"/>
      <c r="S32" s="24">
        <v>0.5</v>
      </c>
      <c r="T32" s="28"/>
      <c r="U32" s="35">
        <f>O32*(60*24/100^2)*$U$29</f>
        <v>0.10285714285714286</v>
      </c>
      <c r="V32" s="30" t="s">
        <v>14</v>
      </c>
      <c r="W32" s="30" t="s">
        <v>14</v>
      </c>
      <c r="X32" s="30" t="s">
        <v>14</v>
      </c>
      <c r="Y32" s="30"/>
      <c r="Z32" s="30"/>
      <c r="AA32" s="30"/>
      <c r="AB32" s="28"/>
    </row>
    <row r="33" spans="1:28" ht="7.5" customHeight="1" x14ac:dyDescent="0.3">
      <c r="A33" s="20"/>
      <c r="B33" s="20"/>
      <c r="C33" s="20"/>
      <c r="D33" s="20"/>
      <c r="E33" s="20"/>
      <c r="F33" s="20"/>
      <c r="G33" s="20"/>
      <c r="H33" s="49"/>
      <c r="I33" s="50"/>
      <c r="J33" s="50"/>
      <c r="K33" s="50"/>
      <c r="L33" s="50"/>
      <c r="M33" s="51"/>
      <c r="N33" s="20"/>
      <c r="O33" s="24">
        <v>1.5</v>
      </c>
      <c r="P33" s="28"/>
      <c r="Q33" s="28"/>
      <c r="R33" s="28"/>
      <c r="S33" s="26">
        <v>-0.5</v>
      </c>
      <c r="T33" s="28"/>
      <c r="U33" s="35">
        <f>O33*(60*24/100^2)*$U$29</f>
        <v>0.10285714285714286</v>
      </c>
      <c r="V33" s="30" t="s">
        <v>14</v>
      </c>
      <c r="W33" s="30" t="s">
        <v>14</v>
      </c>
      <c r="X33" s="30" t="s">
        <v>14</v>
      </c>
      <c r="Y33" s="30"/>
      <c r="Z33" s="30"/>
      <c r="AA33" s="30"/>
      <c r="AB33" s="28"/>
    </row>
    <row r="34" spans="1:28" ht="7.5" customHeight="1" x14ac:dyDescent="0.3">
      <c r="A34" s="20"/>
      <c r="B34" s="20"/>
      <c r="C34" s="20"/>
      <c r="D34" s="20"/>
      <c r="E34" s="20"/>
      <c r="F34" s="20"/>
      <c r="G34" s="20"/>
      <c r="H34" s="49"/>
      <c r="I34" s="50"/>
      <c r="J34" s="50"/>
      <c r="K34" s="50"/>
      <c r="L34" s="50"/>
      <c r="M34" s="51"/>
      <c r="N34" s="20"/>
      <c r="O34" s="28"/>
      <c r="P34" s="28"/>
      <c r="Q34" s="29" t="s">
        <v>39</v>
      </c>
      <c r="R34" s="24" t="s">
        <v>40</v>
      </c>
      <c r="S34" s="30" t="s">
        <v>14</v>
      </c>
      <c r="T34" s="28"/>
      <c r="U34" s="25">
        <f>13/100000000000*S26</f>
        <v>1.1231999999999999E-5</v>
      </c>
      <c r="V34" s="30" t="s">
        <v>14</v>
      </c>
      <c r="W34" s="30" t="s">
        <v>14</v>
      </c>
      <c r="X34" s="30" t="s">
        <v>14</v>
      </c>
      <c r="Y34" s="30"/>
      <c r="Z34" s="30"/>
      <c r="AA34" s="30"/>
      <c r="AB34" s="28"/>
    </row>
    <row r="35" spans="1:28" ht="7.5" customHeight="1" x14ac:dyDescent="0.3">
      <c r="A35" s="20"/>
      <c r="B35" s="20"/>
      <c r="C35" s="20"/>
      <c r="D35" s="20"/>
      <c r="E35" s="20"/>
      <c r="F35" s="20"/>
      <c r="G35" s="20"/>
      <c r="H35" s="49"/>
      <c r="I35" s="50"/>
      <c r="J35" s="50"/>
      <c r="K35" s="50"/>
      <c r="L35" s="50"/>
      <c r="M35" s="51"/>
      <c r="N35" s="20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30"/>
      <c r="Z35" s="28"/>
      <c r="AA35" s="28"/>
      <c r="AB35" s="28"/>
    </row>
    <row r="36" spans="1:28" ht="7.5" customHeight="1" x14ac:dyDescent="0.3">
      <c r="A36" s="20"/>
      <c r="B36" s="20"/>
      <c r="C36" s="20"/>
      <c r="D36" s="20"/>
      <c r="E36" s="20"/>
      <c r="F36" s="20"/>
      <c r="G36" s="20"/>
      <c r="H36" s="49"/>
      <c r="I36" s="50"/>
      <c r="J36" s="50"/>
      <c r="K36" s="50"/>
      <c r="L36" s="50"/>
      <c r="M36" s="51"/>
      <c r="N36" s="20"/>
      <c r="O36" s="28"/>
      <c r="P36" s="28"/>
      <c r="Q36" s="28"/>
      <c r="R36" s="24" t="s">
        <v>47</v>
      </c>
      <c r="S36" s="28"/>
      <c r="T36" s="28"/>
      <c r="U36" s="31" t="s">
        <v>14</v>
      </c>
      <c r="V36" s="31" t="s">
        <v>14</v>
      </c>
      <c r="W36" s="31" t="s">
        <v>14</v>
      </c>
      <c r="X36" s="31" t="s">
        <v>14</v>
      </c>
      <c r="Y36" s="30"/>
      <c r="Z36" s="31"/>
      <c r="AA36" s="31"/>
      <c r="AB36" s="28"/>
    </row>
    <row r="37" spans="1:28" ht="7.5" customHeight="1" x14ac:dyDescent="0.3">
      <c r="A37" s="20"/>
      <c r="B37" s="20"/>
      <c r="C37" s="20"/>
      <c r="D37" s="20"/>
      <c r="E37" s="20"/>
      <c r="F37" s="20"/>
      <c r="G37" s="20"/>
      <c r="H37" s="49"/>
      <c r="I37" s="50"/>
      <c r="J37" s="50"/>
      <c r="K37" s="50"/>
      <c r="L37" s="50"/>
      <c r="M37" s="51"/>
      <c r="N37" s="20"/>
      <c r="O37" s="28"/>
      <c r="P37" s="28"/>
      <c r="Q37" s="29" t="s">
        <v>48</v>
      </c>
      <c r="R37" s="30" t="s">
        <v>50</v>
      </c>
      <c r="S37" s="30">
        <v>1</v>
      </c>
      <c r="T37" s="28"/>
      <c r="U37" s="31">
        <f>U11*U$8</f>
        <v>0</v>
      </c>
      <c r="V37" s="31">
        <f>V11*V$8</f>
        <v>0</v>
      </c>
      <c r="W37" s="31">
        <f>W11*W$8</f>
        <v>0</v>
      </c>
      <c r="X37" s="31">
        <f>X11*X$8</f>
        <v>0</v>
      </c>
      <c r="Y37" s="30"/>
      <c r="Z37" s="31"/>
      <c r="AA37" s="31"/>
      <c r="AB37" s="28"/>
    </row>
    <row r="38" spans="1:28" ht="7.5" customHeight="1" x14ac:dyDescent="0.3">
      <c r="A38" s="20"/>
      <c r="B38" s="20"/>
      <c r="C38" s="20"/>
      <c r="D38" s="20"/>
      <c r="E38" s="20"/>
      <c r="F38" s="20"/>
      <c r="G38" s="20"/>
      <c r="H38" s="49"/>
      <c r="I38" s="50"/>
      <c r="J38" s="50"/>
      <c r="K38" s="50"/>
      <c r="L38" s="50"/>
      <c r="M38" s="51"/>
      <c r="N38" s="20"/>
      <c r="O38" s="28"/>
      <c r="P38" s="28"/>
      <c r="Q38" s="28"/>
      <c r="R38" s="30" t="s">
        <v>50</v>
      </c>
      <c r="S38" s="32">
        <v>2</v>
      </c>
      <c r="T38" s="33"/>
      <c r="U38" s="34">
        <v>0.13320312500000001</v>
      </c>
      <c r="V38" s="34">
        <v>0.13320312500000001</v>
      </c>
      <c r="W38" s="34">
        <v>0.13320312500000001</v>
      </c>
      <c r="X38" s="34">
        <v>6.6601562500000003E-2</v>
      </c>
      <c r="Y38" s="30"/>
      <c r="Z38" s="34"/>
      <c r="AA38" s="34"/>
      <c r="AB38" s="28"/>
    </row>
    <row r="39" spans="1:28" ht="7.5" customHeight="1" x14ac:dyDescent="0.3">
      <c r="A39" s="20"/>
      <c r="B39" s="20"/>
      <c r="C39" s="20"/>
      <c r="D39" s="20"/>
      <c r="E39" s="20"/>
      <c r="F39" s="20"/>
      <c r="G39" s="20"/>
      <c r="H39" s="49"/>
      <c r="I39" s="50"/>
      <c r="J39" s="50"/>
      <c r="K39" s="50"/>
      <c r="L39" s="50"/>
      <c r="M39" s="51"/>
      <c r="N39" s="20"/>
      <c r="O39" s="28"/>
      <c r="P39" s="28"/>
      <c r="Q39" s="28"/>
      <c r="R39" s="30" t="s">
        <v>50</v>
      </c>
      <c r="S39" s="32" t="s">
        <v>49</v>
      </c>
      <c r="T39" s="33"/>
      <c r="U39" s="34">
        <v>0.2666015625</v>
      </c>
      <c r="V39" s="34">
        <v>0.2666015625</v>
      </c>
      <c r="W39" s="34">
        <v>0.2666015625</v>
      </c>
      <c r="X39" s="34">
        <v>0.13330078125</v>
      </c>
      <c r="Y39" s="30"/>
      <c r="Z39" s="34"/>
      <c r="AA39" s="34"/>
      <c r="AB39" s="28"/>
    </row>
    <row r="40" spans="1:28" ht="7.5" customHeight="1" x14ac:dyDescent="0.3">
      <c r="A40" s="20"/>
      <c r="B40" s="20"/>
      <c r="C40" s="20"/>
      <c r="D40" s="20"/>
      <c r="E40" s="20"/>
      <c r="F40" s="20"/>
      <c r="G40" s="20"/>
      <c r="H40" s="49"/>
      <c r="I40" s="50"/>
      <c r="J40" s="50"/>
      <c r="K40" s="50"/>
      <c r="L40" s="50"/>
      <c r="M40" s="51"/>
      <c r="N40" s="20"/>
      <c r="O40" s="28"/>
      <c r="P40" s="28"/>
      <c r="Q40" s="28"/>
      <c r="R40" s="24" t="s">
        <v>46</v>
      </c>
      <c r="S40" s="30">
        <v>10</v>
      </c>
      <c r="T40" s="28"/>
      <c r="U40" s="31">
        <f>U16*U$8</f>
        <v>0.4</v>
      </c>
      <c r="V40" s="31">
        <f>V16*V$8</f>
        <v>0.4</v>
      </c>
      <c r="W40" s="31">
        <f>W16*W$8</f>
        <v>0.4</v>
      </c>
      <c r="X40" s="31">
        <f>X16*X$8</f>
        <v>0.8</v>
      </c>
      <c r="Y40" s="30"/>
      <c r="Z40" s="31"/>
      <c r="AA40" s="31"/>
      <c r="AB40" s="28"/>
    </row>
    <row r="41" spans="1:28" ht="7.5" customHeight="1" x14ac:dyDescent="0.3">
      <c r="A41" s="20"/>
      <c r="B41" s="20"/>
      <c r="C41" s="20"/>
      <c r="D41" s="20"/>
      <c r="E41" s="20"/>
      <c r="F41" s="20"/>
      <c r="G41" s="20"/>
      <c r="H41" s="49"/>
      <c r="I41" s="50"/>
      <c r="J41" s="50"/>
      <c r="K41" s="50"/>
      <c r="L41" s="50"/>
      <c r="M41" s="51"/>
      <c r="N41" s="20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30"/>
      <c r="Z41" s="28"/>
      <c r="AA41" s="28"/>
      <c r="AB41" s="28"/>
    </row>
    <row r="42" spans="1:28" ht="7.5" customHeight="1" x14ac:dyDescent="0.3">
      <c r="A42" s="20"/>
      <c r="B42" s="20"/>
      <c r="C42" s="20"/>
      <c r="D42" s="20"/>
      <c r="E42" s="20"/>
      <c r="F42" s="20"/>
      <c r="G42" s="20"/>
      <c r="H42" s="49"/>
      <c r="I42" s="50"/>
      <c r="J42" s="50"/>
      <c r="K42" s="50"/>
      <c r="L42" s="50"/>
      <c r="M42" s="51"/>
      <c r="N42" s="20"/>
      <c r="O42" s="28"/>
      <c r="P42" s="28"/>
      <c r="Q42" s="29" t="s">
        <v>51</v>
      </c>
      <c r="R42" s="24"/>
      <c r="S42" s="24"/>
      <c r="T42" s="28"/>
      <c r="U42" s="24"/>
      <c r="V42" s="24"/>
      <c r="W42" s="24"/>
      <c r="X42" s="24"/>
      <c r="Y42" s="30"/>
      <c r="Z42" s="24"/>
      <c r="AA42" s="24"/>
      <c r="AB42" s="28"/>
    </row>
    <row r="43" spans="1:28" ht="7.5" customHeight="1" x14ac:dyDescent="0.3">
      <c r="A43" s="20"/>
      <c r="B43" s="20"/>
      <c r="C43" s="20"/>
      <c r="D43" s="20"/>
      <c r="E43" s="20"/>
      <c r="F43" s="20"/>
      <c r="G43" s="20"/>
      <c r="H43" s="49"/>
      <c r="I43" s="50"/>
      <c r="J43" s="50"/>
      <c r="K43" s="50"/>
      <c r="L43" s="50"/>
      <c r="M43" s="51"/>
      <c r="N43" s="20"/>
      <c r="O43" s="28"/>
      <c r="P43" s="28"/>
      <c r="Q43" s="28"/>
      <c r="R43" s="28"/>
      <c r="S43" s="30">
        <f>S4*S5*S6</f>
        <v>800</v>
      </c>
      <c r="T43" s="30"/>
      <c r="U43" s="30">
        <f>U4*U5*U6</f>
        <v>1.44E-2</v>
      </c>
      <c r="V43" s="30"/>
      <c r="W43" s="30"/>
      <c r="X43" s="30"/>
      <c r="Y43" s="30"/>
      <c r="Z43" s="30">
        <f>Z4*Z5*Z6</f>
        <v>50</v>
      </c>
      <c r="AA43" s="28"/>
      <c r="AB43" s="28"/>
    </row>
    <row r="44" spans="1:28" ht="12.75" customHeight="1" x14ac:dyDescent="0.3">
      <c r="A44" s="20"/>
      <c r="B44" s="20"/>
      <c r="C44" s="20"/>
      <c r="D44" s="20"/>
      <c r="E44" s="20"/>
      <c r="F44" s="20"/>
      <c r="G44" s="20"/>
      <c r="H44" s="49"/>
      <c r="I44" s="50"/>
      <c r="J44" s="50"/>
      <c r="K44" s="50"/>
      <c r="L44" s="50"/>
      <c r="M44" s="51"/>
      <c r="N44" s="20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 spans="1:28" ht="12.75" customHeight="1" x14ac:dyDescent="0.3">
      <c r="A45" s="20"/>
      <c r="B45" s="20"/>
      <c r="C45" s="20"/>
      <c r="D45" s="20"/>
      <c r="E45" s="20"/>
      <c r="F45" s="20"/>
      <c r="G45" s="20"/>
      <c r="H45" s="49"/>
      <c r="I45" s="50"/>
      <c r="J45" s="50"/>
      <c r="K45" s="50"/>
      <c r="L45" s="50"/>
      <c r="M45" s="51"/>
      <c r="N45" s="20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</row>
    <row r="46" spans="1:28" ht="12.75" customHeight="1" x14ac:dyDescent="0.3">
      <c r="A46" s="20"/>
      <c r="B46" s="20"/>
      <c r="C46" s="20"/>
      <c r="D46" s="20"/>
      <c r="E46" s="20"/>
      <c r="F46" s="20"/>
      <c r="G46" s="20"/>
      <c r="H46" s="49"/>
      <c r="I46" s="50"/>
      <c r="J46" s="50"/>
      <c r="K46" s="50"/>
      <c r="L46" s="50"/>
      <c r="M46" s="51"/>
      <c r="N46" s="20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</row>
    <row r="47" spans="1:28" ht="12.75" customHeight="1" x14ac:dyDescent="0.3">
      <c r="A47" s="20"/>
      <c r="B47" s="20"/>
      <c r="C47" s="20"/>
      <c r="D47" s="20"/>
      <c r="E47" s="20"/>
      <c r="F47" s="20"/>
      <c r="G47" s="20"/>
      <c r="H47" s="49"/>
      <c r="I47" s="50"/>
      <c r="J47" s="50"/>
      <c r="K47" s="50"/>
      <c r="L47" s="50"/>
      <c r="M47" s="51"/>
      <c r="N47" s="20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</row>
    <row r="48" spans="1:28" ht="12.75" customHeight="1" x14ac:dyDescent="0.3">
      <c r="A48" s="20"/>
      <c r="B48" s="20"/>
      <c r="C48" s="20"/>
      <c r="D48" s="20"/>
      <c r="E48" s="20"/>
      <c r="F48" s="20"/>
      <c r="G48" s="20"/>
      <c r="H48" s="49"/>
      <c r="I48" s="50"/>
      <c r="J48" s="50"/>
      <c r="K48" s="50"/>
      <c r="L48" s="50"/>
      <c r="M48" s="51"/>
      <c r="N48" s="20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</row>
    <row r="49" spans="1:28" ht="12.75" customHeight="1" x14ac:dyDescent="0.3">
      <c r="A49" s="20"/>
      <c r="B49" s="20"/>
      <c r="C49" s="20"/>
      <c r="D49" s="20"/>
      <c r="E49" s="20"/>
      <c r="F49" s="20"/>
      <c r="G49" s="20"/>
      <c r="H49" s="49"/>
      <c r="I49" s="50"/>
      <c r="J49" s="50"/>
      <c r="K49" s="50"/>
      <c r="L49" s="50"/>
      <c r="M49" s="51"/>
      <c r="N49" s="20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</row>
    <row r="50" spans="1:28" ht="12.75" customHeight="1" x14ac:dyDescent="0.3">
      <c r="A50" s="20"/>
      <c r="B50" s="20"/>
      <c r="C50" s="20"/>
      <c r="D50" s="20"/>
      <c r="E50" s="20"/>
      <c r="F50" s="20"/>
      <c r="G50" s="20"/>
      <c r="H50" s="49"/>
      <c r="I50" s="50"/>
      <c r="J50" s="50"/>
      <c r="K50" s="50"/>
      <c r="L50" s="50"/>
      <c r="M50" s="51"/>
      <c r="N50" s="20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</row>
    <row r="51" spans="1:28" ht="12.75" customHeight="1" x14ac:dyDescent="0.3">
      <c r="A51" s="20"/>
      <c r="B51" s="20"/>
      <c r="C51" s="20"/>
      <c r="D51" s="20"/>
      <c r="E51" s="20"/>
      <c r="F51" s="20"/>
      <c r="G51" s="20"/>
      <c r="H51" s="49"/>
      <c r="I51" s="50"/>
      <c r="J51" s="50"/>
      <c r="K51" s="50"/>
      <c r="L51" s="50"/>
      <c r="M51" s="51"/>
      <c r="N51" s="20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</row>
    <row r="52" spans="1:28" ht="12.75" customHeight="1" x14ac:dyDescent="0.3">
      <c r="A52" s="20"/>
      <c r="B52" s="20"/>
      <c r="C52" s="20"/>
      <c r="D52" s="20"/>
      <c r="E52" s="20"/>
      <c r="F52" s="20"/>
      <c r="G52" s="20"/>
      <c r="H52" s="49"/>
      <c r="I52" s="50"/>
      <c r="J52" s="50"/>
      <c r="K52" s="50"/>
      <c r="L52" s="50"/>
      <c r="M52" s="51"/>
      <c r="N52" s="20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</row>
    <row r="53" spans="1:28" ht="12.75" customHeight="1" x14ac:dyDescent="0.3">
      <c r="A53" s="20"/>
      <c r="B53" s="20"/>
      <c r="C53" s="20"/>
      <c r="D53" s="20"/>
      <c r="E53" s="20"/>
      <c r="F53" s="20"/>
      <c r="G53" s="20"/>
      <c r="H53" s="49"/>
      <c r="I53" s="50"/>
      <c r="J53" s="50"/>
      <c r="K53" s="50"/>
      <c r="L53" s="50"/>
      <c r="M53" s="51"/>
      <c r="N53" s="20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</row>
    <row r="54" spans="1:28" ht="12.75" customHeight="1" x14ac:dyDescent="0.3">
      <c r="A54" s="20"/>
      <c r="B54" s="20"/>
      <c r="C54" s="20"/>
      <c r="D54" s="20"/>
      <c r="E54" s="20"/>
      <c r="F54" s="20"/>
      <c r="G54" s="20"/>
      <c r="H54" s="49"/>
      <c r="I54" s="50"/>
      <c r="J54" s="50"/>
      <c r="K54" s="50"/>
      <c r="L54" s="50"/>
      <c r="M54" s="51"/>
      <c r="N54" s="20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</row>
    <row r="55" spans="1:28" ht="12.75" customHeight="1" x14ac:dyDescent="0.3">
      <c r="A55" s="20"/>
      <c r="B55" s="20"/>
      <c r="C55" s="20"/>
      <c r="D55" s="20"/>
      <c r="E55" s="20"/>
      <c r="F55" s="20"/>
      <c r="G55" s="20"/>
      <c r="H55" s="49"/>
      <c r="I55" s="50"/>
      <c r="J55" s="50"/>
      <c r="K55" s="50"/>
      <c r="L55" s="50"/>
      <c r="M55" s="51"/>
      <c r="N55" s="20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</row>
    <row r="56" spans="1:28" ht="12.75" customHeight="1" x14ac:dyDescent="0.3">
      <c r="A56" s="20"/>
      <c r="B56" s="20"/>
      <c r="C56" s="20"/>
      <c r="D56" s="20"/>
      <c r="E56" s="20"/>
      <c r="F56" s="20"/>
      <c r="G56" s="20"/>
      <c r="H56" s="49"/>
      <c r="I56" s="50"/>
      <c r="J56" s="50"/>
      <c r="K56" s="50"/>
      <c r="L56" s="50"/>
      <c r="M56" s="51"/>
      <c r="N56" s="20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</row>
    <row r="57" spans="1:28" ht="12.75" customHeight="1" x14ac:dyDescent="0.3">
      <c r="A57" s="20"/>
      <c r="B57" s="20"/>
      <c r="C57" s="20"/>
      <c r="D57" s="20"/>
      <c r="E57" s="20"/>
      <c r="F57" s="20"/>
      <c r="G57" s="20"/>
      <c r="H57" s="49"/>
      <c r="I57" s="50"/>
      <c r="J57" s="50"/>
      <c r="K57" s="50"/>
      <c r="L57" s="50"/>
      <c r="M57" s="51"/>
      <c r="N57" s="20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</row>
    <row r="58" spans="1:28" ht="12.75" customHeight="1" x14ac:dyDescent="0.3">
      <c r="A58" s="20"/>
      <c r="B58" s="20"/>
      <c r="C58" s="20"/>
      <c r="D58" s="20"/>
      <c r="E58" s="20"/>
      <c r="F58" s="20"/>
      <c r="G58" s="20"/>
      <c r="H58" s="49"/>
      <c r="I58" s="50"/>
      <c r="J58" s="50"/>
      <c r="K58" s="50"/>
      <c r="L58" s="50"/>
      <c r="M58" s="51"/>
      <c r="N58" s="20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</row>
    <row r="59" spans="1:28" ht="12.75" customHeight="1" x14ac:dyDescent="0.3">
      <c r="A59" s="20"/>
      <c r="B59" s="20"/>
      <c r="C59" s="20"/>
      <c r="D59" s="20"/>
      <c r="E59" s="20"/>
      <c r="F59" s="20"/>
      <c r="G59" s="20"/>
      <c r="H59" s="49"/>
      <c r="I59" s="50"/>
      <c r="J59" s="50"/>
      <c r="K59" s="50"/>
      <c r="L59" s="50"/>
      <c r="M59" s="51"/>
      <c r="N59" s="20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</row>
    <row r="60" spans="1:28" ht="12.75" customHeight="1" x14ac:dyDescent="0.3">
      <c r="A60" s="20"/>
      <c r="B60" s="20"/>
      <c r="C60" s="20"/>
      <c r="D60" s="20"/>
      <c r="E60" s="20"/>
      <c r="F60" s="20"/>
      <c r="G60" s="20"/>
      <c r="H60" s="49"/>
      <c r="I60" s="50"/>
      <c r="J60" s="50"/>
      <c r="K60" s="50"/>
      <c r="L60" s="50"/>
      <c r="M60" s="51"/>
      <c r="N60" s="20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</row>
    <row r="61" spans="1:28" ht="12.75" customHeight="1" x14ac:dyDescent="0.3">
      <c r="A61" s="20"/>
      <c r="B61" s="20"/>
      <c r="C61" s="20"/>
      <c r="D61" s="20"/>
      <c r="E61" s="20"/>
      <c r="F61" s="20"/>
      <c r="G61" s="20"/>
      <c r="H61" s="49"/>
      <c r="I61" s="50"/>
      <c r="J61" s="50"/>
      <c r="K61" s="50"/>
      <c r="L61" s="50"/>
      <c r="M61" s="51"/>
      <c r="N61" s="20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</row>
    <row r="62" spans="1:28" ht="12.75" customHeight="1" x14ac:dyDescent="0.3">
      <c r="A62" s="20"/>
      <c r="B62" s="20"/>
      <c r="C62" s="20"/>
      <c r="D62" s="20"/>
      <c r="E62" s="20"/>
      <c r="F62" s="20"/>
      <c r="G62" s="20"/>
      <c r="H62" s="49"/>
      <c r="I62" s="50"/>
      <c r="J62" s="50"/>
      <c r="K62" s="50"/>
      <c r="L62" s="50"/>
      <c r="M62" s="51"/>
      <c r="N62" s="20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 spans="1:28" ht="12.75" customHeight="1" x14ac:dyDescent="0.3">
      <c r="A63" s="20"/>
      <c r="B63" s="20"/>
      <c r="C63" s="20"/>
      <c r="D63" s="20"/>
      <c r="E63" s="20"/>
      <c r="F63" s="20"/>
      <c r="G63" s="20"/>
      <c r="H63" s="49"/>
      <c r="I63" s="50"/>
      <c r="J63" s="50"/>
      <c r="K63" s="50"/>
      <c r="L63" s="50"/>
      <c r="M63" s="51"/>
      <c r="N63" s="20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</row>
    <row r="64" spans="1:28" ht="12.75" customHeight="1" x14ac:dyDescent="0.3">
      <c r="A64" s="20"/>
      <c r="B64" s="20"/>
      <c r="C64" s="20"/>
      <c r="D64" s="20"/>
      <c r="E64" s="20"/>
      <c r="F64" s="20"/>
      <c r="G64" s="20"/>
      <c r="H64" s="49"/>
      <c r="I64" s="50"/>
      <c r="J64" s="50"/>
      <c r="K64" s="50"/>
      <c r="L64" s="50"/>
      <c r="M64" s="51"/>
      <c r="N64" s="20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</row>
    <row r="65" spans="1:28" ht="12.75" customHeight="1" x14ac:dyDescent="0.3">
      <c r="A65" s="20"/>
      <c r="B65" s="20"/>
      <c r="C65" s="20"/>
      <c r="D65" s="20"/>
      <c r="E65" s="20"/>
      <c r="F65" s="20"/>
      <c r="G65" s="20"/>
      <c r="H65" s="49"/>
      <c r="I65" s="50"/>
      <c r="J65" s="50"/>
      <c r="K65" s="50"/>
      <c r="L65" s="50"/>
      <c r="M65" s="51"/>
      <c r="N65" s="20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</row>
    <row r="66" spans="1:28" ht="12.75" customHeight="1" x14ac:dyDescent="0.3">
      <c r="A66" s="20"/>
      <c r="B66" s="20"/>
      <c r="C66" s="20"/>
      <c r="D66" s="20"/>
      <c r="E66" s="20"/>
      <c r="F66" s="20"/>
      <c r="G66" s="20"/>
      <c r="H66" s="49"/>
      <c r="I66" s="50"/>
      <c r="J66" s="50"/>
      <c r="K66" s="50"/>
      <c r="L66" s="50"/>
      <c r="M66" s="51"/>
      <c r="N66" s="20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</row>
    <row r="67" spans="1:28" ht="12.75" customHeight="1" x14ac:dyDescent="0.3">
      <c r="A67" s="20"/>
      <c r="B67" s="20"/>
      <c r="C67" s="20"/>
      <c r="D67" s="20"/>
      <c r="E67" s="20"/>
      <c r="F67" s="20"/>
      <c r="G67" s="20"/>
      <c r="H67" s="49"/>
      <c r="I67" s="50"/>
      <c r="J67" s="50"/>
      <c r="K67" s="50"/>
      <c r="L67" s="50"/>
      <c r="M67" s="51"/>
      <c r="N67" s="20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</row>
    <row r="68" spans="1:28" ht="12.75" customHeight="1" x14ac:dyDescent="0.3">
      <c r="A68" s="20"/>
      <c r="B68" s="20"/>
      <c r="C68" s="20"/>
      <c r="D68" s="20"/>
      <c r="E68" s="20"/>
      <c r="F68" s="20"/>
      <c r="G68" s="20"/>
      <c r="H68" s="49"/>
      <c r="I68" s="50"/>
      <c r="J68" s="50"/>
      <c r="K68" s="50"/>
      <c r="L68" s="50"/>
      <c r="M68" s="51"/>
      <c r="N68" s="20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</row>
    <row r="69" spans="1:28" ht="12.75" customHeight="1" x14ac:dyDescent="0.3">
      <c r="A69" s="20"/>
      <c r="B69" s="20"/>
      <c r="C69" s="20"/>
      <c r="D69" s="20"/>
      <c r="E69" s="20"/>
      <c r="F69" s="20"/>
      <c r="G69" s="20"/>
      <c r="H69" s="49"/>
      <c r="I69" s="50"/>
      <c r="J69" s="50"/>
      <c r="K69" s="50"/>
      <c r="L69" s="50"/>
      <c r="M69" s="51"/>
      <c r="N69" s="20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</row>
    <row r="70" spans="1:28" ht="12.75" customHeight="1" x14ac:dyDescent="0.3">
      <c r="A70" s="20"/>
      <c r="B70" s="20"/>
      <c r="C70" s="20"/>
      <c r="D70" s="20"/>
      <c r="E70" s="20"/>
      <c r="F70" s="20"/>
      <c r="G70" s="20"/>
      <c r="H70" s="49"/>
      <c r="I70" s="50"/>
      <c r="J70" s="50"/>
      <c r="K70" s="50"/>
      <c r="L70" s="50"/>
      <c r="M70" s="51"/>
      <c r="N70" s="20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</row>
    <row r="71" spans="1:28" ht="12.75" customHeight="1" x14ac:dyDescent="0.3">
      <c r="A71" s="20"/>
      <c r="B71" s="20"/>
      <c r="C71" s="20"/>
      <c r="D71" s="20"/>
      <c r="E71" s="20"/>
      <c r="F71" s="20"/>
      <c r="G71" s="20"/>
      <c r="H71" s="49"/>
      <c r="I71" s="50"/>
      <c r="J71" s="50"/>
      <c r="K71" s="50"/>
      <c r="L71" s="50"/>
      <c r="M71" s="51"/>
      <c r="N71" s="20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</row>
    <row r="72" spans="1:28" ht="12.75" customHeight="1" x14ac:dyDescent="0.3">
      <c r="A72" s="20"/>
      <c r="B72" s="20"/>
      <c r="C72" s="20"/>
      <c r="D72" s="20"/>
      <c r="E72" s="20"/>
      <c r="F72" s="20"/>
      <c r="G72" s="20"/>
      <c r="H72" s="49"/>
      <c r="I72" s="50"/>
      <c r="J72" s="50"/>
      <c r="K72" s="50"/>
      <c r="L72" s="50"/>
      <c r="M72" s="51"/>
      <c r="N72" s="20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</row>
    <row r="73" spans="1:28" ht="12.75" customHeight="1" x14ac:dyDescent="0.3">
      <c r="A73" s="20"/>
      <c r="B73" s="20"/>
      <c r="C73" s="20"/>
      <c r="D73" s="20"/>
      <c r="E73" s="20"/>
      <c r="F73" s="20"/>
      <c r="G73" s="20"/>
      <c r="H73" s="49"/>
      <c r="I73" s="50"/>
      <c r="J73" s="50"/>
      <c r="K73" s="50"/>
      <c r="L73" s="50"/>
      <c r="M73" s="51"/>
      <c r="N73" s="20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</row>
    <row r="74" spans="1:28" ht="12.75" customHeight="1" x14ac:dyDescent="0.3">
      <c r="A74" s="20"/>
      <c r="B74" s="20"/>
      <c r="C74" s="20"/>
      <c r="D74" s="20"/>
      <c r="E74" s="20"/>
      <c r="F74" s="20"/>
      <c r="G74" s="20"/>
      <c r="H74" s="49"/>
      <c r="I74" s="50"/>
      <c r="J74" s="50"/>
      <c r="K74" s="50"/>
      <c r="L74" s="50"/>
      <c r="M74" s="51"/>
      <c r="N74" s="20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</row>
    <row r="75" spans="1:28" ht="12.75" customHeight="1" x14ac:dyDescent="0.3">
      <c r="A75" s="20"/>
      <c r="B75" s="20"/>
      <c r="C75" s="20"/>
      <c r="D75" s="20"/>
      <c r="E75" s="20"/>
      <c r="F75" s="20"/>
      <c r="G75" s="20"/>
      <c r="H75" s="49"/>
      <c r="I75" s="50"/>
      <c r="J75" s="50"/>
      <c r="K75" s="50"/>
      <c r="L75" s="50"/>
      <c r="M75" s="51"/>
      <c r="N75" s="20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</row>
    <row r="76" spans="1:28" ht="12.75" customHeight="1" x14ac:dyDescent="0.3">
      <c r="A76" s="20"/>
      <c r="B76" s="20"/>
      <c r="C76" s="20"/>
      <c r="D76" s="20"/>
      <c r="E76" s="20"/>
      <c r="F76" s="20"/>
      <c r="G76" s="20"/>
      <c r="H76" s="49"/>
      <c r="I76" s="50"/>
      <c r="J76" s="50"/>
      <c r="K76" s="50"/>
      <c r="L76" s="50"/>
      <c r="M76" s="51"/>
      <c r="N76" s="20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</row>
    <row r="77" spans="1:28" ht="12.75" customHeight="1" x14ac:dyDescent="0.3">
      <c r="A77" s="20"/>
      <c r="B77" s="20"/>
      <c r="C77" s="20"/>
      <c r="D77" s="20"/>
      <c r="E77" s="20"/>
      <c r="F77" s="20"/>
      <c r="G77" s="20"/>
      <c r="H77" s="49"/>
      <c r="I77" s="50"/>
      <c r="J77" s="50"/>
      <c r="K77" s="50"/>
      <c r="L77" s="50"/>
      <c r="M77" s="51"/>
      <c r="N77" s="20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</row>
    <row r="78" spans="1:28" ht="12.75" customHeight="1" x14ac:dyDescent="0.3">
      <c r="A78" s="20"/>
      <c r="B78" s="20"/>
      <c r="C78" s="20"/>
      <c r="D78" s="20"/>
      <c r="E78" s="20"/>
      <c r="F78" s="20"/>
      <c r="G78" s="20"/>
      <c r="H78" s="49"/>
      <c r="I78" s="50"/>
      <c r="J78" s="50"/>
      <c r="K78" s="50"/>
      <c r="L78" s="50"/>
      <c r="M78" s="51"/>
      <c r="N78" s="20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</row>
    <row r="79" spans="1:28" ht="12.75" customHeight="1" x14ac:dyDescent="0.3">
      <c r="A79" s="20"/>
      <c r="B79" s="20"/>
      <c r="C79" s="20"/>
      <c r="D79" s="20"/>
      <c r="E79" s="20"/>
      <c r="F79" s="20"/>
      <c r="G79" s="20"/>
      <c r="H79" s="49"/>
      <c r="I79" s="50"/>
      <c r="J79" s="50"/>
      <c r="K79" s="50"/>
      <c r="L79" s="50"/>
      <c r="M79" s="51"/>
      <c r="N79" s="20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</row>
    <row r="80" spans="1:28" ht="12.75" customHeight="1" x14ac:dyDescent="0.3">
      <c r="A80" s="20"/>
      <c r="B80" s="20"/>
      <c r="C80" s="20"/>
      <c r="D80" s="20"/>
      <c r="E80" s="20"/>
      <c r="F80" s="20"/>
      <c r="G80" s="20"/>
      <c r="H80" s="49"/>
      <c r="I80" s="50"/>
      <c r="J80" s="50"/>
      <c r="K80" s="50"/>
      <c r="L80" s="50"/>
      <c r="M80" s="51"/>
      <c r="N80" s="20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</row>
    <row r="81" spans="1:28" ht="12.75" customHeight="1" x14ac:dyDescent="0.3">
      <c r="A81" s="20"/>
      <c r="B81" s="20"/>
      <c r="C81" s="20"/>
      <c r="D81" s="20"/>
      <c r="E81" s="20"/>
      <c r="F81" s="20"/>
      <c r="G81" s="20"/>
      <c r="H81" s="49"/>
      <c r="I81" s="50"/>
      <c r="J81" s="50"/>
      <c r="K81" s="50"/>
      <c r="L81" s="50"/>
      <c r="M81" s="51"/>
      <c r="N81" s="20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</row>
    <row r="82" spans="1:28" ht="12.75" customHeight="1" x14ac:dyDescent="0.3">
      <c r="A82" s="20"/>
      <c r="B82" s="20"/>
      <c r="C82" s="20"/>
      <c r="D82" s="20"/>
      <c r="E82" s="20"/>
      <c r="F82" s="20"/>
      <c r="G82" s="20"/>
      <c r="H82" s="49"/>
      <c r="I82" s="50"/>
      <c r="J82" s="50"/>
      <c r="K82" s="50"/>
      <c r="L82" s="50"/>
      <c r="M82" s="51"/>
      <c r="N82" s="20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</row>
    <row r="83" spans="1:28" ht="12.75" customHeight="1" x14ac:dyDescent="0.3">
      <c r="A83" s="20"/>
      <c r="B83" s="20"/>
      <c r="C83" s="20"/>
      <c r="D83" s="20"/>
      <c r="E83" s="20"/>
      <c r="F83" s="20"/>
      <c r="G83" s="20"/>
      <c r="H83" s="49"/>
      <c r="I83" s="50"/>
      <c r="J83" s="50"/>
      <c r="K83" s="50"/>
      <c r="L83" s="50"/>
      <c r="M83" s="51"/>
      <c r="N83" s="20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</row>
    <row r="84" spans="1:28" ht="12.75" customHeight="1" x14ac:dyDescent="0.3">
      <c r="A84" s="20"/>
      <c r="B84" s="20"/>
      <c r="C84" s="20"/>
      <c r="D84" s="20"/>
      <c r="E84" s="20"/>
      <c r="F84" s="20"/>
      <c r="G84" s="20"/>
      <c r="H84" s="49"/>
      <c r="I84" s="50"/>
      <c r="J84" s="50"/>
      <c r="K84" s="50"/>
      <c r="L84" s="50"/>
      <c r="M84" s="51"/>
      <c r="N84" s="20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</row>
    <row r="85" spans="1:28" ht="12.75" customHeight="1" x14ac:dyDescent="0.3">
      <c r="A85" s="20"/>
      <c r="B85" s="20"/>
      <c r="C85" s="20"/>
      <c r="D85" s="20"/>
      <c r="E85" s="20"/>
      <c r="F85" s="20"/>
      <c r="G85" s="20"/>
      <c r="H85" s="49"/>
      <c r="I85" s="50"/>
      <c r="J85" s="50"/>
      <c r="K85" s="50"/>
      <c r="L85" s="50"/>
      <c r="M85" s="51"/>
      <c r="N85" s="20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</row>
    <row r="86" spans="1:28" ht="12.75" customHeight="1" x14ac:dyDescent="0.3">
      <c r="A86" s="20"/>
      <c r="B86" s="20"/>
      <c r="C86" s="20"/>
      <c r="D86" s="20"/>
      <c r="E86" s="20"/>
      <c r="F86" s="20"/>
      <c r="G86" s="20"/>
      <c r="H86" s="49"/>
      <c r="I86" s="50"/>
      <c r="J86" s="50"/>
      <c r="K86" s="50"/>
      <c r="L86" s="50"/>
      <c r="M86" s="51"/>
      <c r="N86" s="20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</row>
    <row r="87" spans="1:28" ht="12.75" customHeight="1" x14ac:dyDescent="0.3">
      <c r="A87" s="20"/>
      <c r="B87" s="20"/>
      <c r="C87" s="20"/>
      <c r="D87" s="20"/>
      <c r="E87" s="20"/>
      <c r="F87" s="20"/>
      <c r="G87" s="20"/>
      <c r="H87" s="49"/>
      <c r="I87" s="50"/>
      <c r="J87" s="50"/>
      <c r="K87" s="50"/>
      <c r="L87" s="50"/>
      <c r="M87" s="51"/>
      <c r="N87" s="20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</row>
    <row r="88" spans="1:28" ht="12.75" customHeight="1" x14ac:dyDescent="0.3">
      <c r="A88" s="20"/>
      <c r="B88" s="20"/>
      <c r="C88" s="20"/>
      <c r="D88" s="20"/>
      <c r="E88" s="20"/>
      <c r="F88" s="20"/>
      <c r="G88" s="20"/>
      <c r="H88" s="49"/>
      <c r="I88" s="50"/>
      <c r="J88" s="50"/>
      <c r="K88" s="50"/>
      <c r="L88" s="50"/>
      <c r="M88" s="51"/>
      <c r="N88" s="20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</row>
    <row r="89" spans="1:28" ht="12.75" customHeight="1" x14ac:dyDescent="0.3">
      <c r="A89" s="20"/>
      <c r="B89" s="20"/>
      <c r="C89" s="20"/>
      <c r="D89" s="20"/>
      <c r="E89" s="20"/>
      <c r="F89" s="20"/>
      <c r="G89" s="20"/>
      <c r="H89" s="49"/>
      <c r="I89" s="50"/>
      <c r="J89" s="50"/>
      <c r="K89" s="50"/>
      <c r="L89" s="50"/>
      <c r="M89" s="51"/>
      <c r="N89" s="20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</row>
    <row r="90" spans="1:28" ht="12.75" customHeight="1" x14ac:dyDescent="0.3">
      <c r="A90" s="20"/>
      <c r="B90" s="20"/>
      <c r="C90" s="20"/>
      <c r="D90" s="20"/>
      <c r="E90" s="20"/>
      <c r="F90" s="20"/>
      <c r="G90" s="20"/>
      <c r="H90" s="49"/>
      <c r="I90" s="50"/>
      <c r="J90" s="50"/>
      <c r="K90" s="50"/>
      <c r="L90" s="50"/>
      <c r="M90" s="51"/>
      <c r="N90" s="20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</row>
    <row r="91" spans="1:28" ht="12.75" customHeight="1" x14ac:dyDescent="0.3">
      <c r="A91" s="20"/>
      <c r="B91" s="20"/>
      <c r="C91" s="20"/>
      <c r="D91" s="20"/>
      <c r="E91" s="20"/>
      <c r="F91" s="20"/>
      <c r="G91" s="20"/>
      <c r="H91" s="49"/>
      <c r="I91" s="50"/>
      <c r="J91" s="50"/>
      <c r="K91" s="50"/>
      <c r="L91" s="50"/>
      <c r="M91" s="51"/>
      <c r="N91" s="20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</row>
    <row r="92" spans="1:28" ht="12.75" customHeight="1" x14ac:dyDescent="0.3">
      <c r="A92" s="20"/>
      <c r="B92" s="20"/>
      <c r="C92" s="20"/>
      <c r="D92" s="20"/>
      <c r="E92" s="20"/>
      <c r="F92" s="20"/>
      <c r="G92" s="20"/>
      <c r="H92" s="49"/>
      <c r="I92" s="50"/>
      <c r="J92" s="50"/>
      <c r="K92" s="50"/>
      <c r="L92" s="50"/>
      <c r="M92" s="51"/>
      <c r="N92" s="20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</row>
    <row r="93" spans="1:28" ht="12.75" customHeight="1" x14ac:dyDescent="0.3">
      <c r="A93" s="20"/>
      <c r="B93" s="20"/>
      <c r="C93" s="20"/>
      <c r="D93" s="20"/>
      <c r="E93" s="20"/>
      <c r="F93" s="20"/>
      <c r="G93" s="20"/>
      <c r="H93" s="49"/>
      <c r="I93" s="50"/>
      <c r="J93" s="50"/>
      <c r="K93" s="50"/>
      <c r="L93" s="50"/>
      <c r="M93" s="51"/>
      <c r="N93" s="20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</row>
    <row r="94" spans="1:28" ht="12.75" customHeight="1" x14ac:dyDescent="0.3">
      <c r="A94" s="20"/>
      <c r="B94" s="20"/>
      <c r="C94" s="20"/>
      <c r="D94" s="20"/>
      <c r="E94" s="20"/>
      <c r="F94" s="20"/>
      <c r="G94" s="20"/>
      <c r="H94" s="49"/>
      <c r="I94" s="50"/>
      <c r="J94" s="50"/>
      <c r="K94" s="50"/>
      <c r="L94" s="50"/>
      <c r="M94" s="51"/>
      <c r="N94" s="20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</row>
    <row r="95" spans="1:28" ht="12.75" customHeight="1" x14ac:dyDescent="0.3">
      <c r="A95" s="20"/>
      <c r="B95" s="20"/>
      <c r="C95" s="20"/>
      <c r="D95" s="20"/>
      <c r="E95" s="20"/>
      <c r="F95" s="20"/>
      <c r="G95" s="20"/>
      <c r="H95" s="49"/>
      <c r="I95" s="50"/>
      <c r="J95" s="50"/>
      <c r="K95" s="50"/>
      <c r="L95" s="50"/>
      <c r="M95" s="51"/>
      <c r="N95" s="20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</row>
    <row r="96" spans="1:28" ht="12.75" customHeight="1" x14ac:dyDescent="0.3">
      <c r="A96" s="20"/>
      <c r="B96" s="20"/>
      <c r="C96" s="20"/>
      <c r="D96" s="20"/>
      <c r="E96" s="20"/>
      <c r="F96" s="20"/>
      <c r="G96" s="20"/>
      <c r="H96" s="49"/>
      <c r="I96" s="50"/>
      <c r="J96" s="50"/>
      <c r="K96" s="50"/>
      <c r="L96" s="50"/>
      <c r="M96" s="51"/>
      <c r="N96" s="20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</row>
    <row r="97" spans="1:28" ht="12.75" customHeight="1" x14ac:dyDescent="0.3">
      <c r="A97" s="20"/>
      <c r="B97" s="20"/>
      <c r="C97" s="20"/>
      <c r="D97" s="20"/>
      <c r="E97" s="20"/>
      <c r="F97" s="20"/>
      <c r="G97" s="20"/>
      <c r="H97" s="49"/>
      <c r="I97" s="50"/>
      <c r="J97" s="50"/>
      <c r="K97" s="50"/>
      <c r="L97" s="50"/>
      <c r="M97" s="51"/>
      <c r="N97" s="20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</row>
    <row r="98" spans="1:28" ht="12.75" customHeight="1" x14ac:dyDescent="0.3">
      <c r="A98" s="20"/>
      <c r="B98" s="20"/>
      <c r="C98" s="20"/>
      <c r="D98" s="20"/>
      <c r="E98" s="20"/>
      <c r="F98" s="20"/>
      <c r="G98" s="20"/>
      <c r="H98" s="49"/>
      <c r="I98" s="50"/>
      <c r="J98" s="50"/>
      <c r="K98" s="50"/>
      <c r="L98" s="50"/>
      <c r="M98" s="51"/>
      <c r="N98" s="20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</row>
    <row r="99" spans="1:28" ht="12.75" customHeight="1" x14ac:dyDescent="0.3">
      <c r="A99" s="20"/>
      <c r="B99" s="20"/>
      <c r="C99" s="20"/>
      <c r="D99" s="20"/>
      <c r="E99" s="20"/>
      <c r="F99" s="20"/>
      <c r="G99" s="20"/>
      <c r="H99" s="49"/>
      <c r="I99" s="50"/>
      <c r="J99" s="50"/>
      <c r="K99" s="50"/>
      <c r="L99" s="50"/>
      <c r="M99" s="51"/>
      <c r="N99" s="20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</row>
    <row r="100" spans="1:28" ht="12.75" customHeight="1" x14ac:dyDescent="0.3">
      <c r="A100" s="20"/>
      <c r="B100" s="20"/>
      <c r="C100" s="20"/>
      <c r="D100" s="20"/>
      <c r="E100" s="20"/>
      <c r="F100" s="20"/>
      <c r="G100" s="20"/>
      <c r="H100" s="49"/>
      <c r="I100" s="50"/>
      <c r="J100" s="50"/>
      <c r="K100" s="50"/>
      <c r="L100" s="50"/>
      <c r="M100" s="51"/>
      <c r="N100" s="20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</row>
    <row r="101" spans="1:28" ht="12.75" customHeight="1" x14ac:dyDescent="0.3">
      <c r="A101" s="20"/>
      <c r="B101" s="20"/>
      <c r="C101" s="20"/>
      <c r="D101" s="20"/>
      <c r="E101" s="20"/>
      <c r="F101" s="20"/>
      <c r="G101" s="20"/>
      <c r="H101" s="49"/>
      <c r="I101" s="50"/>
      <c r="J101" s="50"/>
      <c r="K101" s="50"/>
      <c r="L101" s="50"/>
      <c r="M101" s="51"/>
      <c r="N101" s="20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</row>
    <row r="102" spans="1:28" ht="12.75" customHeight="1" x14ac:dyDescent="0.3">
      <c r="A102" s="20"/>
      <c r="B102" s="20"/>
      <c r="C102" s="20"/>
      <c r="D102" s="20"/>
      <c r="E102" s="20"/>
      <c r="F102" s="20"/>
      <c r="G102" s="20"/>
      <c r="H102" s="49"/>
      <c r="I102" s="50"/>
      <c r="J102" s="50"/>
      <c r="K102" s="50"/>
      <c r="L102" s="50"/>
      <c r="M102" s="51"/>
      <c r="N102" s="20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</row>
    <row r="103" spans="1:28" ht="12.75" customHeight="1" x14ac:dyDescent="0.3">
      <c r="A103" s="20"/>
      <c r="B103" s="20"/>
      <c r="C103" s="20"/>
      <c r="D103" s="20"/>
      <c r="E103" s="20"/>
      <c r="F103" s="20"/>
      <c r="G103" s="20"/>
      <c r="H103" s="49"/>
      <c r="I103" s="50"/>
      <c r="J103" s="50"/>
      <c r="K103" s="50"/>
      <c r="L103" s="50"/>
      <c r="M103" s="51"/>
      <c r="N103" s="20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</row>
    <row r="104" spans="1:28" ht="12.75" customHeight="1" x14ac:dyDescent="0.3">
      <c r="A104" s="20"/>
      <c r="B104" s="20"/>
      <c r="C104" s="20"/>
      <c r="D104" s="20"/>
      <c r="E104" s="20"/>
      <c r="F104" s="20"/>
      <c r="G104" s="20"/>
      <c r="H104" s="49"/>
      <c r="I104" s="50"/>
      <c r="J104" s="50"/>
      <c r="K104" s="50"/>
      <c r="L104" s="50"/>
      <c r="M104" s="51"/>
      <c r="N104" s="20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</row>
    <row r="105" spans="1:28" ht="12.75" customHeight="1" x14ac:dyDescent="0.3">
      <c r="A105" s="20"/>
      <c r="B105" s="20"/>
      <c r="C105" s="20"/>
      <c r="D105" s="20"/>
      <c r="E105" s="20"/>
      <c r="F105" s="20"/>
      <c r="G105" s="20"/>
      <c r="H105" s="49"/>
      <c r="I105" s="50"/>
      <c r="J105" s="50"/>
      <c r="K105" s="50"/>
      <c r="L105" s="50"/>
      <c r="M105" s="51"/>
      <c r="N105" s="20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</sheetData>
  <conditionalFormatting sqref="B2:E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{927D1AF7-7289-419D-A15A-CE2C7441460A}</x14:id>
        </ext>
      </extLst>
    </cfRule>
  </conditionalFormatting>
  <conditionalFormatting sqref="B7:E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{0A514449-F447-4D2F-820B-F37B2C1FB857}</x14:id>
        </ext>
      </extLst>
    </cfRule>
  </conditionalFormatting>
  <conditionalFormatting sqref="H2:H105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{C2560BC1-0292-494F-BDBE-A62D626EFDC5}</x14:id>
        </ext>
      </extLst>
    </cfRule>
  </conditionalFormatting>
  <conditionalFormatting sqref="I4:I105 I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L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105 J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L105 K2:L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105 M2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{595BEDED-5E2F-40F9-8803-BD6F14902DDD}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7D1AF7-7289-419D-A15A-CE2C744146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B2:E2</xm:sqref>
        </x14:conditionalFormatting>
        <x14:conditionalFormatting xmlns:xm="http://schemas.microsoft.com/office/excel/2006/main">
          <x14:cfRule type="dataBar" id="{0A514449-F447-4D2F-820B-F37B2C1FB8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B7:E7</xm:sqref>
        </x14:conditionalFormatting>
        <x14:conditionalFormatting xmlns:xm="http://schemas.microsoft.com/office/excel/2006/main">
          <x14:cfRule type="dataBar" id="{C2560BC1-0292-494F-BDBE-A62D626EFD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H2:H105</xm:sqref>
        </x14:conditionalFormatting>
        <x14:conditionalFormatting xmlns:xm="http://schemas.microsoft.com/office/excel/2006/main">
          <x14:cfRule type="dataBar" id="{595BEDED-5E2F-40F9-8803-BD6F14902D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M4:M105 M2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01_Analitical_ERFC</vt:lpstr>
      <vt:lpstr>____</vt:lpstr>
      <vt:lpstr>04_05__Flopy_1D</vt:lpstr>
      <vt:lpstr>Sheet2</vt:lpstr>
      <vt:lpstr>____Comparisons____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2015-06-05T18:17:20Z</dcterms:created>
  <dcterms:modified xsi:type="dcterms:W3CDTF">2025-02-13T14:00:48Z</dcterms:modified>
</cp:coreProperties>
</file>