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2_Beta-Me_GMDSI\_XLS\"/>
    </mc:Choice>
  </mc:AlternateContent>
  <xr:revisionPtr revIDLastSave="0" documentId="13_ncr:1_{72443962-370E-4512-9541-0379ECD16F78}" xr6:coauthVersionLast="47" xr6:coauthVersionMax="47" xr10:uidLastSave="{00000000-0000-0000-0000-000000000000}"/>
  <bookViews>
    <workbookView xWindow="-120" yWindow="-120" windowWidth="29040" windowHeight="16440" activeTab="3" xr2:uid="{B612C9A5-B15E-4EDC-BF1B-7FB0148FB41B}"/>
  </bookViews>
  <sheets>
    <sheet name="A" sheetId="1" r:id="rId1"/>
    <sheet name="C" sheetId="6" state="hidden" r:id="rId2"/>
    <sheet name="B" sheetId="2" r:id="rId3"/>
    <sheet name="D" sheetId="4" r:id="rId4"/>
    <sheet name="E" sheetId="3" r:id="rId5"/>
    <sheet name="F" sheetId="9" r:id="rId6"/>
  </sheets>
  <externalReferences>
    <externalReference r:id="rId7"/>
    <externalReference r:id="rId8"/>
    <externalReference r:id="rId9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 localSheetId="0">#REF!</definedName>
    <definedName name="mean_X">#REF!</definedName>
    <definedName name="mean_X.">#REF!</definedName>
    <definedName name="mean_Y" localSheetId="0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 localSheetId="0">#REF!</definedName>
    <definedName name="SD_X">#REF!</definedName>
    <definedName name="SD_Y" localSheetId="0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 localSheetId="3">[3]A!#REF!</definedName>
    <definedName name="Xo">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0" i="1" l="1"/>
  <c r="AB40" i="1"/>
  <c r="AN35" i="1" s="1"/>
  <c r="AP37" i="1" l="1"/>
  <c r="AO36" i="1"/>
  <c r="AM34" i="1"/>
  <c r="Q6" i="1"/>
  <c r="J34" i="6" l="1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2" i="6"/>
  <c r="I32" i="6"/>
  <c r="H32" i="6"/>
  <c r="G32" i="6"/>
  <c r="F32" i="6"/>
  <c r="E32" i="6"/>
  <c r="D32" i="6"/>
  <c r="C32" i="6"/>
  <c r="B32" i="6"/>
  <c r="J31" i="6"/>
  <c r="I31" i="6"/>
  <c r="H31" i="6"/>
  <c r="G31" i="6"/>
  <c r="F31" i="6"/>
  <c r="E31" i="6"/>
  <c r="D31" i="6"/>
  <c r="C31" i="6"/>
  <c r="B31" i="6"/>
  <c r="J30" i="6"/>
  <c r="I30" i="6"/>
  <c r="H30" i="6"/>
  <c r="G30" i="6"/>
  <c r="F30" i="6"/>
  <c r="E30" i="6"/>
  <c r="D30" i="6"/>
  <c r="C30" i="6"/>
  <c r="B30" i="6"/>
  <c r="J29" i="6"/>
  <c r="I29" i="6"/>
  <c r="H29" i="6"/>
  <c r="G29" i="6"/>
  <c r="F29" i="6"/>
  <c r="E29" i="6"/>
  <c r="D29" i="6"/>
  <c r="C29" i="6"/>
  <c r="B29" i="6"/>
  <c r="J28" i="6"/>
  <c r="I28" i="6"/>
  <c r="H28" i="6"/>
  <c r="G28" i="6"/>
  <c r="F28" i="6"/>
  <c r="E28" i="6"/>
  <c r="D28" i="6"/>
  <c r="C28" i="6"/>
  <c r="B28" i="6"/>
  <c r="J27" i="6"/>
  <c r="I27" i="6"/>
  <c r="H27" i="6"/>
  <c r="G27" i="6"/>
  <c r="F27" i="6"/>
  <c r="E27" i="6"/>
  <c r="D27" i="6"/>
  <c r="C27" i="6"/>
  <c r="B27" i="6"/>
  <c r="J26" i="6"/>
  <c r="I26" i="6"/>
  <c r="H26" i="6"/>
  <c r="G26" i="6"/>
  <c r="F26" i="6"/>
  <c r="E26" i="6"/>
  <c r="D26" i="6"/>
  <c r="C26" i="6"/>
  <c r="B26" i="6"/>
  <c r="A15" i="6"/>
  <c r="V14" i="6"/>
  <c r="A14" i="6"/>
  <c r="A13" i="6"/>
  <c r="V12" i="6"/>
  <c r="A12" i="6"/>
  <c r="A11" i="6"/>
  <c r="V10" i="6"/>
  <c r="A10" i="6"/>
  <c r="A9" i="6"/>
  <c r="V8" i="6"/>
  <c r="A8" i="6"/>
  <c r="L7" i="6" a="1"/>
  <c r="Q15" i="6" s="1"/>
  <c r="A7" i="6"/>
  <c r="AA5" i="6"/>
  <c r="Z5" i="6"/>
  <c r="X5" i="6"/>
  <c r="V15" i="6" s="1"/>
  <c r="V5" i="6"/>
  <c r="V9" i="6" s="1"/>
  <c r="AB4" i="6"/>
  <c r="Z4" i="6"/>
  <c r="AA3" i="6"/>
  <c r="X3" i="6"/>
  <c r="V13" i="6" s="1"/>
  <c r="V3" i="6"/>
  <c r="Z3" i="6" s="1"/>
  <c r="J30" i="4"/>
  <c r="J31" i="4" s="1"/>
  <c r="J32" i="4" s="1"/>
  <c r="J33" i="4" s="1"/>
  <c r="J34" i="4" s="1"/>
  <c r="J35" i="4" s="1"/>
  <c r="J36" i="4" s="1"/>
  <c r="J37" i="4" s="1"/>
  <c r="J38" i="4" s="1"/>
  <c r="J29" i="4"/>
  <c r="O2" i="4"/>
  <c r="T2" i="4"/>
  <c r="M3" i="4"/>
  <c r="N3" i="4"/>
  <c r="T3" i="4"/>
  <c r="U4" i="4"/>
  <c r="V4" i="4"/>
  <c r="W4" i="4"/>
  <c r="X4" i="4"/>
  <c r="B6" i="4"/>
  <c r="C6" i="4"/>
  <c r="F6" i="4"/>
  <c r="G6" i="4"/>
  <c r="H6" i="4"/>
  <c r="O6" i="4" s="1"/>
  <c r="O28" i="4" s="1"/>
  <c r="B7" i="4"/>
  <c r="C7" i="4"/>
  <c r="F7" i="4"/>
  <c r="G7" i="4"/>
  <c r="H7" i="4"/>
  <c r="O7" i="4" s="1"/>
  <c r="O29" i="4" s="1"/>
  <c r="B8" i="4"/>
  <c r="C8" i="4"/>
  <c r="F8" i="4"/>
  <c r="G8" i="4"/>
  <c r="H8" i="4"/>
  <c r="O8" i="4" s="1"/>
  <c r="O30" i="4" s="1"/>
  <c r="B9" i="4"/>
  <c r="C9" i="4"/>
  <c r="F9" i="4"/>
  <c r="G9" i="4"/>
  <c r="H9" i="4"/>
  <c r="O9" i="4" s="1"/>
  <c r="O31" i="4" s="1"/>
  <c r="B10" i="4"/>
  <c r="C10" i="4"/>
  <c r="F10" i="4"/>
  <c r="G10" i="4"/>
  <c r="H10" i="4"/>
  <c r="O10" i="4" s="1"/>
  <c r="O32" i="4" s="1"/>
  <c r="AE10" i="4"/>
  <c r="AF10" i="4"/>
  <c r="AG10" i="4"/>
  <c r="B11" i="4"/>
  <c r="C11" i="4"/>
  <c r="F11" i="4"/>
  <c r="G11" i="4"/>
  <c r="H11" i="4"/>
  <c r="O11" i="4" s="1"/>
  <c r="AE11" i="4"/>
  <c r="AF11" i="4"/>
  <c r="AG11" i="4"/>
  <c r="B12" i="4"/>
  <c r="C12" i="4"/>
  <c r="F12" i="4"/>
  <c r="G12" i="4"/>
  <c r="H12" i="4"/>
  <c r="O12" i="4" s="1"/>
  <c r="AE12" i="4"/>
  <c r="AF12" i="4"/>
  <c r="AG12" i="4"/>
  <c r="B13" i="4"/>
  <c r="C13" i="4"/>
  <c r="F13" i="4"/>
  <c r="G13" i="4"/>
  <c r="H13" i="4"/>
  <c r="O13" i="4" s="1"/>
  <c r="O35" i="4" s="1"/>
  <c r="B14" i="4"/>
  <c r="C14" i="4"/>
  <c r="F14" i="4"/>
  <c r="G14" i="4"/>
  <c r="H14" i="4"/>
  <c r="O14" i="4" s="1"/>
  <c r="B15" i="4"/>
  <c r="C15" i="4"/>
  <c r="F15" i="4"/>
  <c r="G15" i="4"/>
  <c r="H15" i="4"/>
  <c r="O15" i="4" s="1"/>
  <c r="O37" i="4" s="1"/>
  <c r="B16" i="4"/>
  <c r="C16" i="4"/>
  <c r="F16" i="4"/>
  <c r="G16" i="4"/>
  <c r="H16" i="4"/>
  <c r="O16" i="4" s="1"/>
  <c r="AE20" i="4"/>
  <c r="AE21" i="4"/>
  <c r="AD22" i="4" s="1" a="1"/>
  <c r="AF21" i="4"/>
  <c r="AG21" i="4"/>
  <c r="Z22" i="4"/>
  <c r="AA22" i="4"/>
  <c r="AB22" i="4"/>
  <c r="M24" i="4"/>
  <c r="M25" i="4"/>
  <c r="O4" i="2"/>
  <c r="AM4" i="2" s="1"/>
  <c r="Q4" i="2"/>
  <c r="AO4" i="2" s="1"/>
  <c r="AN4" i="2"/>
  <c r="AM5" i="2"/>
  <c r="AO5" i="2"/>
  <c r="O6" i="2"/>
  <c r="AI10" i="2" s="1"/>
  <c r="Q6" i="2"/>
  <c r="AO6" i="2" s="1"/>
  <c r="AM6" i="2"/>
  <c r="AN6" i="2"/>
  <c r="C8" i="2"/>
  <c r="G8" i="2"/>
  <c r="L8" i="2" s="1"/>
  <c r="H8" i="2"/>
  <c r="N8" i="2"/>
  <c r="C9" i="2"/>
  <c r="G9" i="2"/>
  <c r="H9" i="2"/>
  <c r="I9" i="2"/>
  <c r="N9" i="2"/>
  <c r="AI9" i="2"/>
  <c r="C10" i="2"/>
  <c r="G10" i="2"/>
  <c r="L10" i="2" s="1"/>
  <c r="H10" i="2"/>
  <c r="N10" i="2"/>
  <c r="D11" i="2"/>
  <c r="G11" i="2"/>
  <c r="H11" i="2"/>
  <c r="I11" i="2"/>
  <c r="L11" i="2"/>
  <c r="N11" i="2"/>
  <c r="AI11" i="2"/>
  <c r="D12" i="2"/>
  <c r="G12" i="2"/>
  <c r="L12" i="2" s="1"/>
  <c r="S12" i="2" s="1"/>
  <c r="H12" i="2"/>
  <c r="I12" i="2"/>
  <c r="J12" i="2"/>
  <c r="D13" i="2"/>
  <c r="G13" i="2"/>
  <c r="H13" i="2"/>
  <c r="I13" i="2"/>
  <c r="L13" i="2"/>
  <c r="N13" i="2"/>
  <c r="AI13" i="2"/>
  <c r="E14" i="2"/>
  <c r="G14" i="2"/>
  <c r="L14" i="2" s="1"/>
  <c r="H14" i="2"/>
  <c r="N14" i="2"/>
  <c r="E15" i="2"/>
  <c r="G15" i="2"/>
  <c r="H15" i="2"/>
  <c r="I15" i="2"/>
  <c r="L15" i="2"/>
  <c r="N15" i="2"/>
  <c r="AI15" i="2"/>
  <c r="E16" i="2"/>
  <c r="G16" i="2"/>
  <c r="L16" i="2" s="1"/>
  <c r="H16" i="2"/>
  <c r="N16" i="2"/>
  <c r="O17" i="2"/>
  <c r="P17" i="2"/>
  <c r="Q17" i="2"/>
  <c r="R17" i="2"/>
  <c r="T17" i="2"/>
  <c r="U17" i="2"/>
  <c r="V17" i="2"/>
  <c r="W17" i="2"/>
  <c r="D4" i="4" l="1"/>
  <c r="H4" i="4"/>
  <c r="AG20" i="4" s="1"/>
  <c r="AI14" i="2"/>
  <c r="Y26" i="6" a="1"/>
  <c r="AG28" i="6" s="1"/>
  <c r="B36" i="6" a="1"/>
  <c r="H44" i="6" s="1"/>
  <c r="M6" i="4"/>
  <c r="M28" i="4" s="1"/>
  <c r="L9" i="6"/>
  <c r="S7" i="6"/>
  <c r="M9" i="6"/>
  <c r="P10" i="6"/>
  <c r="S11" i="6"/>
  <c r="M13" i="6"/>
  <c r="P14" i="6"/>
  <c r="S15" i="6"/>
  <c r="Q10" i="6"/>
  <c r="Q14" i="6"/>
  <c r="AB5" i="6"/>
  <c r="R10" i="6"/>
  <c r="O13" i="6"/>
  <c r="R14" i="6"/>
  <c r="V7" i="6"/>
  <c r="N9" i="6"/>
  <c r="T15" i="6"/>
  <c r="S10" i="6"/>
  <c r="P13" i="6"/>
  <c r="S14" i="6"/>
  <c r="O10" i="6"/>
  <c r="T7" i="6"/>
  <c r="O9" i="6"/>
  <c r="N8" i="6"/>
  <c r="Q9" i="6"/>
  <c r="T10" i="6"/>
  <c r="N12" i="6"/>
  <c r="Q13" i="6"/>
  <c r="T14" i="6"/>
  <c r="R7" i="6"/>
  <c r="O14" i="6"/>
  <c r="L12" i="6"/>
  <c r="M8" i="6"/>
  <c r="L7" i="6"/>
  <c r="O8" i="6"/>
  <c r="R9" i="6"/>
  <c r="L11" i="6"/>
  <c r="O12" i="6"/>
  <c r="R13" i="6"/>
  <c r="L15" i="6"/>
  <c r="R15" i="6"/>
  <c r="M12" i="6"/>
  <c r="AB3" i="6"/>
  <c r="M7" i="6"/>
  <c r="P8" i="6"/>
  <c r="S9" i="6"/>
  <c r="M11" i="6"/>
  <c r="P12" i="6"/>
  <c r="S13" i="6"/>
  <c r="M15" i="6"/>
  <c r="N13" i="6"/>
  <c r="L8" i="6"/>
  <c r="N7" i="6"/>
  <c r="Q8" i="6"/>
  <c r="T9" i="6"/>
  <c r="N11" i="6"/>
  <c r="Q12" i="6"/>
  <c r="T13" i="6"/>
  <c r="N15" i="6"/>
  <c r="R11" i="6"/>
  <c r="AA4" i="6"/>
  <c r="O7" i="6"/>
  <c r="R8" i="6"/>
  <c r="L10" i="6"/>
  <c r="O11" i="6"/>
  <c r="R12" i="6"/>
  <c r="L14" i="6"/>
  <c r="O15" i="6"/>
  <c r="L13" i="6"/>
  <c r="T11" i="6"/>
  <c r="P9" i="6"/>
  <c r="P7" i="6"/>
  <c r="S8" i="6"/>
  <c r="M10" i="6"/>
  <c r="P11" i="6"/>
  <c r="S12" i="6"/>
  <c r="M14" i="6"/>
  <c r="P15" i="6"/>
  <c r="Q7" i="6"/>
  <c r="T8" i="6"/>
  <c r="N10" i="6"/>
  <c r="Q11" i="6"/>
  <c r="T12" i="6"/>
  <c r="N14" i="6"/>
  <c r="M8" i="4"/>
  <c r="M30" i="4" s="1"/>
  <c r="M9" i="4"/>
  <c r="M31" i="4" s="1"/>
  <c r="M10" i="4"/>
  <c r="M32" i="4" s="1"/>
  <c r="M12" i="4"/>
  <c r="M34" i="4" s="1"/>
  <c r="M7" i="4"/>
  <c r="M29" i="4" s="1"/>
  <c r="N15" i="4"/>
  <c r="N10" i="4"/>
  <c r="N8" i="4"/>
  <c r="N6" i="4"/>
  <c r="N11" i="4"/>
  <c r="M16" i="4"/>
  <c r="M38" i="4" s="1"/>
  <c r="M14" i="4"/>
  <c r="M36" i="4" s="1"/>
  <c r="N12" i="4"/>
  <c r="N9" i="4"/>
  <c r="N7" i="4"/>
  <c r="M11" i="4"/>
  <c r="M33" i="4" s="1"/>
  <c r="N13" i="4"/>
  <c r="M15" i="4"/>
  <c r="M37" i="4" s="1"/>
  <c r="M13" i="4"/>
  <c r="M35" i="4" s="1"/>
  <c r="N16" i="4"/>
  <c r="N14" i="4"/>
  <c r="O36" i="4"/>
  <c r="O17" i="4"/>
  <c r="AK11" i="4" s="1"/>
  <c r="AD24" i="4"/>
  <c r="AD23" i="4"/>
  <c r="AD22" i="4"/>
  <c r="O33" i="4"/>
  <c r="O38" i="4"/>
  <c r="O34" i="4"/>
  <c r="L9" i="2"/>
  <c r="AN5" i="2"/>
  <c r="AI8" i="2"/>
  <c r="N12" i="2"/>
  <c r="O18" i="2" s="1" a="1"/>
  <c r="Y8" i="2" a="1"/>
  <c r="S17" i="2"/>
  <c r="AI16" i="2"/>
  <c r="V17" i="1"/>
  <c r="J12" i="1"/>
  <c r="O16" i="1"/>
  <c r="N32" i="4" l="1"/>
  <c r="N38" i="4"/>
  <c r="N35" i="4"/>
  <c r="N29" i="4"/>
  <c r="N31" i="4"/>
  <c r="N34" i="4"/>
  <c r="N30" i="4"/>
  <c r="N37" i="4"/>
  <c r="N33" i="4"/>
  <c r="N36" i="4"/>
  <c r="N28" i="4"/>
  <c r="AB29" i="6"/>
  <c r="AB32" i="6"/>
  <c r="AE33" i="6"/>
  <c r="Y34" i="6"/>
  <c r="Z29" i="6"/>
  <c r="Z26" i="6"/>
  <c r="AC34" i="6"/>
  <c r="AF31" i="6"/>
  <c r="AC30" i="6"/>
  <c r="AC28" i="6"/>
  <c r="AF28" i="6"/>
  <c r="Z33" i="6"/>
  <c r="AC27" i="6"/>
  <c r="AG26" i="6"/>
  <c r="AG27" i="6"/>
  <c r="AD28" i="6"/>
  <c r="AA30" i="6"/>
  <c r="AF29" i="6"/>
  <c r="AA29" i="6"/>
  <c r="AD29" i="6"/>
  <c r="AG29" i="6"/>
  <c r="AD31" i="6"/>
  <c r="AF26" i="6"/>
  <c r="Z28" i="6"/>
  <c r="AD30" i="6"/>
  <c r="AG30" i="6"/>
  <c r="AA31" i="6"/>
  <c r="AG32" i="6"/>
  <c r="AD26" i="6"/>
  <c r="AA28" i="6"/>
  <c r="Y28" i="6"/>
  <c r="AA32" i="6"/>
  <c r="AD32" i="6"/>
  <c r="AA34" i="6"/>
  <c r="Z27" i="6"/>
  <c r="Z30" i="6"/>
  <c r="AE30" i="6"/>
  <c r="AD33" i="6"/>
  <c r="AG33" i="6"/>
  <c r="AB26" i="6"/>
  <c r="AF27" i="6"/>
  <c r="Y31" i="6"/>
  <c r="Y32" i="6"/>
  <c r="E44" i="6"/>
  <c r="E38" i="6"/>
  <c r="G38" i="6"/>
  <c r="B44" i="6"/>
  <c r="D40" i="6"/>
  <c r="F36" i="6"/>
  <c r="J41" i="6"/>
  <c r="G37" i="6"/>
  <c r="I40" i="6"/>
  <c r="J39" i="6"/>
  <c r="G41" i="6"/>
  <c r="I37" i="6"/>
  <c r="D43" i="6"/>
  <c r="AE27" i="6"/>
  <c r="H41" i="6"/>
  <c r="F43" i="6"/>
  <c r="B41" i="6"/>
  <c r="C39" i="6"/>
  <c r="G44" i="6"/>
  <c r="Y26" i="6"/>
  <c r="AC31" i="6"/>
  <c r="Y29" i="6"/>
  <c r="E43" i="6"/>
  <c r="I43" i="6"/>
  <c r="H42" i="6"/>
  <c r="G40" i="6"/>
  <c r="C36" i="6"/>
  <c r="I44" i="6"/>
  <c r="E42" i="6"/>
  <c r="G42" i="6"/>
  <c r="I38" i="6"/>
  <c r="D44" i="6"/>
  <c r="F40" i="6"/>
  <c r="H36" i="6"/>
  <c r="AG31" i="6"/>
  <c r="AC29" i="6"/>
  <c r="AG34" i="6"/>
  <c r="Z31" i="6"/>
  <c r="AB27" i="6"/>
  <c r="AF32" i="6"/>
  <c r="AB30" i="6"/>
  <c r="D42" i="6"/>
  <c r="E41" i="6"/>
  <c r="D37" i="6"/>
  <c r="I36" i="6"/>
  <c r="H39" i="6"/>
  <c r="J36" i="6"/>
  <c r="H43" i="6"/>
  <c r="J43" i="6"/>
  <c r="C40" i="6"/>
  <c r="E36" i="6"/>
  <c r="I41" i="6"/>
  <c r="B38" i="6"/>
  <c r="AA33" i="6"/>
  <c r="AF30" i="6"/>
  <c r="AE34" i="6"/>
  <c r="AC32" i="6"/>
  <c r="AE28" i="6"/>
  <c r="Z34" i="6"/>
  <c r="AE31" i="6"/>
  <c r="D41" i="6"/>
  <c r="D38" i="6"/>
  <c r="C37" i="6"/>
  <c r="F39" i="6"/>
  <c r="F41" i="6"/>
  <c r="H37" i="6"/>
  <c r="C43" i="6"/>
  <c r="E39" i="6"/>
  <c r="AD34" i="6"/>
  <c r="Z32" i="6"/>
  <c r="Y27" i="6"/>
  <c r="AF33" i="6"/>
  <c r="Y30" i="6"/>
  <c r="AA26" i="6"/>
  <c r="Y33" i="6"/>
  <c r="J44" i="6"/>
  <c r="B37" i="6"/>
  <c r="F37" i="6"/>
  <c r="G39" i="6"/>
  <c r="F38" i="6"/>
  <c r="B36" i="6"/>
  <c r="I42" i="6"/>
  <c r="B39" i="6"/>
  <c r="F44" i="6"/>
  <c r="H40" i="6"/>
  <c r="AC26" i="6"/>
  <c r="AC33" i="6"/>
  <c r="AB28" i="6"/>
  <c r="AB33" i="6"/>
  <c r="AB31" i="6"/>
  <c r="AD27" i="6"/>
  <c r="AB34" i="6"/>
  <c r="H38" i="6"/>
  <c r="D39" i="6"/>
  <c r="J38" i="6"/>
  <c r="J42" i="6"/>
  <c r="J40" i="6"/>
  <c r="I39" i="6"/>
  <c r="E37" i="6"/>
  <c r="C44" i="6"/>
  <c r="E40" i="6"/>
  <c r="C38" i="6"/>
  <c r="B42" i="6"/>
  <c r="AE26" i="6"/>
  <c r="AF34" i="6"/>
  <c r="AE29" i="6"/>
  <c r="AA27" i="6"/>
  <c r="AE32" i="6"/>
  <c r="C41" i="6"/>
  <c r="C42" i="6"/>
  <c r="G36" i="6"/>
  <c r="G43" i="6"/>
  <c r="F42" i="6"/>
  <c r="B40" i="6"/>
  <c r="D36" i="6"/>
  <c r="B43" i="6"/>
  <c r="J37" i="6"/>
  <c r="X7" i="6" a="1"/>
  <c r="O19" i="4"/>
  <c r="M17" i="4"/>
  <c r="AA16" i="4" s="1"/>
  <c r="N17" i="4"/>
  <c r="K11" i="4" s="1"/>
  <c r="S31" i="4"/>
  <c r="AK10" i="4"/>
  <c r="S35" i="4"/>
  <c r="S37" i="4"/>
  <c r="AK13" i="4"/>
  <c r="S36" i="4"/>
  <c r="S32" i="4"/>
  <c r="AK7" i="4"/>
  <c r="S34" i="4"/>
  <c r="S33" i="4"/>
  <c r="S38" i="4"/>
  <c r="AK14" i="4"/>
  <c r="AK15" i="4"/>
  <c r="AK6" i="4"/>
  <c r="AK8" i="4"/>
  <c r="AK16" i="4"/>
  <c r="AK9" i="4"/>
  <c r="AK12" i="4"/>
  <c r="S28" i="4"/>
  <c r="S29" i="4"/>
  <c r="S30" i="4"/>
  <c r="M19" i="4"/>
  <c r="M18" i="4"/>
  <c r="O18" i="4"/>
  <c r="W18" i="2"/>
  <c r="W19" i="2" s="1"/>
  <c r="W20" i="2" s="1"/>
  <c r="O18" i="2"/>
  <c r="O19" i="2" s="1"/>
  <c r="O20" i="2" s="1"/>
  <c r="S18" i="2"/>
  <c r="P18" i="2"/>
  <c r="P19" i="2" s="1"/>
  <c r="P20" i="2" s="1"/>
  <c r="Q18" i="2"/>
  <c r="Q19" i="2" s="1"/>
  <c r="Q20" i="2" s="1"/>
  <c r="U18" i="2"/>
  <c r="U19" i="2" s="1"/>
  <c r="U20" i="2" s="1"/>
  <c r="R18" i="2"/>
  <c r="R19" i="2" s="1"/>
  <c r="R20" i="2" s="1"/>
  <c r="T18" i="2"/>
  <c r="T19" i="2" s="1"/>
  <c r="T20" i="2" s="1"/>
  <c r="V18" i="2"/>
  <c r="V19" i="2" s="1"/>
  <c r="V20" i="2" s="1"/>
  <c r="S19" i="2"/>
  <c r="S20" i="2" s="1"/>
  <c r="AD8" i="2"/>
  <c r="AG9" i="2"/>
  <c r="Z10" i="2"/>
  <c r="AD11" i="2"/>
  <c r="AE13" i="2"/>
  <c r="AA14" i="2"/>
  <c r="AE15" i="2"/>
  <c r="AB8" i="2"/>
  <c r="Y10" i="2"/>
  <c r="AE8" i="2"/>
  <c r="AA10" i="2"/>
  <c r="AE11" i="2"/>
  <c r="AF13" i="2"/>
  <c r="AB14" i="2"/>
  <c r="AF15" i="2"/>
  <c r="Y16" i="2"/>
  <c r="Z9" i="2"/>
  <c r="AB12" i="2"/>
  <c r="AF14" i="2"/>
  <c r="AC16" i="2"/>
  <c r="AF10" i="2"/>
  <c r="Y13" i="2"/>
  <c r="AD16" i="2"/>
  <c r="AA11" i="2"/>
  <c r="AE9" i="2"/>
  <c r="AB11" i="2"/>
  <c r="AC11" i="2"/>
  <c r="Z14" i="2"/>
  <c r="AF8" i="2"/>
  <c r="AB10" i="2"/>
  <c r="AF11" i="2"/>
  <c r="Y12" i="2"/>
  <c r="AG13" i="2"/>
  <c r="AC14" i="2"/>
  <c r="AG15" i="2"/>
  <c r="Z16" i="2"/>
  <c r="AB16" i="2"/>
  <c r="AE10" i="2"/>
  <c r="Y15" i="2"/>
  <c r="AB15" i="2"/>
  <c r="AG8" i="2"/>
  <c r="AC10" i="2"/>
  <c r="AG11" i="2"/>
  <c r="Z12" i="2"/>
  <c r="AD14" i="2"/>
  <c r="AA16" i="2"/>
  <c r="AA9" i="2"/>
  <c r="AD9" i="2"/>
  <c r="Y9" i="2"/>
  <c r="AD10" i="2"/>
  <c r="AA12" i="2"/>
  <c r="AE14" i="2"/>
  <c r="AG14" i="2"/>
  <c r="AE16" i="2"/>
  <c r="AA8" i="2"/>
  <c r="AF12" i="2"/>
  <c r="AG16" i="2"/>
  <c r="AC15" i="2"/>
  <c r="AC8" i="2"/>
  <c r="AC13" i="2"/>
  <c r="AC12" i="2"/>
  <c r="Z15" i="2"/>
  <c r="AB13" i="2"/>
  <c r="AF9" i="2"/>
  <c r="AD15" i="2"/>
  <c r="Y8" i="2"/>
  <c r="AB9" i="2"/>
  <c r="AG10" i="2"/>
  <c r="Y11" i="2"/>
  <c r="AD12" i="2"/>
  <c r="Z13" i="2"/>
  <c r="AG12" i="2"/>
  <c r="Z8" i="2"/>
  <c r="AC9" i="2"/>
  <c r="Z11" i="2"/>
  <c r="AE12" i="2"/>
  <c r="AA13" i="2"/>
  <c r="AA15" i="2"/>
  <c r="AF16" i="2"/>
  <c r="Y14" i="2"/>
  <c r="AD13" i="2"/>
  <c r="D30" i="1"/>
  <c r="E30" i="1" s="1"/>
  <c r="C29" i="1"/>
  <c r="C28" i="1" s="1"/>
  <c r="C27" i="1" s="1"/>
  <c r="C26" i="1" s="1"/>
  <c r="AI9" i="1"/>
  <c r="AS4" i="1"/>
  <c r="N19" i="4" l="1"/>
  <c r="N18" i="4"/>
  <c r="Y36" i="6" a="1"/>
  <c r="AG44" i="6" s="1"/>
  <c r="X13" i="6"/>
  <c r="X12" i="6"/>
  <c r="X11" i="6"/>
  <c r="X10" i="6"/>
  <c r="X9" i="6"/>
  <c r="X8" i="6"/>
  <c r="X7" i="6"/>
  <c r="X15" i="6"/>
  <c r="X14" i="6"/>
  <c r="AA13" i="4"/>
  <c r="V38" i="4"/>
  <c r="Q14" i="4"/>
  <c r="U36" i="4" s="1"/>
  <c r="Q37" i="4"/>
  <c r="AB8" i="4"/>
  <c r="AB10" i="4"/>
  <c r="Q7" i="4"/>
  <c r="U29" i="4" s="1"/>
  <c r="V12" i="4"/>
  <c r="Q12" i="4"/>
  <c r="U12" i="4" s="1"/>
  <c r="Z13" i="4"/>
  <c r="Z12" i="4"/>
  <c r="V29" i="4"/>
  <c r="Q10" i="4"/>
  <c r="U32" i="4" s="1"/>
  <c r="V11" i="4"/>
  <c r="AI6" i="4"/>
  <c r="V14" i="4"/>
  <c r="W9" i="4"/>
  <c r="Q11" i="4"/>
  <c r="U11" i="4" s="1"/>
  <c r="V6" i="4"/>
  <c r="Q32" i="4"/>
  <c r="J11" i="4"/>
  <c r="V31" i="4"/>
  <c r="J7" i="4"/>
  <c r="V16" i="4"/>
  <c r="AI10" i="4"/>
  <c r="V15" i="4"/>
  <c r="AI14" i="4"/>
  <c r="J14" i="4"/>
  <c r="Q34" i="4"/>
  <c r="Q13" i="4"/>
  <c r="U13" i="4" s="1"/>
  <c r="AK18" i="4"/>
  <c r="AG24" i="4" s="1"/>
  <c r="V36" i="4"/>
  <c r="R34" i="4"/>
  <c r="AJ12" i="4"/>
  <c r="Q35" i="4"/>
  <c r="Q6" i="4"/>
  <c r="U6" i="4" s="1"/>
  <c r="J9" i="4"/>
  <c r="AJ13" i="4"/>
  <c r="Q8" i="4"/>
  <c r="U30" i="4" s="1"/>
  <c r="V35" i="4"/>
  <c r="V33" i="4"/>
  <c r="J15" i="4"/>
  <c r="AI11" i="4"/>
  <c r="Z8" i="4"/>
  <c r="Q16" i="4"/>
  <c r="U16" i="4" s="1"/>
  <c r="Q36" i="4"/>
  <c r="J6" i="4"/>
  <c r="R6" i="4"/>
  <c r="V13" i="4"/>
  <c r="Q30" i="4"/>
  <c r="Z7" i="4"/>
  <c r="K13" i="4"/>
  <c r="AI9" i="4"/>
  <c r="AI8" i="4"/>
  <c r="V32" i="4"/>
  <c r="Q38" i="4"/>
  <c r="AI16" i="4"/>
  <c r="Q28" i="4"/>
  <c r="AA15" i="4"/>
  <c r="Z15" i="4"/>
  <c r="Q31" i="4"/>
  <c r="AI7" i="4"/>
  <c r="Q15" i="4"/>
  <c r="U15" i="4" s="1"/>
  <c r="Q33" i="4"/>
  <c r="AA8" i="4"/>
  <c r="V10" i="4"/>
  <c r="V7" i="4"/>
  <c r="AA14" i="4"/>
  <c r="V9" i="4"/>
  <c r="V28" i="4"/>
  <c r="V8" i="4"/>
  <c r="Q29" i="4"/>
  <c r="AI13" i="4"/>
  <c r="Z9" i="4"/>
  <c r="J13" i="4"/>
  <c r="AA7" i="4"/>
  <c r="W15" i="4"/>
  <c r="R8" i="4"/>
  <c r="R33" i="4"/>
  <c r="AB14" i="4"/>
  <c r="W7" i="4"/>
  <c r="R4" i="4"/>
  <c r="AJ7" i="4"/>
  <c r="J8" i="4"/>
  <c r="AA11" i="4"/>
  <c r="V34" i="4"/>
  <c r="Q9" i="4"/>
  <c r="U31" i="4" s="1"/>
  <c r="J16" i="4"/>
  <c r="AA12" i="4"/>
  <c r="AB12" i="4"/>
  <c r="W10" i="4"/>
  <c r="W11" i="4"/>
  <c r="R28" i="4"/>
  <c r="R7" i="4"/>
  <c r="R36" i="4"/>
  <c r="Z14" i="4"/>
  <c r="AJ15" i="4"/>
  <c r="K7" i="4"/>
  <c r="K12" i="4"/>
  <c r="AA9" i="4"/>
  <c r="V37" i="4"/>
  <c r="AI12" i="4"/>
  <c r="V30" i="4"/>
  <c r="J12" i="4"/>
  <c r="AA6" i="4"/>
  <c r="AJ14" i="4"/>
  <c r="K9" i="4"/>
  <c r="W6" i="4"/>
  <c r="AJ6" i="4"/>
  <c r="R9" i="4"/>
  <c r="AJ10" i="4"/>
  <c r="K15" i="4"/>
  <c r="Z11" i="4"/>
  <c r="R32" i="4"/>
  <c r="R10" i="4"/>
  <c r="R35" i="4"/>
  <c r="K10" i="4"/>
  <c r="W12" i="4"/>
  <c r="K16" i="4"/>
  <c r="R37" i="4"/>
  <c r="R13" i="4"/>
  <c r="W16" i="4"/>
  <c r="R29" i="4"/>
  <c r="Z16" i="4"/>
  <c r="R12" i="4"/>
  <c r="AI15" i="4"/>
  <c r="J10" i="4"/>
  <c r="AA10" i="4"/>
  <c r="K6" i="4"/>
  <c r="Z6" i="4"/>
  <c r="Z10" i="4"/>
  <c r="W8" i="4"/>
  <c r="AB11" i="4"/>
  <c r="AB7" i="4"/>
  <c r="AJ8" i="4"/>
  <c r="AB6" i="4"/>
  <c r="R16" i="4"/>
  <c r="R31" i="4"/>
  <c r="R14" i="4"/>
  <c r="AJ9" i="4"/>
  <c r="AB9" i="4"/>
  <c r="AJ11" i="4"/>
  <c r="W13" i="4"/>
  <c r="K8" i="4"/>
  <c r="AB15" i="4"/>
  <c r="AB16" i="4"/>
  <c r="W14" i="4"/>
  <c r="R15" i="4"/>
  <c r="AJ16" i="4"/>
  <c r="R11" i="4"/>
  <c r="K14" i="4"/>
  <c r="AB13" i="4"/>
  <c r="R38" i="4"/>
  <c r="R30" i="4"/>
  <c r="AK8" i="2" a="1"/>
  <c r="E29" i="1"/>
  <c r="C25" i="1"/>
  <c r="C24" i="1" s="1"/>
  <c r="C23" i="1" s="1"/>
  <c r="C22" i="1" s="1"/>
  <c r="C21" i="1" s="1"/>
  <c r="C20" i="1" s="1"/>
  <c r="C19" i="1" s="1"/>
  <c r="F30" i="1"/>
  <c r="G30" i="1" s="1"/>
  <c r="H30" i="1" s="1"/>
  <c r="I30" i="1" s="1"/>
  <c r="E19" i="1"/>
  <c r="T33" i="4" l="1"/>
  <c r="T7" i="4"/>
  <c r="M21" i="4" a="1"/>
  <c r="N22" i="4" s="1"/>
  <c r="U10" i="4"/>
  <c r="U28" i="4"/>
  <c r="T6" i="4"/>
  <c r="U7" i="4"/>
  <c r="Z41" i="6"/>
  <c r="AC42" i="6"/>
  <c r="Y40" i="6"/>
  <c r="AB41" i="6"/>
  <c r="AD37" i="6"/>
  <c r="AG38" i="6"/>
  <c r="AB44" i="6"/>
  <c r="AC36" i="6"/>
  <c r="AG41" i="6"/>
  <c r="AA43" i="6"/>
  <c r="AC39" i="6"/>
  <c r="AF40" i="6"/>
  <c r="AF43" i="6"/>
  <c r="AE42" i="6"/>
  <c r="AA40" i="6"/>
  <c r="AF37" i="6"/>
  <c r="AD44" i="6"/>
  <c r="Z42" i="6"/>
  <c r="Y37" i="6"/>
  <c r="AA37" i="6"/>
  <c r="Y44" i="6"/>
  <c r="AD41" i="6"/>
  <c r="Z39" i="6"/>
  <c r="AE36" i="6"/>
  <c r="AC43" i="6"/>
  <c r="AB38" i="6"/>
  <c r="AD38" i="6"/>
  <c r="Z36" i="6"/>
  <c r="AG42" i="6"/>
  <c r="AC40" i="6"/>
  <c r="Y38" i="6"/>
  <c r="AF44" i="6"/>
  <c r="AE39" i="6"/>
  <c r="AG39" i="6"/>
  <c r="AC37" i="6"/>
  <c r="AA44" i="6"/>
  <c r="AF41" i="6"/>
  <c r="AB39" i="6"/>
  <c r="AG36" i="6"/>
  <c r="Y41" i="6"/>
  <c r="AA41" i="6"/>
  <c r="AF38" i="6"/>
  <c r="AB36" i="6"/>
  <c r="Z43" i="6"/>
  <c r="AE40" i="6"/>
  <c r="AA38" i="6"/>
  <c r="AB42" i="6"/>
  <c r="AD42" i="6"/>
  <c r="Z40" i="6"/>
  <c r="AE37" i="6"/>
  <c r="AC44" i="6"/>
  <c r="Y42" i="6"/>
  <c r="AD39" i="6"/>
  <c r="AE43" i="6"/>
  <c r="AG43" i="6"/>
  <c r="AC41" i="6"/>
  <c r="Y39" i="6"/>
  <c r="AD36" i="6"/>
  <c r="AB43" i="6"/>
  <c r="AG40" i="6"/>
  <c r="Z37" i="6"/>
  <c r="Y36" i="6"/>
  <c r="AF42" i="6"/>
  <c r="AB40" i="6"/>
  <c r="AG37" i="6"/>
  <c r="AE44" i="6"/>
  <c r="AA42" i="6"/>
  <c r="AC38" i="6"/>
  <c r="AB37" i="6"/>
  <c r="Z44" i="6"/>
  <c r="AE41" i="6"/>
  <c r="AA39" i="6"/>
  <c r="AF36" i="6"/>
  <c r="AD43" i="6"/>
  <c r="AF39" i="6"/>
  <c r="AE38" i="6"/>
  <c r="AA36" i="6"/>
  <c r="Y43" i="6"/>
  <c r="AD40" i="6"/>
  <c r="Z38" i="6"/>
  <c r="U14" i="4"/>
  <c r="V31" i="6"/>
  <c r="AA9" i="6"/>
  <c r="AA8" i="6"/>
  <c r="AA14" i="6" s="1"/>
  <c r="V30" i="6"/>
  <c r="V32" i="6"/>
  <c r="AB7" i="6"/>
  <c r="AB8" i="6"/>
  <c r="V33" i="6"/>
  <c r="AB9" i="6"/>
  <c r="V34" i="6"/>
  <c r="V26" i="6"/>
  <c r="Z7" i="6"/>
  <c r="Z8" i="6"/>
  <c r="V27" i="6"/>
  <c r="U33" i="4"/>
  <c r="Z9" i="6"/>
  <c r="V28" i="6"/>
  <c r="T14" i="4"/>
  <c r="V29" i="6"/>
  <c r="AA7" i="6"/>
  <c r="U34" i="4"/>
  <c r="T28" i="4"/>
  <c r="T34" i="4"/>
  <c r="T10" i="4"/>
  <c r="U35" i="4"/>
  <c r="T35" i="4"/>
  <c r="U8" i="4"/>
  <c r="T30" i="4"/>
  <c r="U38" i="4"/>
  <c r="P21" i="4"/>
  <c r="V18" i="4"/>
  <c r="T38" i="4"/>
  <c r="T8" i="4"/>
  <c r="V19" i="4"/>
  <c r="U37" i="4"/>
  <c r="T37" i="4"/>
  <c r="T31" i="4"/>
  <c r="AI18" i="4"/>
  <c r="AE22" i="4" s="1"/>
  <c r="T15" i="4"/>
  <c r="U9" i="4"/>
  <c r="T29" i="4"/>
  <c r="T16" i="4"/>
  <c r="AA18" i="4"/>
  <c r="AE24" i="4" s="1"/>
  <c r="Z18" i="4"/>
  <c r="AF22" i="4" s="1"/>
  <c r="T9" i="4"/>
  <c r="T32" i="4"/>
  <c r="T12" i="4"/>
  <c r="T13" i="4"/>
  <c r="AJ18" i="4"/>
  <c r="AF23" i="4" s="1"/>
  <c r="T36" i="4"/>
  <c r="W19" i="4"/>
  <c r="AB18" i="4"/>
  <c r="T11" i="4"/>
  <c r="W18" i="4"/>
  <c r="V22" i="4"/>
  <c r="M21" i="4"/>
  <c r="Q21" i="4"/>
  <c r="U21" i="4"/>
  <c r="M22" i="4"/>
  <c r="P22" i="4"/>
  <c r="N21" i="4"/>
  <c r="S21" i="4"/>
  <c r="T21" i="4"/>
  <c r="O21" i="4"/>
  <c r="X22" i="4"/>
  <c r="AK16" i="2"/>
  <c r="AO10" i="2" s="1"/>
  <c r="AO16" i="2" s="1"/>
  <c r="AK15" i="2"/>
  <c r="AO9" i="2" s="1"/>
  <c r="AO15" i="2" s="1"/>
  <c r="AK11" i="2"/>
  <c r="AN8" i="2" s="1"/>
  <c r="AN14" i="2" s="1"/>
  <c r="AK8" i="2"/>
  <c r="AM8" i="2" s="1"/>
  <c r="AM14" i="2" s="1"/>
  <c r="AK9" i="2"/>
  <c r="AM9" i="2" s="1"/>
  <c r="AM15" i="2" s="1"/>
  <c r="AK10" i="2"/>
  <c r="AM10" i="2" s="1"/>
  <c r="AM16" i="2" s="1"/>
  <c r="AK13" i="2"/>
  <c r="AN10" i="2" s="1"/>
  <c r="AN16" i="2" s="1"/>
  <c r="AK12" i="2"/>
  <c r="AK14" i="2"/>
  <c r="AO8" i="2" s="1"/>
  <c r="AO14" i="2" s="1"/>
  <c r="J30" i="1"/>
  <c r="K30" i="1" s="1"/>
  <c r="I13" i="1"/>
  <c r="AH18" i="1"/>
  <c r="C18" i="1"/>
  <c r="F19" i="1"/>
  <c r="W21" i="4" l="1"/>
  <c r="V21" i="4"/>
  <c r="R22" i="4"/>
  <c r="AF24" i="4"/>
  <c r="AG23" i="4"/>
  <c r="T22" i="4"/>
  <c r="U22" i="4"/>
  <c r="Q22" i="4"/>
  <c r="W22" i="4"/>
  <c r="X21" i="4"/>
  <c r="O22" i="4"/>
  <c r="AG22" i="4"/>
  <c r="S22" i="4"/>
  <c r="R21" i="4"/>
  <c r="V20" i="4"/>
  <c r="V2" i="4"/>
  <c r="W20" i="4"/>
  <c r="W2" i="4"/>
  <c r="AN9" i="2"/>
  <c r="AN15" i="2" s="1"/>
  <c r="C17" i="1"/>
  <c r="O17" i="1" s="1"/>
  <c r="V18" i="1"/>
  <c r="AI17" i="1" s="1"/>
  <c r="L26" i="6" a="1"/>
  <c r="N26" i="6" s="1"/>
  <c r="AB15" i="6"/>
  <c r="AB14" i="6"/>
  <c r="AB13" i="6"/>
  <c r="Z15" i="6"/>
  <c r="Z13" i="6"/>
  <c r="AA13" i="6"/>
  <c r="AA15" i="6"/>
  <c r="Z14" i="6"/>
  <c r="AE23" i="4"/>
  <c r="T4" i="4"/>
  <c r="T18" i="4" s="1"/>
  <c r="Z21" i="4" s="1"/>
  <c r="AH15" i="1"/>
  <c r="AI18" i="1"/>
  <c r="L30" i="1"/>
  <c r="M30" i="1" s="1"/>
  <c r="N30" i="1" s="1"/>
  <c r="D29" i="1"/>
  <c r="N24" i="4" l="1" a="1"/>
  <c r="W24" i="4" s="1"/>
  <c r="N25" i="4" a="1"/>
  <c r="N25" i="4" s="1"/>
  <c r="C16" i="1"/>
  <c r="C15" i="1" s="1"/>
  <c r="C14" i="1" s="1"/>
  <c r="C13" i="1" s="1"/>
  <c r="Q28" i="6"/>
  <c r="R30" i="6"/>
  <c r="L29" i="6"/>
  <c r="T29" i="6"/>
  <c r="L34" i="6"/>
  <c r="L32" i="6"/>
  <c r="T27" i="6"/>
  <c r="R34" i="6"/>
  <c r="P27" i="6"/>
  <c r="N33" i="6"/>
  <c r="S28" i="6"/>
  <c r="S29" i="6"/>
  <c r="Q34" i="6"/>
  <c r="S32" i="6"/>
  <c r="S34" i="6"/>
  <c r="R32" i="6"/>
  <c r="S31" i="6"/>
  <c r="L31" i="6"/>
  <c r="N30" i="6"/>
  <c r="T30" i="6"/>
  <c r="O26" i="6"/>
  <c r="S26" i="6"/>
  <c r="L33" i="6"/>
  <c r="T31" i="6"/>
  <c r="M31" i="6"/>
  <c r="R31" i="6"/>
  <c r="S30" i="6"/>
  <c r="R27" i="6"/>
  <c r="S33" i="6"/>
  <c r="R28" i="6"/>
  <c r="M34" i="6"/>
  <c r="M29" i="6"/>
  <c r="L28" i="6"/>
  <c r="P33" i="6"/>
  <c r="O28" i="6"/>
  <c r="N27" i="6"/>
  <c r="O31" i="6"/>
  <c r="Q27" i="6"/>
  <c r="P30" i="6"/>
  <c r="O29" i="6"/>
  <c r="R29" i="6"/>
  <c r="T28" i="6"/>
  <c r="M33" i="6"/>
  <c r="T26" i="6"/>
  <c r="O32" i="6"/>
  <c r="N31" i="6"/>
  <c r="Q31" i="6"/>
  <c r="P34" i="6"/>
  <c r="O33" i="6"/>
  <c r="N28" i="6"/>
  <c r="R33" i="6"/>
  <c r="Q32" i="6"/>
  <c r="M26" i="6"/>
  <c r="T32" i="6"/>
  <c r="Q26" i="6"/>
  <c r="Q29" i="6"/>
  <c r="M27" i="6"/>
  <c r="T33" i="6"/>
  <c r="N34" i="6"/>
  <c r="N29" i="6"/>
  <c r="P28" i="6"/>
  <c r="Q30" i="6"/>
  <c r="N32" i="6"/>
  <c r="M30" i="6"/>
  <c r="M28" i="6"/>
  <c r="Q33" i="6"/>
  <c r="L26" i="6"/>
  <c r="P31" i="6"/>
  <c r="O30" i="6"/>
  <c r="P29" i="6"/>
  <c r="T34" i="6"/>
  <c r="P32" i="6"/>
  <c r="O27" i="6"/>
  <c r="P26" i="6"/>
  <c r="S27" i="6"/>
  <c r="R26" i="6"/>
  <c r="M32" i="6"/>
  <c r="L27" i="6"/>
  <c r="O34" i="6"/>
  <c r="L30" i="6"/>
  <c r="R24" i="4"/>
  <c r="V24" i="4"/>
  <c r="AI16" i="1"/>
  <c r="O30" i="1"/>
  <c r="P30" i="1" s="1"/>
  <c r="N17" i="1"/>
  <c r="J13" i="1"/>
  <c r="C12" i="1"/>
  <c r="C11" i="1" s="1"/>
  <c r="C10" i="1" s="1"/>
  <c r="C9" i="1" s="1"/>
  <c r="C8" i="1" s="1"/>
  <c r="C7" i="1" s="1"/>
  <c r="Q24" i="4" l="1"/>
  <c r="P24" i="4"/>
  <c r="X24" i="4"/>
  <c r="T24" i="4"/>
  <c r="U25" i="4"/>
  <c r="U24" i="4"/>
  <c r="O25" i="4"/>
  <c r="T25" i="4"/>
  <c r="S24" i="4"/>
  <c r="O24" i="4"/>
  <c r="N24" i="4"/>
  <c r="R25" i="4"/>
  <c r="X25" i="4"/>
  <c r="V25" i="4"/>
  <c r="P25" i="4"/>
  <c r="S25" i="4"/>
  <c r="W25" i="4"/>
  <c r="Q25" i="4"/>
  <c r="AS26" i="6" a="1"/>
  <c r="AS31" i="6" s="1"/>
  <c r="AV28" i="6" s="1"/>
  <c r="AV34" i="6" s="1"/>
  <c r="AI15" i="1"/>
  <c r="AG15" i="1"/>
  <c r="AU35" i="1" s="1"/>
  <c r="AH16" i="1"/>
  <c r="AC15" i="1"/>
  <c r="AO35" i="1" s="1"/>
  <c r="AG16" i="1"/>
  <c r="AU36" i="1" s="1"/>
  <c r="AD16" i="1"/>
  <c r="AP36" i="1" s="1"/>
  <c r="AD15" i="1"/>
  <c r="AP35" i="1" s="1"/>
  <c r="Q7" i="1"/>
  <c r="C6" i="1"/>
  <c r="C5" i="1" s="1"/>
  <c r="C4" i="1" s="1"/>
  <c r="C3" i="1" s="1"/>
  <c r="C2" i="1" s="1"/>
  <c r="AB16" i="1"/>
  <c r="AN36" i="1" s="1"/>
  <c r="P7" i="1"/>
  <c r="Q30" i="1"/>
  <c r="R30" i="1" s="1"/>
  <c r="S30" i="1" s="1"/>
  <c r="T30" i="1" s="1"/>
  <c r="AS33" i="6" l="1"/>
  <c r="AW27" i="6" s="1"/>
  <c r="AW33" i="6" s="1"/>
  <c r="AS34" i="6"/>
  <c r="AW28" i="6" s="1"/>
  <c r="AW34" i="6" s="1"/>
  <c r="AS26" i="6"/>
  <c r="AU26" i="6" s="1"/>
  <c r="AU32" i="6" s="1"/>
  <c r="AS32" i="6"/>
  <c r="AW26" i="6" s="1"/>
  <c r="AW32" i="6" s="1"/>
  <c r="AS29" i="6"/>
  <c r="AV26" i="6" s="1"/>
  <c r="AV32" i="6" s="1"/>
  <c r="AB17" i="1"/>
  <c r="AN37" i="1" s="1"/>
  <c r="AS30" i="6"/>
  <c r="AV27" i="6" s="1"/>
  <c r="AS27" i="6"/>
  <c r="AU27" i="6" s="1"/>
  <c r="AU33" i="6" s="1"/>
  <c r="AS28" i="6"/>
  <c r="AU28" i="6" s="1"/>
  <c r="AU34" i="6" s="1"/>
  <c r="AC17" i="1"/>
  <c r="AO37" i="1" s="1"/>
  <c r="AG14" i="1"/>
  <c r="AU34" i="1" s="1"/>
  <c r="AC14" i="1"/>
  <c r="AO34" i="1" s="1"/>
  <c r="AB14" i="1"/>
  <c r="AN34" i="1" s="1"/>
  <c r="AD14" i="1"/>
  <c r="AP34" i="1" s="1"/>
  <c r="U30" i="1"/>
  <c r="AH14" i="1"/>
  <c r="AI14" i="1"/>
  <c r="AA17" i="1"/>
  <c r="AM37" i="1" s="1"/>
  <c r="AA15" i="1" l="1"/>
  <c r="AM35" i="1" s="1"/>
  <c r="AA16" i="1"/>
  <c r="V30" i="1"/>
  <c r="W30" i="1" s="1"/>
  <c r="X30" i="1" s="1"/>
  <c r="U18" i="1"/>
  <c r="AH17" i="1" s="1"/>
  <c r="AG17" i="1"/>
  <c r="AU37" i="1" s="1"/>
  <c r="AM36" i="1" l="1"/>
  <c r="AM40" i="1" s="1" a="1"/>
  <c r="AF27" i="1"/>
  <c r="AF28" i="1"/>
  <c r="AQ40" i="1" l="1"/>
  <c r="AM40" i="1"/>
  <c r="AP40" i="1"/>
  <c r="AQ43" i="1"/>
  <c r="AM43" i="1"/>
  <c r="AP44" i="1"/>
  <c r="AN43" i="1"/>
  <c r="AQ42" i="1"/>
  <c r="AN42" i="1"/>
  <c r="AM41" i="1"/>
  <c r="AQ41" i="1"/>
  <c r="AN40" i="1"/>
  <c r="AO44" i="1"/>
  <c r="AO42" i="1"/>
  <c r="AO41" i="1"/>
  <c r="AM42" i="1"/>
  <c r="AP43" i="1"/>
  <c r="AM44" i="1"/>
  <c r="AP41" i="1"/>
  <c r="AO43" i="1"/>
  <c r="AQ44" i="1"/>
  <c r="AN41" i="1"/>
  <c r="AN44" i="1"/>
  <c r="AP42" i="1"/>
  <c r="AO40" i="1"/>
  <c r="AO7" i="1"/>
  <c r="AP7" i="1"/>
  <c r="AO8" i="1"/>
  <c r="AU5" i="1"/>
  <c r="AS40" i="1" s="1"/>
  <c r="AO6" i="1"/>
  <c r="AU8" i="1"/>
  <c r="AS43" i="1" s="1"/>
  <c r="AM5" i="1"/>
  <c r="AM8" i="1"/>
  <c r="AN5" i="1"/>
  <c r="AN8" i="1"/>
  <c r="AO5" i="1"/>
  <c r="AM6" i="1"/>
  <c r="AU7" i="1"/>
  <c r="AS42" i="1" s="1"/>
  <c r="AP6" i="1"/>
  <c r="AU6" i="1"/>
  <c r="AS41" i="1" s="1"/>
  <c r="AP5" i="1"/>
  <c r="AP8" i="1"/>
  <c r="AN6" i="1"/>
  <c r="AN7" i="1"/>
  <c r="AM7" i="1"/>
  <c r="AS17" i="1"/>
  <c r="AS14" i="1"/>
  <c r="AS15" i="1"/>
  <c r="AS16" i="1"/>
  <c r="AU40" i="1" l="1" a="1"/>
  <c r="AU40" i="1" s="1"/>
  <c r="AM14" i="1" a="1"/>
  <c r="AM17" i="1" s="1"/>
  <c r="AU44" i="1" l="1"/>
  <c r="AU43" i="1"/>
  <c r="AQ53" i="1" s="1"/>
  <c r="AS53" i="1" s="1"/>
  <c r="AU42" i="1"/>
  <c r="AQ52" i="1" s="1"/>
  <c r="AS52" i="1" s="1"/>
  <c r="AU41" i="1"/>
  <c r="AQ51" i="1" s="1"/>
  <c r="AS51" i="1" s="1"/>
  <c r="AU45" i="1"/>
  <c r="AQ50" i="1"/>
  <c r="AS50" i="1" s="1"/>
  <c r="AO16" i="1"/>
  <c r="AP18" i="1"/>
  <c r="AQ18" i="1"/>
  <c r="AM15" i="1"/>
  <c r="AN15" i="1"/>
  <c r="AN17" i="1"/>
  <c r="AM16" i="1"/>
  <c r="AO14" i="1"/>
  <c r="AN16" i="1"/>
  <c r="AN18" i="1"/>
  <c r="AM18" i="1"/>
  <c r="AQ14" i="1"/>
  <c r="AP16" i="1"/>
  <c r="AQ16" i="1"/>
  <c r="AO18" i="1"/>
  <c r="AP14" i="1"/>
  <c r="AN14" i="1"/>
  <c r="AM14" i="1"/>
  <c r="AP17" i="1"/>
  <c r="AP15" i="1"/>
  <c r="AQ17" i="1"/>
  <c r="AO15" i="1"/>
  <c r="AQ15" i="1"/>
  <c r="AO17" i="1"/>
  <c r="AS55" i="1" l="1"/>
  <c r="AQ24" i="1" a="1"/>
  <c r="AU14" i="1" a="1"/>
  <c r="AQ24" i="1" l="1"/>
  <c r="AQ25" i="1"/>
  <c r="AQ26" i="1"/>
  <c r="AQ27" i="1"/>
  <c r="AU15" i="1"/>
  <c r="AS25" i="1" s="1"/>
  <c r="AU17" i="1"/>
  <c r="AS27" i="1" s="1"/>
  <c r="AU18" i="1"/>
  <c r="AU16" i="1"/>
  <c r="AU14" i="1"/>
  <c r="AS26" i="1" l="1"/>
  <c r="AU19" i="1"/>
  <c r="AS24" i="1"/>
  <c r="AG9" i="1" l="1"/>
  <c r="AS29" i="1"/>
  <c r="F18" i="1"/>
</calcChain>
</file>

<file path=xl/sharedStrings.xml><?xml version="1.0" encoding="utf-8"?>
<sst xmlns="http://schemas.openxmlformats.org/spreadsheetml/2006/main" count="103" uniqueCount="69">
  <si>
    <t>y</t>
  </si>
  <si>
    <t>Var.</t>
  </si>
  <si>
    <t>m</t>
  </si>
  <si>
    <t>Variances</t>
  </si>
  <si>
    <t xml:space="preserve">Weighs </t>
  </si>
  <si>
    <t>x</t>
  </si>
  <si>
    <t>S</t>
  </si>
  <si>
    <t>Result</t>
  </si>
  <si>
    <t>Slope</t>
  </si>
  <si>
    <t>Intercept</t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</si>
  <si>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1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</si>
  <si>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2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</si>
  <si>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3</t>
    </r>
  </si>
  <si>
    <r>
      <rPr>
        <b/>
        <sz val="20"/>
        <color theme="1"/>
        <rFont val="Symbol"/>
        <family val="1"/>
        <charset val="2"/>
      </rPr>
      <t>l</t>
    </r>
    <r>
      <rPr>
        <b/>
        <vertAlign val="subscript"/>
        <sz val="20"/>
        <color theme="1"/>
        <rFont val="Calibri"/>
        <family val="2"/>
        <scheme val="minor"/>
      </rPr>
      <t>4</t>
    </r>
  </si>
  <si>
    <t xml:space="preserve">b = </t>
  </si>
  <si>
    <t xml:space="preserve">a = </t>
  </si>
  <si>
    <t>inputs:</t>
  </si>
  <si>
    <t>n</t>
  </si>
  <si>
    <t>pt 5</t>
  </si>
  <si>
    <t>positions:</t>
  </si>
  <si>
    <t xml:space="preserve">Resultado </t>
  </si>
  <si>
    <t>Inputs</t>
  </si>
  <si>
    <t>?</t>
  </si>
  <si>
    <t>Gabarito</t>
  </si>
  <si>
    <t>Input E</t>
  </si>
  <si>
    <t>Covariance matrix!</t>
  </si>
  <si>
    <t>MMULT</t>
  </si>
  <si>
    <t>T</t>
  </si>
  <si>
    <t>-</t>
  </si>
  <si>
    <t>Variance P</t>
  </si>
  <si>
    <t>Input D</t>
  </si>
  <si>
    <t>Input C</t>
  </si>
  <si>
    <t>Variance S</t>
  </si>
  <si>
    <t>aux</t>
  </si>
  <si>
    <t>Mean</t>
  </si>
  <si>
    <t>VAR</t>
  </si>
  <si>
    <t>COV</t>
  </si>
  <si>
    <t>z</t>
  </si>
  <si>
    <t>Input B</t>
  </si>
  <si>
    <t>Input A</t>
  </si>
  <si>
    <t>zz</t>
  </si>
  <si>
    <t>yy</t>
  </si>
  <si>
    <t>xx</t>
  </si>
  <si>
    <t>yz</t>
  </si>
  <si>
    <t>xz</t>
  </si>
  <si>
    <t>xy</t>
  </si>
  <si>
    <t>OUT</t>
  </si>
  <si>
    <t>IN</t>
  </si>
  <si>
    <t>3X3</t>
  </si>
  <si>
    <t>Q.E.D</t>
  </si>
  <si>
    <t>Mod. Ajustado variograma experimental</t>
  </si>
  <si>
    <t>Parcial Result</t>
  </si>
  <si>
    <t>Final</t>
  </si>
  <si>
    <t>Krigagem simples</t>
  </si>
  <si>
    <r>
      <t>X</t>
    </r>
    <r>
      <rPr>
        <b/>
        <vertAlign val="superscript"/>
        <sz val="20"/>
        <color rgb="FFFF0000"/>
        <rFont val="Calibri"/>
        <family val="2"/>
        <scheme val="minor"/>
      </rPr>
      <t>T</t>
    </r>
    <r>
      <rPr>
        <b/>
        <sz val="20"/>
        <color rgb="FFFF0000"/>
        <rFont val="Calibri"/>
        <family val="2"/>
        <scheme val="minor"/>
      </rPr>
      <t>X</t>
    </r>
  </si>
  <si>
    <r>
      <t>X</t>
    </r>
    <r>
      <rPr>
        <b/>
        <vertAlign val="superscript"/>
        <sz val="20"/>
        <color rgb="FFFF0000"/>
        <rFont val="Calibri"/>
        <family val="2"/>
        <scheme val="minor"/>
      </rPr>
      <t>T</t>
    </r>
    <r>
      <rPr>
        <b/>
        <sz val="20"/>
        <color rgb="FFFF0000"/>
        <rFont val="Calibri"/>
        <family val="2"/>
        <scheme val="minor"/>
      </rPr>
      <t>Y</t>
    </r>
  </si>
  <si>
    <t>X</t>
  </si>
  <si>
    <t xml:space="preserve">std = </t>
  </si>
  <si>
    <t>Correlation coefficient:</t>
  </si>
  <si>
    <r>
      <t xml:space="preserve">   Q</t>
    </r>
    <r>
      <rPr>
        <b/>
        <vertAlign val="subscript"/>
        <sz val="11"/>
        <color theme="1"/>
        <rFont val="Calibri"/>
        <family val="2"/>
        <scheme val="minor"/>
      </rPr>
      <t>|NOBS × NOBS|</t>
    </r>
  </si>
  <si>
    <t>h</t>
  </si>
  <si>
    <t>a</t>
  </si>
  <si>
    <t xml:space="preserve">   The normal equation</t>
  </si>
  <si>
    <t xml:space="preserve">  </t>
  </si>
  <si>
    <t xml:space="preserve">      Weights</t>
  </si>
  <si>
    <t>Lambda</t>
  </si>
  <si>
    <t xml:space="preserve">   Response surface</t>
  </si>
  <si>
    <t>https://kataclima.com/pest/pest-videos/</t>
  </si>
  <si>
    <t>len()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</si>
</sst>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&quot;-&quot;??_-;_-@_-"/>
    <numFmt numFmtId="166" formatCode="_-* #,##0.0_-;\-* #,##0.0_-;_-* &quot;-&quot;??_-;_-@_-"/>
    <numFmt numFmtId="167" formatCode="0.000"/>
  </numFmts>
  <fonts count="8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25"/>
      <name val="Calibri"/>
      <family val="2"/>
      <scheme val="minor"/>
    </font>
    <font>
      <b/>
      <sz val="36"/>
      <color theme="1"/>
      <name val="Symbol"/>
      <family val="1"/>
      <charset val="2"/>
    </font>
    <font>
      <b/>
      <sz val="20"/>
      <color rgb="FF0000FF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8"/>
      <color rgb="FF3333CC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25"/>
      <color theme="0"/>
      <name val="Symbol"/>
      <family val="1"/>
      <charset val="2"/>
    </font>
    <font>
      <b/>
      <sz val="25"/>
      <name val="Calibri"/>
      <family val="2"/>
      <scheme val="minor"/>
    </font>
    <font>
      <sz val="14"/>
      <color rgb="FF3333CC"/>
      <name val="Calibri"/>
      <family val="2"/>
      <scheme val="minor"/>
    </font>
    <font>
      <sz val="10"/>
      <name val="Arial"/>
      <family val="2"/>
    </font>
    <font>
      <b/>
      <sz val="20"/>
      <color rgb="FFFF0000"/>
      <name val="Calibri"/>
      <family val="2"/>
      <scheme val="minor"/>
    </font>
    <font>
      <b/>
      <sz val="22"/>
      <color theme="1"/>
      <name val="Calibri (Body)"/>
    </font>
    <font>
      <sz val="15"/>
      <color rgb="FFFF0000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vertAlign val="subscript"/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2"/>
      <color theme="1"/>
      <name val="Cambria Math"/>
      <family val="1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Symbol"/>
      <family val="1"/>
      <charset val="2"/>
    </font>
    <font>
      <b/>
      <sz val="8"/>
      <color theme="1"/>
      <name val="Calibri"/>
      <family val="2"/>
      <scheme val="minor"/>
    </font>
    <font>
      <sz val="14"/>
      <color rgb="FFFF0000"/>
      <name val="Symbol"/>
      <family val="1"/>
      <charset val="2"/>
    </font>
    <font>
      <b/>
      <sz val="11"/>
      <color rgb="FF5F6368"/>
      <name val="Arial"/>
      <family val="2"/>
    </font>
    <font>
      <b/>
      <sz val="3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Symbol"/>
      <family val="1"/>
      <charset val="2"/>
    </font>
    <font>
      <sz val="11"/>
      <name val="Calibri"/>
      <family val="2"/>
    </font>
    <font>
      <b/>
      <vertAlign val="superscript"/>
      <sz val="20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rgb="FF3333CC"/>
      <name val="Calibri"/>
      <family val="2"/>
      <scheme val="minor"/>
    </font>
    <font>
      <b/>
      <sz val="20"/>
      <color theme="0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u/>
      <sz val="7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rgb="FF00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26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85" fillId="0" borderId="0" applyNumberFormat="0" applyFill="0" applyBorder="0" applyAlignment="0" applyProtection="0"/>
  </cellStyleXfs>
  <cellXfs count="5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2" fontId="6" fillId="2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2" fontId="8" fillId="6" borderId="4" xfId="0" applyNumberFormat="1" applyFont="1" applyFill="1" applyBorder="1" applyAlignment="1">
      <alignment horizontal="center" vertical="center"/>
    </xf>
    <xf numFmtId="2" fontId="8" fillId="6" borderId="5" xfId="0" applyNumberFormat="1" applyFont="1" applyFill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2" fontId="8" fillId="6" borderId="9" xfId="0" applyNumberFormat="1" applyFont="1" applyFill="1" applyBorder="1" applyAlignment="1">
      <alignment horizontal="center" vertical="center"/>
    </xf>
    <xf numFmtId="2" fontId="8" fillId="5" borderId="0" xfId="0" applyNumberFormat="1" applyFont="1" applyFill="1" applyAlignment="1">
      <alignment horizontal="center" vertical="center"/>
    </xf>
    <xf numFmtId="2" fontId="8" fillId="6" borderId="0" xfId="0" applyNumberFormat="1" applyFont="1" applyFill="1" applyAlignment="1">
      <alignment horizontal="center" vertical="center"/>
    </xf>
    <xf numFmtId="2" fontId="8" fillId="6" borderId="10" xfId="0" applyNumberFormat="1" applyFont="1" applyFill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1" fontId="7" fillId="6" borderId="2" xfId="0" applyNumberFormat="1" applyFont="1" applyFill="1" applyBorder="1" applyAlignment="1">
      <alignment horizontal="center" vertical="center"/>
    </xf>
    <xf numFmtId="2" fontId="8" fillId="6" borderId="12" xfId="0" applyNumberFormat="1" applyFont="1" applyFill="1" applyBorder="1" applyAlignment="1">
      <alignment horizontal="center" vertical="center"/>
    </xf>
    <xf numFmtId="2" fontId="8" fillId="6" borderId="13" xfId="0" applyNumberFormat="1" applyFont="1" applyFill="1" applyBorder="1" applyAlignment="1">
      <alignment horizontal="center" vertical="center"/>
    </xf>
    <xf numFmtId="2" fontId="8" fillId="5" borderId="15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" fontId="15" fillId="4" borderId="4" xfId="0" applyNumberFormat="1" applyFont="1" applyFill="1" applyBorder="1" applyAlignment="1">
      <alignment horizontal="center" vertical="center"/>
    </xf>
    <xf numFmtId="1" fontId="15" fillId="4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" fontId="15" fillId="7" borderId="0" xfId="0" applyNumberFormat="1" applyFont="1" applyFill="1" applyAlignment="1">
      <alignment horizontal="center" vertical="center"/>
    </xf>
    <xf numFmtId="1" fontId="15" fillId="7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" fontId="15" fillId="8" borderId="10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0" xfId="0" applyNumberFormat="1" applyFont="1" applyFill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2" fontId="17" fillId="2" borderId="0" xfId="0" applyNumberFormat="1" applyFont="1" applyFill="1" applyAlignment="1">
      <alignment horizontal="right" vertical="center"/>
    </xf>
    <xf numFmtId="2" fontId="18" fillId="2" borderId="0" xfId="0" applyNumberFormat="1" applyFont="1" applyFill="1" applyAlignment="1">
      <alignment horizontal="center"/>
    </xf>
    <xf numFmtId="164" fontId="19" fillId="6" borderId="0" xfId="0" applyNumberFormat="1" applyFont="1" applyFill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7" fillId="2" borderId="0" xfId="0" applyNumberFormat="1" applyFont="1" applyFill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64" fontId="21" fillId="0" borderId="6" xfId="0" applyNumberFormat="1" applyFont="1" applyBorder="1" applyAlignment="1">
      <alignment horizontal="center" vertical="center"/>
    </xf>
    <xf numFmtId="1" fontId="2" fillId="12" borderId="0" xfId="0" applyNumberFormat="1" applyFont="1" applyFill="1" applyAlignment="1">
      <alignment horizontal="center" vertical="center"/>
    </xf>
    <xf numFmtId="1" fontId="12" fillId="13" borderId="0" xfId="0" applyNumberFormat="1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/>
    </xf>
    <xf numFmtId="164" fontId="23" fillId="15" borderId="18" xfId="0" applyNumberFormat="1" applyFont="1" applyFill="1" applyBorder="1" applyAlignment="1">
      <alignment horizontal="center" vertical="center"/>
    </xf>
    <xf numFmtId="2" fontId="24" fillId="2" borderId="0" xfId="0" applyNumberFormat="1" applyFont="1" applyFill="1" applyAlignment="1">
      <alignment horizontal="left" vertical="center"/>
    </xf>
    <xf numFmtId="164" fontId="25" fillId="0" borderId="0" xfId="0" applyNumberFormat="1" applyFont="1"/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1" fontId="11" fillId="15" borderId="8" xfId="0" applyNumberFormat="1" applyFont="1" applyFill="1" applyBorder="1" applyAlignment="1">
      <alignment horizontal="center" vertical="center"/>
    </xf>
    <xf numFmtId="1" fontId="11" fillId="15" borderId="16" xfId="0" applyNumberFormat="1" applyFont="1" applyFill="1" applyBorder="1" applyAlignment="1">
      <alignment horizontal="center" vertical="center"/>
    </xf>
    <xf numFmtId="1" fontId="12" fillId="15" borderId="0" xfId="0" applyNumberFormat="1" applyFont="1" applyFill="1" applyAlignment="1">
      <alignment horizontal="center" vertical="center"/>
    </xf>
    <xf numFmtId="1" fontId="9" fillId="12" borderId="16" xfId="0" applyNumberFormat="1" applyFont="1" applyFill="1" applyBorder="1" applyAlignment="1">
      <alignment horizontal="center"/>
    </xf>
    <xf numFmtId="164" fontId="2" fillId="16" borderId="0" xfId="0" applyNumberFormat="1" applyFont="1" applyFill="1" applyAlignment="1">
      <alignment horizontal="center" vertical="center"/>
    </xf>
    <xf numFmtId="164" fontId="2" fillId="16" borderId="0" xfId="0" applyNumberFormat="1" applyFont="1" applyFill="1" applyAlignment="1">
      <alignment horizontal="left"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1" fontId="22" fillId="13" borderId="6" xfId="0" applyNumberFormat="1" applyFont="1" applyFill="1" applyBorder="1" applyAlignment="1">
      <alignment vertical="center"/>
    </xf>
    <xf numFmtId="1" fontId="22" fillId="13" borderId="14" xfId="0" applyNumberFormat="1" applyFont="1" applyFill="1" applyBorder="1" applyAlignment="1">
      <alignment vertical="center"/>
    </xf>
    <xf numFmtId="1" fontId="11" fillId="15" borderId="17" xfId="0" applyNumberFormat="1" applyFont="1" applyFill="1" applyBorder="1" applyAlignment="1">
      <alignment horizontal="center" vertical="center"/>
    </xf>
    <xf numFmtId="164" fontId="22" fillId="15" borderId="5" xfId="0" applyNumberFormat="1" applyFont="1" applyFill="1" applyBorder="1" applyAlignment="1">
      <alignment horizontal="center" vertical="center"/>
    </xf>
    <xf numFmtId="1" fontId="11" fillId="15" borderId="19" xfId="0" applyNumberFormat="1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1" fontId="29" fillId="2" borderId="9" xfId="0" applyNumberFormat="1" applyFont="1" applyFill="1" applyBorder="1" applyAlignment="1">
      <alignment horizontal="center" vertical="center"/>
    </xf>
    <xf numFmtId="1" fontId="29" fillId="2" borderId="12" xfId="0" applyNumberFormat="1" applyFont="1" applyFill="1" applyBorder="1" applyAlignment="1">
      <alignment horizontal="center" vertical="center"/>
    </xf>
    <xf numFmtId="1" fontId="29" fillId="2" borderId="0" xfId="0" applyNumberFormat="1" applyFont="1" applyFill="1" applyAlignment="1">
      <alignment horizontal="center" vertical="center"/>
    </xf>
    <xf numFmtId="1" fontId="29" fillId="2" borderId="13" xfId="0" applyNumberFormat="1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4" fillId="17" borderId="6" xfId="0" applyNumberFormat="1" applyFont="1" applyFill="1" applyBorder="1" applyAlignment="1">
      <alignment horizontal="center" vertical="center"/>
    </xf>
    <xf numFmtId="164" fontId="4" fillId="17" borderId="11" xfId="0" applyNumberFormat="1" applyFont="1" applyFill="1" applyBorder="1" applyAlignment="1">
      <alignment horizontal="center" vertical="center"/>
    </xf>
    <xf numFmtId="164" fontId="4" fillId="17" borderId="14" xfId="0" applyNumberFormat="1" applyFont="1" applyFill="1" applyBorder="1" applyAlignment="1">
      <alignment horizontal="center" vertical="center"/>
    </xf>
    <xf numFmtId="1" fontId="32" fillId="9" borderId="14" xfId="0" applyNumberFormat="1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164" fontId="25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1" fontId="7" fillId="18" borderId="1" xfId="0" applyNumberFormat="1" applyFont="1" applyFill="1" applyBorder="1" applyAlignment="1">
      <alignment horizontal="center" vertical="center"/>
    </xf>
    <xf numFmtId="1" fontId="7" fillId="18" borderId="2" xfId="0" applyNumberFormat="1" applyFont="1" applyFill="1" applyBorder="1" applyAlignment="1">
      <alignment horizontal="center" vertical="center"/>
    </xf>
    <xf numFmtId="2" fontId="10" fillId="2" borderId="0" xfId="0" applyNumberFormat="1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1" fontId="34" fillId="13" borderId="16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19" borderId="0" xfId="0" applyFill="1" applyAlignment="1">
      <alignment horizontal="center" vertical="center"/>
    </xf>
    <xf numFmtId="164" fontId="0" fillId="19" borderId="0" xfId="0" applyNumberFormat="1" applyFill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40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1" fillId="19" borderId="0" xfId="0" applyFont="1" applyFill="1" applyAlignment="1">
      <alignment horizontal="center" vertical="center"/>
    </xf>
    <xf numFmtId="0" fontId="42" fillId="19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43" fillId="20" borderId="8" xfId="0" applyFont="1" applyFill="1" applyBorder="1" applyAlignment="1">
      <alignment horizontal="center" vertical="center"/>
    </xf>
    <xf numFmtId="1" fontId="37" fillId="6" borderId="3" xfId="2" applyNumberFormat="1" applyFont="1" applyFill="1" applyBorder="1" applyAlignment="1">
      <alignment horizontal="center" vertical="center"/>
    </xf>
    <xf numFmtId="9" fontId="37" fillId="0" borderId="20" xfId="2" applyFont="1" applyBorder="1" applyAlignment="1">
      <alignment horizontal="center" vertical="center"/>
    </xf>
    <xf numFmtId="9" fontId="37" fillId="0" borderId="21" xfId="2" applyFont="1" applyBorder="1" applyAlignment="1">
      <alignment horizontal="center" vertical="center"/>
    </xf>
    <xf numFmtId="9" fontId="37" fillId="0" borderId="22" xfId="2" applyFont="1" applyBorder="1" applyAlignment="1">
      <alignment horizontal="center" vertical="center"/>
    </xf>
    <xf numFmtId="0" fontId="44" fillId="21" borderId="15" xfId="0" applyFont="1" applyFill="1" applyBorder="1" applyAlignment="1">
      <alignment horizontal="center" vertical="center"/>
    </xf>
    <xf numFmtId="0" fontId="44" fillId="21" borderId="13" xfId="0" applyFont="1" applyFill="1" applyBorder="1" applyAlignment="1">
      <alignment horizontal="center" vertical="center"/>
    </xf>
    <xf numFmtId="0" fontId="44" fillId="21" borderId="12" xfId="0" applyFont="1" applyFill="1" applyBorder="1" applyAlignment="1">
      <alignment horizontal="center" vertical="center"/>
    </xf>
    <xf numFmtId="0" fontId="45" fillId="21" borderId="20" xfId="0" applyFont="1" applyFill="1" applyBorder="1" applyAlignment="1">
      <alignment horizontal="center" vertical="center"/>
    </xf>
    <xf numFmtId="0" fontId="45" fillId="21" borderId="21" xfId="0" applyFont="1" applyFill="1" applyBorder="1" applyAlignment="1">
      <alignment horizontal="center" vertical="center"/>
    </xf>
    <xf numFmtId="0" fontId="46" fillId="19" borderId="0" xfId="0" applyFont="1" applyFill="1" applyAlignment="1">
      <alignment horizontal="center" vertical="center"/>
    </xf>
    <xf numFmtId="0" fontId="47" fillId="4" borderId="0" xfId="0" applyFont="1" applyFill="1" applyAlignment="1">
      <alignment horizontal="center" vertical="center"/>
    </xf>
    <xf numFmtId="0" fontId="48" fillId="21" borderId="8" xfId="0" applyFont="1" applyFill="1" applyBorder="1" applyAlignment="1">
      <alignment horizontal="center" vertical="center"/>
    </xf>
    <xf numFmtId="0" fontId="49" fillId="4" borderId="20" xfId="0" applyFont="1" applyFill="1" applyBorder="1" applyAlignment="1">
      <alignment horizontal="center" vertical="center"/>
    </xf>
    <xf numFmtId="0" fontId="50" fillId="4" borderId="20" xfId="0" applyFont="1" applyFill="1" applyBorder="1" applyAlignment="1">
      <alignment horizontal="center" vertical="center"/>
    </xf>
    <xf numFmtId="0" fontId="50" fillId="22" borderId="20" xfId="0" applyFont="1" applyFill="1" applyBorder="1" applyAlignment="1">
      <alignment horizontal="center" vertical="center"/>
    </xf>
    <xf numFmtId="0" fontId="50" fillId="17" borderId="21" xfId="0" applyFont="1" applyFill="1" applyBorder="1" applyAlignment="1">
      <alignment horizontal="center" vertical="center"/>
    </xf>
    <xf numFmtId="164" fontId="51" fillId="23" borderId="8" xfId="0" applyNumberFormat="1" applyFont="1" applyFill="1" applyBorder="1" applyAlignment="1">
      <alignment horizontal="center" vertical="center"/>
    </xf>
    <xf numFmtId="0" fontId="52" fillId="4" borderId="20" xfId="0" applyFont="1" applyFill="1" applyBorder="1" applyAlignment="1">
      <alignment horizontal="center" vertical="center"/>
    </xf>
    <xf numFmtId="0" fontId="52" fillId="4" borderId="2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53" fillId="19" borderId="0" xfId="0" applyFont="1" applyFill="1" applyAlignment="1">
      <alignment horizontal="center" vertical="center"/>
    </xf>
    <xf numFmtId="0" fontId="43" fillId="20" borderId="23" xfId="0" applyFont="1" applyFill="1" applyBorder="1" applyAlignment="1">
      <alignment horizontal="center" vertical="center"/>
    </xf>
    <xf numFmtId="9" fontId="37" fillId="0" borderId="24" xfId="2" applyFont="1" applyBorder="1" applyAlignment="1">
      <alignment horizontal="center" vertical="center"/>
    </xf>
    <xf numFmtId="9" fontId="37" fillId="0" borderId="25" xfId="2" applyFont="1" applyBorder="1" applyAlignment="1">
      <alignment horizontal="center" vertical="center"/>
    </xf>
    <xf numFmtId="9" fontId="37" fillId="0" borderId="0" xfId="2" applyFont="1" applyAlignment="1">
      <alignment horizontal="center" vertical="center"/>
    </xf>
    <xf numFmtId="0" fontId="44" fillId="21" borderId="10" xfId="0" applyFont="1" applyFill="1" applyBorder="1" applyAlignment="1">
      <alignment horizontal="center" vertical="center"/>
    </xf>
    <xf numFmtId="0" fontId="44" fillId="21" borderId="0" xfId="0" applyFont="1" applyFill="1" applyAlignment="1">
      <alignment horizontal="center" vertical="center"/>
    </xf>
    <xf numFmtId="0" fontId="44" fillId="21" borderId="9" xfId="0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45" fillId="21" borderId="25" xfId="0" applyFont="1" applyFill="1" applyBorder="1" applyAlignment="1">
      <alignment horizontal="center" vertical="center"/>
    </xf>
    <xf numFmtId="0" fontId="48" fillId="21" borderId="16" xfId="0" applyFont="1" applyFill="1" applyBorder="1" applyAlignment="1">
      <alignment horizontal="center" vertical="center"/>
    </xf>
    <xf numFmtId="0" fontId="49" fillId="4" borderId="0" xfId="0" applyFont="1" applyFill="1" applyAlignment="1">
      <alignment horizontal="center" vertical="center"/>
    </xf>
    <xf numFmtId="0" fontId="50" fillId="4" borderId="0" xfId="0" applyFont="1" applyFill="1" applyAlignment="1">
      <alignment horizontal="center" vertical="center"/>
    </xf>
    <xf numFmtId="0" fontId="50" fillId="23" borderId="16" xfId="0" applyFont="1" applyFill="1" applyBorder="1" applyAlignment="1">
      <alignment horizontal="center" vertical="center"/>
    </xf>
    <xf numFmtId="0" fontId="41" fillId="15" borderId="26" xfId="3" applyNumberFormat="1" applyFont="1" applyFill="1" applyBorder="1" applyAlignment="1">
      <alignment horizontal="center" vertical="center"/>
    </xf>
    <xf numFmtId="0" fontId="50" fillId="24" borderId="25" xfId="0" applyFont="1" applyFill="1" applyBorder="1" applyAlignment="1">
      <alignment horizontal="center" vertical="center"/>
    </xf>
    <xf numFmtId="164" fontId="51" fillId="17" borderId="23" xfId="0" applyNumberFormat="1" applyFont="1" applyFill="1" applyBorder="1" applyAlignment="1">
      <alignment horizontal="center" vertical="center"/>
    </xf>
    <xf numFmtId="0" fontId="52" fillId="4" borderId="0" xfId="0" applyFont="1" applyFill="1" applyAlignment="1">
      <alignment horizontal="center" vertical="center"/>
    </xf>
    <xf numFmtId="0" fontId="52" fillId="4" borderId="25" xfId="0" applyFont="1" applyFill="1" applyBorder="1" applyAlignment="1">
      <alignment horizontal="center" vertical="center"/>
    </xf>
    <xf numFmtId="0" fontId="43" fillId="20" borderId="27" xfId="0" applyFont="1" applyFill="1" applyBorder="1" applyAlignment="1">
      <alignment horizontal="center" vertical="center"/>
    </xf>
    <xf numFmtId="9" fontId="37" fillId="0" borderId="28" xfId="2" applyFont="1" applyBorder="1" applyAlignment="1">
      <alignment horizontal="center" vertical="center"/>
    </xf>
    <xf numFmtId="9" fontId="37" fillId="0" borderId="29" xfId="2" applyFont="1" applyBorder="1" applyAlignment="1">
      <alignment horizontal="center" vertical="center"/>
    </xf>
    <xf numFmtId="9" fontId="37" fillId="0" borderId="0" xfId="2" applyFont="1" applyBorder="1" applyAlignment="1">
      <alignment horizontal="center" vertical="center"/>
    </xf>
    <xf numFmtId="9" fontId="37" fillId="0" borderId="30" xfId="2" applyFont="1" applyBorder="1" applyAlignment="1">
      <alignment horizontal="center" vertical="center"/>
    </xf>
    <xf numFmtId="0" fontId="44" fillId="21" borderId="5" xfId="0" applyFont="1" applyFill="1" applyBorder="1" applyAlignment="1">
      <alignment horizontal="center" vertical="center"/>
    </xf>
    <xf numFmtId="0" fontId="44" fillId="21" borderId="4" xfId="0" applyFont="1" applyFill="1" applyBorder="1" applyAlignment="1">
      <alignment horizontal="center" vertical="center"/>
    </xf>
    <xf numFmtId="0" fontId="44" fillId="21" borderId="7" xfId="0" applyFont="1" applyFill="1" applyBorder="1" applyAlignment="1">
      <alignment horizontal="center" vertical="center"/>
    </xf>
    <xf numFmtId="0" fontId="45" fillId="21" borderId="29" xfId="0" applyFont="1" applyFill="1" applyBorder="1" applyAlignment="1">
      <alignment horizontal="center" vertical="center"/>
    </xf>
    <xf numFmtId="0" fontId="45" fillId="21" borderId="30" xfId="0" applyFont="1" applyFill="1" applyBorder="1" applyAlignment="1">
      <alignment horizontal="center" vertical="center"/>
    </xf>
    <xf numFmtId="0" fontId="48" fillId="21" borderId="27" xfId="0" applyFont="1" applyFill="1" applyBorder="1" applyAlignment="1">
      <alignment horizontal="center" vertical="center"/>
    </xf>
    <xf numFmtId="0" fontId="49" fillId="4" borderId="29" xfId="0" applyFont="1" applyFill="1" applyBorder="1" applyAlignment="1">
      <alignment horizontal="center" vertical="center"/>
    </xf>
    <xf numFmtId="0" fontId="50" fillId="4" borderId="29" xfId="0" applyFont="1" applyFill="1" applyBorder="1" applyAlignment="1">
      <alignment horizontal="center" vertical="center"/>
    </xf>
    <xf numFmtId="0" fontId="50" fillId="4" borderId="29" xfId="3" applyNumberFormat="1" applyFont="1" applyFill="1" applyBorder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30" xfId="0" applyFont="1" applyFill="1" applyBorder="1" applyAlignment="1">
      <alignment horizontal="center" vertical="center"/>
    </xf>
    <xf numFmtId="164" fontId="51" fillId="24" borderId="27" xfId="0" applyNumberFormat="1" applyFont="1" applyFill="1" applyBorder="1" applyAlignment="1">
      <alignment horizontal="center" vertical="center"/>
    </xf>
    <xf numFmtId="0" fontId="52" fillId="4" borderId="29" xfId="0" applyFont="1" applyFill="1" applyBorder="1" applyAlignment="1">
      <alignment horizontal="center" vertical="center"/>
    </xf>
    <xf numFmtId="0" fontId="52" fillId="4" borderId="30" xfId="0" applyFont="1" applyFill="1" applyBorder="1" applyAlignment="1">
      <alignment horizontal="center" vertical="center"/>
    </xf>
    <xf numFmtId="0" fontId="43" fillId="23" borderId="8" xfId="0" applyFont="1" applyFill="1" applyBorder="1" applyAlignment="1">
      <alignment horizontal="center" vertical="center"/>
    </xf>
    <xf numFmtId="9" fontId="37" fillId="0" borderId="3" xfId="2" applyFont="1" applyBorder="1" applyAlignment="1">
      <alignment horizontal="center" vertical="center"/>
    </xf>
    <xf numFmtId="0" fontId="45" fillId="21" borderId="24" xfId="0" applyFont="1" applyFill="1" applyBorder="1" applyAlignment="1">
      <alignment horizontal="center" vertical="center"/>
    </xf>
    <xf numFmtId="0" fontId="50" fillId="24" borderId="0" xfId="0" applyFont="1" applyFill="1" applyAlignment="1">
      <alignment horizontal="center" vertical="center"/>
    </xf>
    <xf numFmtId="164" fontId="41" fillId="15" borderId="3" xfId="3" applyNumberFormat="1" applyFont="1" applyFill="1" applyBorder="1" applyAlignment="1">
      <alignment horizontal="center" vertical="center"/>
    </xf>
    <xf numFmtId="0" fontId="50" fillId="23" borderId="25" xfId="0" applyFont="1" applyFill="1" applyBorder="1" applyAlignment="1">
      <alignment horizontal="center" vertical="center"/>
    </xf>
    <xf numFmtId="0" fontId="40" fillId="4" borderId="22" xfId="0" applyFont="1" applyFill="1" applyBorder="1" applyAlignment="1">
      <alignment horizontal="center" vertical="center"/>
    </xf>
    <xf numFmtId="164" fontId="51" fillId="22" borderId="8" xfId="0" applyNumberFormat="1" applyFont="1" applyFill="1" applyBorder="1" applyAlignment="1">
      <alignment horizontal="center" vertical="center"/>
    </xf>
    <xf numFmtId="164" fontId="36" fillId="15" borderId="23" xfId="0" applyNumberFormat="1" applyFont="1" applyFill="1" applyBorder="1" applyAlignment="1">
      <alignment horizontal="center" vertical="center"/>
    </xf>
    <xf numFmtId="166" fontId="54" fillId="15" borderId="23" xfId="3" applyNumberFormat="1" applyFont="1" applyFill="1" applyBorder="1" applyAlignment="1">
      <alignment horizontal="center" vertical="center"/>
    </xf>
    <xf numFmtId="0" fontId="44" fillId="25" borderId="0" xfId="0" applyFont="1" applyFill="1" applyAlignment="1">
      <alignment horizontal="center" vertical="center"/>
    </xf>
    <xf numFmtId="0" fontId="44" fillId="26" borderId="9" xfId="0" applyFont="1" applyFill="1" applyBorder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1" fillId="21" borderId="23" xfId="0" applyFont="1" applyFill="1" applyBorder="1" applyAlignment="1">
      <alignment horizontal="center" vertical="center"/>
    </xf>
    <xf numFmtId="0" fontId="50" fillId="22" borderId="0" xfId="0" applyFont="1" applyFill="1" applyAlignment="1">
      <alignment horizontal="center" vertical="center"/>
    </xf>
    <xf numFmtId="0" fontId="50" fillId="17" borderId="25" xfId="0" applyFont="1" applyFill="1" applyBorder="1" applyAlignment="1">
      <alignment horizontal="center" vertical="center"/>
    </xf>
    <xf numFmtId="0" fontId="40" fillId="4" borderId="24" xfId="0" applyFont="1" applyFill="1" applyBorder="1" applyAlignment="1">
      <alignment horizontal="center" vertical="center"/>
    </xf>
    <xf numFmtId="164" fontId="51" fillId="26" borderId="23" xfId="3" applyNumberFormat="1" applyFont="1" applyFill="1" applyBorder="1" applyAlignment="1">
      <alignment horizontal="center" vertical="center"/>
    </xf>
    <xf numFmtId="2" fontId="54" fillId="10" borderId="28" xfId="0" applyNumberFormat="1" applyFont="1" applyFill="1" applyBorder="1" applyAlignment="1">
      <alignment horizontal="left" vertical="center"/>
    </xf>
    <xf numFmtId="2" fontId="54" fillId="10" borderId="30" xfId="0" applyNumberFormat="1" applyFont="1" applyFill="1" applyBorder="1" applyAlignment="1">
      <alignment horizontal="center" vertical="center"/>
    </xf>
    <xf numFmtId="2" fontId="54" fillId="10" borderId="30" xfId="0" applyNumberFormat="1" applyFont="1" applyFill="1" applyBorder="1" applyAlignment="1">
      <alignment horizontal="left" vertical="center"/>
    </xf>
    <xf numFmtId="0" fontId="43" fillId="23" borderId="27" xfId="0" applyFont="1" applyFill="1" applyBorder="1" applyAlignment="1">
      <alignment horizontal="center" vertical="center"/>
    </xf>
    <xf numFmtId="0" fontId="45" fillId="21" borderId="28" xfId="0" applyFont="1" applyFill="1" applyBorder="1" applyAlignment="1">
      <alignment horizontal="center" vertical="center"/>
    </xf>
    <xf numFmtId="0" fontId="50" fillId="4" borderId="0" xfId="3" applyNumberFormat="1" applyFont="1" applyFill="1" applyBorder="1" applyAlignment="1">
      <alignment horizontal="center" vertical="center"/>
    </xf>
    <xf numFmtId="0" fontId="41" fillId="15" borderId="0" xfId="3" applyNumberFormat="1" applyFont="1" applyFill="1" applyBorder="1" applyAlignment="1">
      <alignment horizontal="center" vertical="center"/>
    </xf>
    <xf numFmtId="0" fontId="40" fillId="4" borderId="28" xfId="0" applyFont="1" applyFill="1" applyBorder="1" applyAlignment="1">
      <alignment horizontal="center" vertical="center"/>
    </xf>
    <xf numFmtId="164" fontId="51" fillId="17" borderId="27" xfId="0" applyNumberFormat="1" applyFont="1" applyFill="1" applyBorder="1" applyAlignment="1">
      <alignment horizontal="center" vertical="center"/>
    </xf>
    <xf numFmtId="164" fontId="43" fillId="0" borderId="22" xfId="0" applyNumberFormat="1" applyFont="1" applyBorder="1" applyAlignment="1">
      <alignment horizontal="center" vertical="center"/>
    </xf>
    <xf numFmtId="164" fontId="43" fillId="0" borderId="20" xfId="0" applyNumberFormat="1" applyFont="1" applyBorder="1" applyAlignment="1">
      <alignment horizontal="center" vertical="center"/>
    </xf>
    <xf numFmtId="164" fontId="43" fillId="0" borderId="21" xfId="0" applyNumberFormat="1" applyFont="1" applyBorder="1" applyAlignment="1">
      <alignment horizontal="center" vertical="center"/>
    </xf>
    <xf numFmtId="0" fontId="45" fillId="21" borderId="22" xfId="0" applyFont="1" applyFill="1" applyBorder="1" applyAlignment="1">
      <alignment horizontal="center" vertical="center"/>
    </xf>
    <xf numFmtId="164" fontId="50" fillId="22" borderId="20" xfId="0" applyNumberFormat="1" applyFont="1" applyFill="1" applyBorder="1" applyAlignment="1">
      <alignment horizontal="center" vertical="center"/>
    </xf>
    <xf numFmtId="0" fontId="50" fillId="22" borderId="21" xfId="0" applyFont="1" applyFill="1" applyBorder="1" applyAlignment="1">
      <alignment horizontal="center" vertical="center"/>
    </xf>
    <xf numFmtId="164" fontId="51" fillId="23" borderId="23" xfId="0" applyNumberFormat="1" applyFont="1" applyFill="1" applyBorder="1" applyAlignment="1">
      <alignment horizontal="center" vertical="center"/>
    </xf>
    <xf numFmtId="164" fontId="43" fillId="0" borderId="24" xfId="0" applyNumberFormat="1" applyFont="1" applyBorder="1" applyAlignment="1">
      <alignment horizontal="center" vertical="center"/>
    </xf>
    <xf numFmtId="164" fontId="54" fillId="15" borderId="16" xfId="0" applyNumberFormat="1" applyFont="1" applyFill="1" applyBorder="1" applyAlignment="1">
      <alignment horizontal="center" vertical="center"/>
    </xf>
    <xf numFmtId="164" fontId="43" fillId="0" borderId="25" xfId="0" applyNumberFormat="1" applyFont="1" applyBorder="1" applyAlignment="1">
      <alignment horizontal="center" vertical="center"/>
    </xf>
    <xf numFmtId="0" fontId="50" fillId="23" borderId="0" xfId="0" applyFont="1" applyFill="1" applyAlignment="1">
      <alignment horizontal="center" vertical="center"/>
    </xf>
    <xf numFmtId="164" fontId="41" fillId="15" borderId="18" xfId="3" applyNumberFormat="1" applyFont="1" applyFill="1" applyBorder="1" applyAlignment="1">
      <alignment horizontal="center" vertical="center"/>
    </xf>
    <xf numFmtId="0" fontId="50" fillId="24" borderId="16" xfId="0" applyFont="1" applyFill="1" applyBorder="1" applyAlignment="1">
      <alignment horizontal="center" vertical="center"/>
    </xf>
    <xf numFmtId="164" fontId="51" fillId="22" borderId="23" xfId="0" applyNumberFormat="1" applyFont="1" applyFill="1" applyBorder="1" applyAlignment="1">
      <alignment horizontal="center" vertical="center"/>
    </xf>
    <xf numFmtId="164" fontId="43" fillId="0" borderId="28" xfId="0" applyNumberFormat="1" applyFont="1" applyBorder="1" applyAlignment="1">
      <alignment horizontal="center" vertical="center"/>
    </xf>
    <xf numFmtId="164" fontId="43" fillId="0" borderId="29" xfId="0" applyNumberFormat="1" applyFont="1" applyBorder="1" applyAlignment="1">
      <alignment horizontal="center" vertical="center"/>
    </xf>
    <xf numFmtId="164" fontId="43" fillId="0" borderId="30" xfId="0" applyNumberFormat="1" applyFont="1" applyBorder="1" applyAlignment="1">
      <alignment horizontal="center" vertical="center"/>
    </xf>
    <xf numFmtId="0" fontId="50" fillId="22" borderId="29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3" fillId="19" borderId="0" xfId="0" applyFont="1" applyFill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2" fontId="37" fillId="19" borderId="0" xfId="0" applyNumberFormat="1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0" fontId="51" fillId="4" borderId="24" xfId="0" applyFont="1" applyFill="1" applyBorder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55" fillId="23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164" fontId="52" fillId="23" borderId="16" xfId="0" applyNumberFormat="1" applyFont="1" applyFill="1" applyBorder="1" applyAlignment="1">
      <alignment horizontal="center" vertical="center"/>
    </xf>
    <xf numFmtId="164" fontId="52" fillId="22" borderId="16" xfId="0" applyNumberFormat="1" applyFont="1" applyFill="1" applyBorder="1" applyAlignment="1">
      <alignment horizontal="center" vertical="center"/>
    </xf>
    <xf numFmtId="0" fontId="39" fillId="19" borderId="0" xfId="0" applyFont="1" applyFill="1" applyAlignment="1">
      <alignment horizontal="center" vertical="center"/>
    </xf>
    <xf numFmtId="0" fontId="49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4" fontId="52" fillId="17" borderId="16" xfId="0" applyNumberFormat="1" applyFont="1" applyFill="1" applyBorder="1" applyAlignment="1">
      <alignment horizontal="center" vertical="center"/>
    </xf>
    <xf numFmtId="0" fontId="56" fillId="15" borderId="16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164" fontId="52" fillId="24" borderId="16" xfId="0" applyNumberFormat="1" applyFont="1" applyFill="1" applyBorder="1" applyAlignment="1">
      <alignment horizontal="center" vertical="center"/>
    </xf>
    <xf numFmtId="0" fontId="57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" fontId="58" fillId="3" borderId="22" xfId="0" applyNumberFormat="1" applyFont="1" applyFill="1" applyBorder="1" applyAlignment="1">
      <alignment horizontal="center" vertical="center"/>
    </xf>
    <xf numFmtId="1" fontId="58" fillId="3" borderId="20" xfId="0" applyNumberFormat="1" applyFont="1" applyFill="1" applyBorder="1" applyAlignment="1">
      <alignment horizontal="center" vertical="center"/>
    </xf>
    <xf numFmtId="1" fontId="58" fillId="3" borderId="21" xfId="0" applyNumberFormat="1" applyFont="1" applyFill="1" applyBorder="1" applyAlignment="1">
      <alignment horizontal="center" vertical="center"/>
    </xf>
    <xf numFmtId="1" fontId="58" fillId="3" borderId="0" xfId="0" applyNumberFormat="1" applyFont="1" applyFill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58" fillId="3" borderId="24" xfId="0" applyNumberFormat="1" applyFont="1" applyFill="1" applyBorder="1" applyAlignment="1">
      <alignment horizontal="center" vertical="center"/>
    </xf>
    <xf numFmtId="1" fontId="58" fillId="3" borderId="25" xfId="0" applyNumberFormat="1" applyFont="1" applyFill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36" fillId="28" borderId="0" xfId="0" applyNumberFormat="1" applyFont="1" applyFill="1" applyAlignment="1">
      <alignment horizontal="left" vertical="center"/>
    </xf>
    <xf numFmtId="164" fontId="0" fillId="7" borderId="22" xfId="0" applyNumberFormat="1" applyFill="1" applyBorder="1" applyAlignment="1">
      <alignment horizontal="center" vertical="center"/>
    </xf>
    <xf numFmtId="1" fontId="0" fillId="7" borderId="20" xfId="0" applyNumberFormat="1" applyFill="1" applyBorder="1" applyAlignment="1">
      <alignment horizontal="center" vertical="center"/>
    </xf>
    <xf numFmtId="1" fontId="0" fillId="7" borderId="21" xfId="0" applyNumberFormat="1" applyFill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4" fontId="0" fillId="7" borderId="24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7" borderId="25" xfId="0" applyNumberFormat="1" applyFill="1" applyBorder="1" applyAlignment="1">
      <alignment horizontal="center" vertical="center"/>
    </xf>
    <xf numFmtId="1" fontId="58" fillId="3" borderId="28" xfId="0" applyNumberFormat="1" applyFont="1" applyFill="1" applyBorder="1" applyAlignment="1">
      <alignment horizontal="center" vertical="center"/>
    </xf>
    <xf numFmtId="1" fontId="58" fillId="3" borderId="29" xfId="0" applyNumberFormat="1" applyFont="1" applyFill="1" applyBorder="1" applyAlignment="1">
      <alignment horizontal="center" vertical="center"/>
    </xf>
    <xf numFmtId="1" fontId="58" fillId="3" borderId="30" xfId="0" applyNumberFormat="1" applyFont="1" applyFill="1" applyBorder="1" applyAlignment="1">
      <alignment horizontal="center" vertical="center"/>
    </xf>
    <xf numFmtId="1" fontId="0" fillId="3" borderId="21" xfId="0" applyNumberForma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20" borderId="0" xfId="0" applyNumberFormat="1" applyFill="1" applyAlignment="1">
      <alignment horizontal="center" vertical="center"/>
    </xf>
    <xf numFmtId="1" fontId="1" fillId="29" borderId="0" xfId="0" applyNumberFormat="1" applyFont="1" applyFill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164" fontId="60" fillId="2" borderId="31" xfId="0" applyNumberFormat="1" applyFont="1" applyFill="1" applyBorder="1" applyAlignment="1">
      <alignment horizontal="center" vertical="center"/>
    </xf>
    <xf numFmtId="164" fontId="61" fillId="8" borderId="13" xfId="0" applyNumberFormat="1" applyFont="1" applyFill="1" applyBorder="1" applyAlignment="1">
      <alignment horizontal="center" vertical="center"/>
    </xf>
    <xf numFmtId="164" fontId="61" fillId="8" borderId="32" xfId="0" applyNumberFormat="1" applyFont="1" applyFill="1" applyBorder="1" applyAlignment="1">
      <alignment horizontal="center" vertical="center"/>
    </xf>
    <xf numFmtId="1" fontId="0" fillId="30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right" vertical="center"/>
    </xf>
    <xf numFmtId="1" fontId="0" fillId="3" borderId="24" xfId="0" applyNumberFormat="1" applyFill="1" applyBorder="1" applyAlignment="1">
      <alignment horizontal="center" vertical="center"/>
    </xf>
    <xf numFmtId="164" fontId="60" fillId="20" borderId="24" xfId="0" applyNumberFormat="1" applyFont="1" applyFill="1" applyBorder="1" applyAlignment="1">
      <alignment horizontal="center" vertical="center"/>
    </xf>
    <xf numFmtId="164" fontId="61" fillId="8" borderId="25" xfId="0" applyNumberFormat="1" applyFont="1" applyFill="1" applyBorder="1" applyAlignment="1">
      <alignment horizontal="center" vertical="center"/>
    </xf>
    <xf numFmtId="1" fontId="1" fillId="29" borderId="0" xfId="0" applyNumberFormat="1" applyFont="1" applyFill="1" applyAlignment="1">
      <alignment horizontal="center" vertical="center"/>
    </xf>
    <xf numFmtId="164" fontId="60" fillId="20" borderId="28" xfId="0" applyNumberFormat="1" applyFont="1" applyFill="1" applyBorder="1" applyAlignment="1">
      <alignment horizontal="center" vertical="center"/>
    </xf>
    <xf numFmtId="164" fontId="60" fillId="20" borderId="29" xfId="0" applyNumberFormat="1" applyFont="1" applyFill="1" applyBorder="1" applyAlignment="1">
      <alignment horizontal="center" vertical="center"/>
    </xf>
    <xf numFmtId="167" fontId="0" fillId="17" borderId="0" xfId="0" applyNumberFormat="1" applyFill="1" applyAlignment="1">
      <alignment horizontal="center" vertical="center"/>
    </xf>
    <xf numFmtId="1" fontId="0" fillId="31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3" borderId="28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64" fontId="0" fillId="17" borderId="0" xfId="0" applyNumberFormat="1" applyFill="1" applyAlignment="1">
      <alignment horizontal="center" vertical="center"/>
    </xf>
    <xf numFmtId="1" fontId="36" fillId="28" borderId="0" xfId="0" applyNumberFormat="1" applyFont="1" applyFill="1" applyAlignment="1">
      <alignment horizontal="center" vertical="center"/>
    </xf>
    <xf numFmtId="164" fontId="62" fillId="3" borderId="0" xfId="0" applyNumberFormat="1" applyFont="1" applyFill="1" applyAlignment="1">
      <alignment horizontal="center" vertical="center"/>
    </xf>
    <xf numFmtId="1" fontId="62" fillId="3" borderId="0" xfId="0" applyNumberFormat="1" applyFont="1" applyFill="1" applyAlignment="1">
      <alignment horizontal="center" vertical="center"/>
    </xf>
    <xf numFmtId="1" fontId="62" fillId="3" borderId="0" xfId="0" applyNumberFormat="1" applyFont="1" applyFill="1" applyAlignment="1">
      <alignment horizontal="right" vertical="center"/>
    </xf>
    <xf numFmtId="2" fontId="60" fillId="16" borderId="16" xfId="0" applyNumberFormat="1" applyFont="1" applyFill="1" applyBorder="1" applyAlignment="1">
      <alignment horizontal="center" vertical="center"/>
    </xf>
    <xf numFmtId="2" fontId="60" fillId="20" borderId="16" xfId="0" applyNumberFormat="1" applyFont="1" applyFill="1" applyBorder="1" applyAlignment="1">
      <alignment horizontal="center" vertical="center"/>
    </xf>
    <xf numFmtId="164" fontId="0" fillId="30" borderId="0" xfId="0" applyNumberFormat="1" applyFill="1" applyAlignment="1">
      <alignment horizontal="center" vertical="center"/>
    </xf>
    <xf numFmtId="2" fontId="0" fillId="20" borderId="0" xfId="0" applyNumberFormat="1" applyFill="1" applyAlignment="1">
      <alignment horizontal="center" vertical="center"/>
    </xf>
    <xf numFmtId="1" fontId="0" fillId="30" borderId="0" xfId="0" applyNumberFormat="1" applyFill="1" applyAlignment="1">
      <alignment horizontal="right" vertical="center"/>
    </xf>
    <xf numFmtId="164" fontId="0" fillId="29" borderId="0" xfId="0" applyNumberFormat="1" applyFill="1" applyAlignment="1">
      <alignment horizontal="center" vertical="center"/>
    </xf>
    <xf numFmtId="1" fontId="0" fillId="29" borderId="0" xfId="0" applyNumberFormat="1" applyFill="1" applyAlignment="1">
      <alignment horizontal="right" vertical="center"/>
    </xf>
    <xf numFmtId="1" fontId="0" fillId="3" borderId="22" xfId="0" applyNumberForma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20" borderId="21" xfId="0" applyNumberFormat="1" applyFill="1" applyBorder="1" applyAlignment="1">
      <alignment horizontal="center" vertical="center"/>
    </xf>
    <xf numFmtId="1" fontId="0" fillId="32" borderId="22" xfId="0" applyNumberFormat="1" applyFill="1" applyBorder="1" applyAlignment="1">
      <alignment horizontal="center" vertical="center"/>
    </xf>
    <xf numFmtId="1" fontId="0" fillId="20" borderId="8" xfId="0" applyNumberFormat="1" applyFill="1" applyBorder="1" applyAlignment="1">
      <alignment horizontal="center" vertical="center"/>
    </xf>
    <xf numFmtId="1" fontId="0" fillId="32" borderId="20" xfId="0" applyNumberFormat="1" applyFill="1" applyBorder="1" applyAlignment="1">
      <alignment horizontal="center" vertical="center"/>
    </xf>
    <xf numFmtId="1" fontId="0" fillId="31" borderId="20" xfId="0" applyNumberFormat="1" applyFill="1" applyBorder="1" applyAlignment="1">
      <alignment horizontal="center" vertical="center"/>
    </xf>
    <xf numFmtId="1" fontId="0" fillId="4" borderId="21" xfId="0" applyNumberFormat="1" applyFill="1" applyBorder="1" applyAlignment="1">
      <alignment horizontal="center" vertical="center"/>
    </xf>
    <xf numFmtId="1" fontId="0" fillId="3" borderId="25" xfId="0" applyNumberFormat="1" applyFill="1" applyBorder="1" applyAlignment="1">
      <alignment horizontal="center" vertical="center"/>
    </xf>
    <xf numFmtId="1" fontId="0" fillId="20" borderId="25" xfId="0" applyNumberFormat="1" applyFill="1" applyBorder="1" applyAlignment="1">
      <alignment horizontal="center" vertical="center"/>
    </xf>
    <xf numFmtId="1" fontId="0" fillId="32" borderId="24" xfId="0" applyNumberFormat="1" applyFill="1" applyBorder="1" applyAlignment="1">
      <alignment horizontal="center" vertical="center"/>
    </xf>
    <xf numFmtId="1" fontId="63" fillId="30" borderId="0" xfId="0" applyNumberFormat="1" applyFont="1" applyFill="1" applyAlignment="1">
      <alignment horizontal="center" vertical="center"/>
    </xf>
    <xf numFmtId="1" fontId="0" fillId="20" borderId="23" xfId="0" applyNumberFormat="1" applyFill="1" applyBorder="1" applyAlignment="1">
      <alignment horizontal="center" vertical="center"/>
    </xf>
    <xf numFmtId="1" fontId="0" fillId="32" borderId="0" xfId="0" applyNumberFormat="1" applyFill="1" applyAlignment="1">
      <alignment horizontal="center" vertical="center"/>
    </xf>
    <xf numFmtId="1" fontId="0" fillId="4" borderId="25" xfId="0" applyNumberFormat="1" applyFill="1" applyBorder="1" applyAlignment="1">
      <alignment horizontal="center" vertical="center"/>
    </xf>
    <xf numFmtId="1" fontId="0" fillId="3" borderId="29" xfId="0" applyNumberFormat="1" applyFill="1" applyBorder="1" applyAlignment="1">
      <alignment horizontal="center" vertical="center"/>
    </xf>
    <xf numFmtId="1" fontId="0" fillId="3" borderId="30" xfId="0" applyNumberFormat="1" applyFill="1" applyBorder="1" applyAlignment="1">
      <alignment horizontal="center" vertical="center"/>
    </xf>
    <xf numFmtId="1" fontId="0" fillId="20" borderId="30" xfId="0" applyNumberFormat="1" applyFill="1" applyBorder="1" applyAlignment="1">
      <alignment horizontal="center" vertical="center"/>
    </xf>
    <xf numFmtId="1" fontId="0" fillId="32" borderId="28" xfId="0" applyNumberFormat="1" applyFill="1" applyBorder="1" applyAlignment="1">
      <alignment horizontal="center" vertical="center"/>
    </xf>
    <xf numFmtId="1" fontId="0" fillId="32" borderId="29" xfId="0" applyNumberFormat="1" applyFill="1" applyBorder="1" applyAlignment="1">
      <alignment horizontal="center" vertical="center"/>
    </xf>
    <xf numFmtId="1" fontId="0" fillId="31" borderId="29" xfId="0" applyNumberFormat="1" applyFill="1" applyBorder="1" applyAlignment="1">
      <alignment horizontal="center" vertical="center"/>
    </xf>
    <xf numFmtId="1" fontId="0" fillId="4" borderId="30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0" fontId="61" fillId="8" borderId="27" xfId="0" applyFont="1" applyFill="1" applyBorder="1" applyAlignment="1">
      <alignment horizontal="center" vertical="center"/>
    </xf>
    <xf numFmtId="0" fontId="61" fillId="8" borderId="16" xfId="0" applyFont="1" applyFill="1" applyBorder="1" applyAlignment="1">
      <alignment horizontal="center" vertical="center"/>
    </xf>
    <xf numFmtId="1" fontId="1" fillId="20" borderId="27" xfId="0" applyNumberFormat="1" applyFont="1" applyFill="1" applyBorder="1" applyAlignment="1">
      <alignment horizontal="center" vertical="center"/>
    </xf>
    <xf numFmtId="1" fontId="63" fillId="3" borderId="0" xfId="0" applyNumberFormat="1" applyFont="1" applyFill="1" applyAlignment="1">
      <alignment horizontal="center" vertical="center"/>
    </xf>
    <xf numFmtId="1" fontId="36" fillId="15" borderId="0" xfId="0" applyNumberFormat="1" applyFont="1" applyFill="1" applyAlignment="1">
      <alignment horizontal="center" vertical="center"/>
    </xf>
    <xf numFmtId="1" fontId="16" fillId="3" borderId="0" xfId="0" applyNumberFormat="1" applyFont="1" applyFill="1" applyAlignment="1">
      <alignment horizontal="center" vertical="center"/>
    </xf>
    <xf numFmtId="164" fontId="63" fillId="30" borderId="28" xfId="0" applyNumberFormat="1" applyFont="1" applyFill="1" applyBorder="1" applyAlignment="1">
      <alignment horizontal="center" vertical="center"/>
    </xf>
    <xf numFmtId="164" fontId="63" fillId="30" borderId="24" xfId="0" applyNumberFormat="1" applyFont="1" applyFill="1" applyBorder="1" applyAlignment="1">
      <alignment horizontal="center" vertical="center"/>
    </xf>
    <xf numFmtId="164" fontId="63" fillId="30" borderId="22" xfId="0" applyNumberFormat="1" applyFont="1" applyFill="1" applyBorder="1" applyAlignment="1">
      <alignment horizontal="center" vertical="center"/>
    </xf>
    <xf numFmtId="1" fontId="42" fillId="4" borderId="30" xfId="0" applyNumberFormat="1" applyFont="1" applyFill="1" applyBorder="1" applyAlignment="1">
      <alignment horizontal="center" vertical="center"/>
    </xf>
    <xf numFmtId="1" fontId="42" fillId="4" borderId="25" xfId="0" applyNumberFormat="1" applyFont="1" applyFill="1" applyBorder="1" applyAlignment="1">
      <alignment horizontal="center" vertical="center"/>
    </xf>
    <xf numFmtId="1" fontId="42" fillId="4" borderId="21" xfId="0" applyNumberFormat="1" applyFont="1" applyFill="1" applyBorder="1" applyAlignment="1">
      <alignment horizontal="center" vertical="center"/>
    </xf>
    <xf numFmtId="1" fontId="64" fillId="3" borderId="0" xfId="0" applyNumberFormat="1" applyFont="1" applyFill="1" applyAlignment="1">
      <alignment horizontal="center" vertical="center"/>
    </xf>
    <xf numFmtId="1" fontId="44" fillId="30" borderId="0" xfId="0" applyNumberFormat="1" applyFont="1" applyFill="1" applyAlignment="1">
      <alignment horizontal="center" vertical="center"/>
    </xf>
    <xf numFmtId="164" fontId="44" fillId="30" borderId="29" xfId="0" applyNumberFormat="1" applyFont="1" applyFill="1" applyBorder="1" applyAlignment="1">
      <alignment horizontal="center" vertical="center"/>
    </xf>
    <xf numFmtId="164" fontId="44" fillId="30" borderId="0" xfId="0" applyNumberFormat="1" applyFont="1" applyFill="1" applyAlignment="1">
      <alignment horizontal="center" vertical="center"/>
    </xf>
    <xf numFmtId="164" fontId="44" fillId="30" borderId="20" xfId="0" applyNumberFormat="1" applyFont="1" applyFill="1" applyBorder="1" applyAlignment="1">
      <alignment horizontal="center" vertical="center"/>
    </xf>
    <xf numFmtId="0" fontId="0" fillId="19" borderId="0" xfId="0" applyFill="1"/>
    <xf numFmtId="0" fontId="37" fillId="19" borderId="0" xfId="0" applyFont="1" applyFill="1"/>
    <xf numFmtId="0" fontId="55" fillId="23" borderId="0" xfId="0" applyFont="1" applyFill="1" applyAlignment="1">
      <alignment horizontal="left"/>
    </xf>
    <xf numFmtId="0" fontId="55" fillId="23" borderId="0" xfId="0" applyFont="1" applyFill="1" applyAlignment="1">
      <alignment horizontal="right" vertical="center"/>
    </xf>
    <xf numFmtId="0" fontId="37" fillId="8" borderId="0" xfId="0" applyFont="1" applyFill="1"/>
    <xf numFmtId="0" fontId="38" fillId="19" borderId="0" xfId="0" applyFont="1" applyFill="1" applyAlignment="1">
      <alignment horizontal="center"/>
    </xf>
    <xf numFmtId="164" fontId="0" fillId="19" borderId="0" xfId="0" applyNumberFormat="1" applyFill="1"/>
    <xf numFmtId="0" fontId="39" fillId="19" borderId="0" xfId="0" applyFont="1" applyFill="1"/>
    <xf numFmtId="0" fontId="38" fillId="19" borderId="0" xfId="0" applyFont="1" applyFill="1"/>
    <xf numFmtId="0" fontId="37" fillId="20" borderId="7" xfId="0" applyFont="1" applyFill="1" applyBorder="1" applyAlignment="1">
      <alignment horizontal="center"/>
    </xf>
    <xf numFmtId="0" fontId="37" fillId="23" borderId="4" xfId="0" applyFont="1" applyFill="1" applyBorder="1" applyAlignment="1">
      <alignment horizontal="center"/>
    </xf>
    <xf numFmtId="0" fontId="37" fillId="20" borderId="5" xfId="0" applyFont="1" applyFill="1" applyBorder="1" applyAlignment="1">
      <alignment horizontal="center"/>
    </xf>
    <xf numFmtId="164" fontId="37" fillId="0" borderId="30" xfId="0" applyNumberFormat="1" applyFont="1" applyBorder="1" applyAlignment="1">
      <alignment horizontal="center"/>
    </xf>
    <xf numFmtId="164" fontId="37" fillId="0" borderId="29" xfId="0" applyNumberFormat="1" applyFont="1" applyBorder="1" applyAlignment="1">
      <alignment horizontal="center"/>
    </xf>
    <xf numFmtId="2" fontId="37" fillId="19" borderId="0" xfId="0" applyNumberFormat="1" applyFont="1" applyFill="1"/>
    <xf numFmtId="0" fontId="37" fillId="23" borderId="9" xfId="0" applyFont="1" applyFill="1" applyBorder="1" applyAlignment="1">
      <alignment horizontal="center"/>
    </xf>
    <xf numFmtId="0" fontId="56" fillId="15" borderId="3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/>
    </xf>
    <xf numFmtId="164" fontId="37" fillId="0" borderId="25" xfId="0" applyNumberFormat="1" applyFont="1" applyBorder="1" applyAlignment="1">
      <alignment horizontal="center"/>
    </xf>
    <xf numFmtId="164" fontId="66" fillId="15" borderId="16" xfId="0" applyNumberFormat="1" applyFont="1" applyFill="1" applyBorder="1" applyAlignment="1">
      <alignment horizontal="center" vertical="center"/>
    </xf>
    <xf numFmtId="164" fontId="37" fillId="0" borderId="0" xfId="0" applyNumberFormat="1" applyFont="1" applyAlignment="1">
      <alignment horizontal="center"/>
    </xf>
    <xf numFmtId="0" fontId="37" fillId="20" borderId="12" xfId="0" applyFont="1" applyFill="1" applyBorder="1" applyAlignment="1">
      <alignment horizontal="center"/>
    </xf>
    <xf numFmtId="0" fontId="37" fillId="23" borderId="13" xfId="0" applyFont="1" applyFill="1" applyBorder="1" applyAlignment="1">
      <alignment horizontal="center"/>
    </xf>
    <xf numFmtId="0" fontId="37" fillId="20" borderId="15" xfId="0" applyFont="1" applyFill="1" applyBorder="1" applyAlignment="1">
      <alignment horizontal="center"/>
    </xf>
    <xf numFmtId="164" fontId="37" fillId="0" borderId="21" xfId="0" applyNumberFormat="1" applyFont="1" applyBorder="1" applyAlignment="1">
      <alignment horizontal="center"/>
    </xf>
    <xf numFmtId="164" fontId="37" fillId="0" borderId="20" xfId="0" applyNumberFormat="1" applyFont="1" applyBorder="1" applyAlignment="1">
      <alignment horizontal="center"/>
    </xf>
    <xf numFmtId="2" fontId="0" fillId="19" borderId="0" xfId="0" applyNumberFormat="1" applyFill="1"/>
    <xf numFmtId="0" fontId="53" fillId="19" borderId="0" xfId="0" applyFont="1" applyFill="1" applyAlignment="1">
      <alignment horizontal="center"/>
    </xf>
    <xf numFmtId="0" fontId="0" fillId="20" borderId="27" xfId="0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37" fillId="0" borderId="28" xfId="0" applyNumberFormat="1" applyFont="1" applyBorder="1" applyAlignment="1">
      <alignment horizontal="center"/>
    </xf>
    <xf numFmtId="0" fontId="0" fillId="20" borderId="23" xfId="0" applyFill="1" applyBorder="1" applyAlignment="1">
      <alignment horizontal="center" vertical="center"/>
    </xf>
    <xf numFmtId="164" fontId="37" fillId="0" borderId="24" xfId="0" applyNumberFormat="1" applyFont="1" applyBorder="1" applyAlignment="1">
      <alignment horizontal="center"/>
    </xf>
    <xf numFmtId="0" fontId="0" fillId="20" borderId="8" xfId="0" applyFill="1" applyBorder="1" applyAlignment="1">
      <alignment horizontal="center" vertical="center"/>
    </xf>
    <xf numFmtId="164" fontId="37" fillId="0" borderId="22" xfId="0" applyNumberFormat="1" applyFont="1" applyBorder="1" applyAlignment="1">
      <alignment horizontal="center"/>
    </xf>
    <xf numFmtId="0" fontId="0" fillId="23" borderId="27" xfId="0" applyFill="1" applyBorder="1" applyAlignment="1">
      <alignment horizontal="center" vertical="center"/>
    </xf>
    <xf numFmtId="166" fontId="36" fillId="15" borderId="23" xfId="3" applyNumberFormat="1" applyFont="1" applyFill="1" applyBorder="1" applyAlignment="1">
      <alignment horizontal="right" vertical="center"/>
    </xf>
    <xf numFmtId="0" fontId="0" fillId="23" borderId="8" xfId="0" applyFill="1" applyBorder="1" applyAlignment="1">
      <alignment horizontal="center" vertical="center"/>
    </xf>
    <xf numFmtId="0" fontId="68" fillId="19" borderId="0" xfId="0" applyFont="1" applyFill="1" applyAlignment="1">
      <alignment horizontal="center" vertical="center"/>
    </xf>
    <xf numFmtId="0" fontId="69" fillId="19" borderId="0" xfId="0" applyFont="1" applyFill="1" applyAlignment="1">
      <alignment horizontal="center"/>
    </xf>
    <xf numFmtId="0" fontId="70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/>
    </xf>
    <xf numFmtId="0" fontId="41" fillId="19" borderId="0" xfId="0" applyFont="1" applyFill="1" applyAlignment="1">
      <alignment horizontal="center"/>
    </xf>
    <xf numFmtId="1" fontId="37" fillId="0" borderId="7" xfId="2" applyNumberFormat="1" applyFont="1" applyBorder="1" applyAlignment="1">
      <alignment horizontal="center" vertical="center"/>
    </xf>
    <xf numFmtId="1" fontId="37" fillId="0" borderId="4" xfId="2" applyNumberFormat="1" applyFont="1" applyBorder="1" applyAlignment="1">
      <alignment horizontal="center" vertical="center"/>
    </xf>
    <xf numFmtId="1" fontId="37" fillId="0" borderId="5" xfId="2" applyNumberFormat="1" applyFont="1" applyBorder="1" applyAlignment="1">
      <alignment horizontal="center" vertical="center"/>
    </xf>
    <xf numFmtId="1" fontId="37" fillId="0" borderId="29" xfId="2" applyNumberFormat="1" applyFont="1" applyBorder="1" applyAlignment="1">
      <alignment horizontal="center" vertical="center"/>
    </xf>
    <xf numFmtId="1" fontId="37" fillId="0" borderId="28" xfId="2" applyNumberFormat="1" applyFont="1" applyBorder="1" applyAlignment="1">
      <alignment horizontal="center" vertical="center"/>
    </xf>
    <xf numFmtId="1" fontId="63" fillId="21" borderId="7" xfId="0" applyNumberFormat="1" applyFont="1" applyFill="1" applyBorder="1" applyAlignment="1">
      <alignment horizontal="center" vertical="center"/>
    </xf>
    <xf numFmtId="1" fontId="63" fillId="21" borderId="4" xfId="0" applyNumberFormat="1" applyFont="1" applyFill="1" applyBorder="1" applyAlignment="1">
      <alignment horizontal="center" vertical="center"/>
    </xf>
    <xf numFmtId="1" fontId="63" fillId="21" borderId="5" xfId="0" applyNumberFormat="1" applyFont="1" applyFill="1" applyBorder="1" applyAlignment="1">
      <alignment horizontal="center" vertical="center"/>
    </xf>
    <xf numFmtId="1" fontId="63" fillId="21" borderId="29" xfId="0" applyNumberFormat="1" applyFont="1" applyFill="1" applyBorder="1" applyAlignment="1">
      <alignment horizontal="center" vertical="center"/>
    </xf>
    <xf numFmtId="1" fontId="63" fillId="21" borderId="28" xfId="0" applyNumberFormat="1" applyFont="1" applyFill="1" applyBorder="1" applyAlignment="1">
      <alignment horizontal="center" vertical="center"/>
    </xf>
    <xf numFmtId="1" fontId="63" fillId="21" borderId="9" xfId="0" applyNumberFormat="1" applyFont="1" applyFill="1" applyBorder="1" applyAlignment="1">
      <alignment horizontal="center" vertical="center"/>
    </xf>
    <xf numFmtId="1" fontId="63" fillId="21" borderId="0" xfId="0" applyNumberFormat="1" applyFont="1" applyFill="1" applyAlignment="1">
      <alignment horizontal="center" vertical="center"/>
    </xf>
    <xf numFmtId="1" fontId="63" fillId="21" borderId="10" xfId="0" applyNumberFormat="1" applyFont="1" applyFill="1" applyBorder="1" applyAlignment="1">
      <alignment horizontal="center" vertical="center"/>
    </xf>
    <xf numFmtId="1" fontId="63" fillId="21" borderId="24" xfId="0" applyNumberFormat="1" applyFont="1" applyFill="1" applyBorder="1" applyAlignment="1">
      <alignment horizontal="center" vertical="center"/>
    </xf>
    <xf numFmtId="1" fontId="63" fillId="21" borderId="12" xfId="0" applyNumberFormat="1" applyFont="1" applyFill="1" applyBorder="1" applyAlignment="1">
      <alignment horizontal="center" vertical="center"/>
    </xf>
    <xf numFmtId="1" fontId="63" fillId="21" borderId="13" xfId="0" applyNumberFormat="1" applyFont="1" applyFill="1" applyBorder="1" applyAlignment="1">
      <alignment horizontal="center" vertical="center"/>
    </xf>
    <xf numFmtId="1" fontId="63" fillId="21" borderId="15" xfId="0" applyNumberFormat="1" applyFont="1" applyFill="1" applyBorder="1" applyAlignment="1">
      <alignment horizontal="center" vertical="center"/>
    </xf>
    <xf numFmtId="1" fontId="63" fillId="21" borderId="20" xfId="0" applyNumberFormat="1" applyFont="1" applyFill="1" applyBorder="1" applyAlignment="1">
      <alignment horizontal="center" vertical="center"/>
    </xf>
    <xf numFmtId="1" fontId="63" fillId="21" borderId="22" xfId="0" applyNumberFormat="1" applyFont="1" applyFill="1" applyBorder="1" applyAlignment="1">
      <alignment horizontal="center" vertical="center"/>
    </xf>
    <xf numFmtId="1" fontId="63" fillId="21" borderId="25" xfId="0" applyNumberFormat="1" applyFont="1" applyFill="1" applyBorder="1" applyAlignment="1">
      <alignment horizontal="center" vertical="center"/>
    </xf>
    <xf numFmtId="1" fontId="63" fillId="26" borderId="0" xfId="0" applyNumberFormat="1" applyFont="1" applyFill="1" applyAlignment="1">
      <alignment horizontal="center" vertical="center"/>
    </xf>
    <xf numFmtId="1" fontId="63" fillId="26" borderId="9" xfId="0" applyNumberFormat="1" applyFont="1" applyFill="1" applyBorder="1" applyAlignment="1">
      <alignment horizontal="center" vertical="center"/>
    </xf>
    <xf numFmtId="1" fontId="63" fillId="25" borderId="0" xfId="0" applyNumberFormat="1" applyFont="1" applyFill="1" applyAlignment="1">
      <alignment horizontal="center" vertical="center"/>
    </xf>
    <xf numFmtId="1" fontId="63" fillId="21" borderId="30" xfId="0" applyNumberFormat="1" applyFont="1" applyFill="1" applyBorder="1" applyAlignment="1">
      <alignment horizontal="center" vertical="center"/>
    </xf>
    <xf numFmtId="1" fontId="63" fillId="21" borderId="21" xfId="0" applyNumberFormat="1" applyFont="1" applyFill="1" applyBorder="1" applyAlignment="1">
      <alignment horizontal="center" vertical="center"/>
    </xf>
    <xf numFmtId="1" fontId="37" fillId="0" borderId="9" xfId="2" applyNumberFormat="1" applyFont="1" applyBorder="1" applyAlignment="1">
      <alignment horizontal="center" vertical="center"/>
    </xf>
    <xf numFmtId="1" fontId="37" fillId="0" borderId="0" xfId="2" applyNumberFormat="1" applyFont="1" applyBorder="1" applyAlignment="1">
      <alignment horizontal="center" vertical="center"/>
    </xf>
    <xf numFmtId="1" fontId="37" fillId="0" borderId="10" xfId="2" applyNumberFormat="1" applyFont="1" applyBorder="1" applyAlignment="1">
      <alignment horizontal="center" vertical="center"/>
    </xf>
    <xf numFmtId="1" fontId="37" fillId="0" borderId="12" xfId="2" applyNumberFormat="1" applyFont="1" applyBorder="1" applyAlignment="1">
      <alignment horizontal="center" vertical="center"/>
    </xf>
    <xf numFmtId="1" fontId="37" fillId="0" borderId="13" xfId="2" applyNumberFormat="1" applyFont="1" applyBorder="1" applyAlignment="1">
      <alignment horizontal="center" vertical="center"/>
    </xf>
    <xf numFmtId="1" fontId="37" fillId="0" borderId="15" xfId="2" applyNumberFormat="1" applyFont="1" applyBorder="1" applyAlignment="1">
      <alignment horizontal="center" vertical="center"/>
    </xf>
    <xf numFmtId="1" fontId="37" fillId="0" borderId="25" xfId="2" applyNumberFormat="1" applyFont="1" applyBorder="1" applyAlignment="1">
      <alignment horizontal="center" vertical="center"/>
    </xf>
    <xf numFmtId="1" fontId="37" fillId="0" borderId="24" xfId="2" applyNumberFormat="1" applyFont="1" applyBorder="1" applyAlignment="1">
      <alignment horizontal="center" vertical="center"/>
    </xf>
    <xf numFmtId="1" fontId="37" fillId="0" borderId="21" xfId="2" applyNumberFormat="1" applyFont="1" applyBorder="1" applyAlignment="1">
      <alignment horizontal="center" vertical="center"/>
    </xf>
    <xf numFmtId="1" fontId="37" fillId="0" borderId="20" xfId="2" applyNumberFormat="1" applyFont="1" applyBorder="1" applyAlignment="1">
      <alignment horizontal="center" vertical="center"/>
    </xf>
    <xf numFmtId="1" fontId="37" fillId="0" borderId="22" xfId="2" applyNumberFormat="1" applyFont="1" applyBorder="1" applyAlignment="1">
      <alignment horizontal="center" vertical="center"/>
    </xf>
    <xf numFmtId="0" fontId="65" fillId="21" borderId="7" xfId="0" applyFont="1" applyFill="1" applyBorder="1" applyAlignment="1">
      <alignment horizontal="center" vertical="center"/>
    </xf>
    <xf numFmtId="0" fontId="65" fillId="21" borderId="4" xfId="0" applyFont="1" applyFill="1" applyBorder="1" applyAlignment="1">
      <alignment horizontal="center" vertical="center"/>
    </xf>
    <xf numFmtId="0" fontId="65" fillId="21" borderId="5" xfId="0" applyFont="1" applyFill="1" applyBorder="1" applyAlignment="1">
      <alignment horizontal="center" vertical="center"/>
    </xf>
    <xf numFmtId="0" fontId="65" fillId="21" borderId="29" xfId="0" applyFont="1" applyFill="1" applyBorder="1" applyAlignment="1">
      <alignment horizontal="center" vertical="center"/>
    </xf>
    <xf numFmtId="0" fontId="65" fillId="21" borderId="28" xfId="0" applyFont="1" applyFill="1" applyBorder="1" applyAlignment="1">
      <alignment horizontal="center" vertical="center"/>
    </xf>
    <xf numFmtId="1" fontId="37" fillId="8" borderId="0" xfId="0" applyNumberFormat="1" applyFont="1" applyFill="1"/>
    <xf numFmtId="0" fontId="65" fillId="21" borderId="9" xfId="0" applyFont="1" applyFill="1" applyBorder="1" applyAlignment="1">
      <alignment horizontal="center" vertical="center"/>
    </xf>
    <xf numFmtId="0" fontId="65" fillId="21" borderId="0" xfId="0" applyFont="1" applyFill="1" applyAlignment="1">
      <alignment horizontal="center" vertical="center"/>
    </xf>
    <xf numFmtId="0" fontId="65" fillId="21" borderId="10" xfId="0" applyFont="1" applyFill="1" applyBorder="1" applyAlignment="1">
      <alignment horizontal="center" vertical="center"/>
    </xf>
    <xf numFmtId="0" fontId="65" fillId="21" borderId="24" xfId="0" applyFont="1" applyFill="1" applyBorder="1" applyAlignment="1">
      <alignment horizontal="center" vertical="center"/>
    </xf>
    <xf numFmtId="0" fontId="65" fillId="21" borderId="12" xfId="0" applyFont="1" applyFill="1" applyBorder="1" applyAlignment="1">
      <alignment horizontal="center" vertical="center"/>
    </xf>
    <xf numFmtId="0" fontId="65" fillId="21" borderId="13" xfId="0" applyFont="1" applyFill="1" applyBorder="1" applyAlignment="1">
      <alignment horizontal="center" vertical="center"/>
    </xf>
    <xf numFmtId="0" fontId="65" fillId="21" borderId="15" xfId="0" applyFont="1" applyFill="1" applyBorder="1" applyAlignment="1">
      <alignment horizontal="center" vertical="center"/>
    </xf>
    <xf numFmtId="0" fontId="65" fillId="21" borderId="20" xfId="0" applyFont="1" applyFill="1" applyBorder="1" applyAlignment="1">
      <alignment horizontal="center" vertical="center"/>
    </xf>
    <xf numFmtId="0" fontId="65" fillId="21" borderId="22" xfId="0" applyFont="1" applyFill="1" applyBorder="1" applyAlignment="1">
      <alignment horizontal="center" vertical="center"/>
    </xf>
    <xf numFmtId="0" fontId="65" fillId="21" borderId="25" xfId="0" applyFont="1" applyFill="1" applyBorder="1" applyAlignment="1">
      <alignment horizontal="center" vertical="center"/>
    </xf>
    <xf numFmtId="0" fontId="65" fillId="26" borderId="0" xfId="0" applyFont="1" applyFill="1" applyAlignment="1">
      <alignment horizontal="center" vertical="center"/>
    </xf>
    <xf numFmtId="0" fontId="65" fillId="26" borderId="9" xfId="0" applyFont="1" applyFill="1" applyBorder="1" applyAlignment="1">
      <alignment horizontal="center" vertical="center"/>
    </xf>
    <xf numFmtId="0" fontId="65" fillId="25" borderId="0" xfId="0" applyFont="1" applyFill="1" applyAlignment="1">
      <alignment horizontal="center" vertical="center"/>
    </xf>
    <xf numFmtId="0" fontId="65" fillId="21" borderId="30" xfId="0" applyFont="1" applyFill="1" applyBorder="1" applyAlignment="1">
      <alignment horizontal="center" vertical="center"/>
    </xf>
    <xf numFmtId="0" fontId="65" fillId="21" borderId="21" xfId="0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2" fontId="24" fillId="2" borderId="0" xfId="0" applyNumberFormat="1" applyFont="1" applyFill="1" applyAlignment="1">
      <alignment horizontal="right" vertical="center"/>
    </xf>
    <xf numFmtId="0" fontId="2" fillId="2" borderId="25" xfId="0" applyFont="1" applyFill="1" applyBorder="1" applyAlignment="1">
      <alignment horizontal="right"/>
    </xf>
    <xf numFmtId="0" fontId="2" fillId="2" borderId="0" xfId="0" applyFont="1" applyFill="1" applyAlignment="1">
      <alignment horizontal="right" vertical="center"/>
    </xf>
    <xf numFmtId="2" fontId="72" fillId="2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73" fillId="3" borderId="0" xfId="0" applyFont="1" applyFill="1" applyAlignment="1">
      <alignment horizontal="left"/>
    </xf>
    <xf numFmtId="0" fontId="73" fillId="2" borderId="0" xfId="0" applyFont="1" applyFill="1" applyAlignment="1">
      <alignment horizontal="left"/>
    </xf>
    <xf numFmtId="0" fontId="73" fillId="0" borderId="0" xfId="0" applyFont="1" applyAlignment="1">
      <alignment horizontal="left"/>
    </xf>
    <xf numFmtId="1" fontId="74" fillId="14" borderId="0" xfId="0" applyNumberFormat="1" applyFont="1" applyFill="1" applyAlignment="1">
      <alignment horizontal="center" vertical="center"/>
    </xf>
    <xf numFmtId="1" fontId="2" fillId="14" borderId="0" xfId="0" applyNumberFormat="1" applyFont="1" applyFill="1" applyAlignment="1">
      <alignment horizontal="center" vertical="center"/>
    </xf>
    <xf numFmtId="1" fontId="75" fillId="14" borderId="0" xfId="0" applyNumberFormat="1" applyFont="1" applyFill="1" applyAlignment="1">
      <alignment horizontal="center" vertical="center"/>
    </xf>
    <xf numFmtId="164" fontId="43" fillId="0" borderId="27" xfId="0" applyNumberFormat="1" applyFont="1" applyBorder="1" applyAlignment="1">
      <alignment horizontal="center" vertical="center"/>
    </xf>
    <xf numFmtId="164" fontId="43" fillId="0" borderId="23" xfId="0" applyNumberFormat="1" applyFont="1" applyBorder="1" applyAlignment="1">
      <alignment horizontal="center" vertical="center"/>
    </xf>
    <xf numFmtId="164" fontId="43" fillId="0" borderId="8" xfId="0" applyNumberFormat="1" applyFont="1" applyBorder="1" applyAlignment="1">
      <alignment horizontal="center" vertical="center"/>
    </xf>
    <xf numFmtId="164" fontId="54" fillId="15" borderId="23" xfId="0" applyNumberFormat="1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164" fontId="4" fillId="33" borderId="0" xfId="0" applyNumberFormat="1" applyFont="1" applyFill="1" applyAlignment="1">
      <alignment horizontal="center" vertical="center"/>
    </xf>
    <xf numFmtId="2" fontId="76" fillId="11" borderId="0" xfId="0" applyNumberFormat="1" applyFont="1" applyFill="1" applyAlignment="1">
      <alignment horizontal="center" vertical="center"/>
    </xf>
    <xf numFmtId="164" fontId="20" fillId="17" borderId="6" xfId="0" applyNumberFormat="1" applyFont="1" applyFill="1" applyBorder="1" applyAlignment="1">
      <alignment horizontal="center"/>
    </xf>
    <xf numFmtId="164" fontId="20" fillId="17" borderId="11" xfId="0" applyNumberFormat="1" applyFont="1" applyFill="1" applyBorder="1" applyAlignment="1">
      <alignment horizontal="center"/>
    </xf>
    <xf numFmtId="164" fontId="20" fillId="17" borderId="14" xfId="0" applyNumberFormat="1" applyFont="1" applyFill="1" applyBorder="1" applyAlignment="1">
      <alignment horizontal="center"/>
    </xf>
    <xf numFmtId="0" fontId="77" fillId="4" borderId="0" xfId="0" applyFont="1" applyFill="1" applyAlignment="1">
      <alignment horizontal="center" vertical="center"/>
    </xf>
    <xf numFmtId="0" fontId="77" fillId="4" borderId="8" xfId="0" applyFont="1" applyFill="1" applyBorder="1" applyAlignment="1">
      <alignment horizontal="center" vertical="center"/>
    </xf>
    <xf numFmtId="164" fontId="46" fillId="27" borderId="5" xfId="0" applyNumberFormat="1" applyFont="1" applyFill="1" applyBorder="1" applyAlignment="1">
      <alignment horizontal="center" vertical="center"/>
    </xf>
    <xf numFmtId="164" fontId="46" fillId="27" borderId="7" xfId="0" applyNumberFormat="1" applyFont="1" applyFill="1" applyBorder="1" applyAlignment="1">
      <alignment horizontal="center" vertical="center"/>
    </xf>
    <xf numFmtId="164" fontId="46" fillId="27" borderId="12" xfId="0" applyNumberFormat="1" applyFont="1" applyFill="1" applyBorder="1" applyAlignment="1">
      <alignment horizontal="center" vertical="center"/>
    </xf>
    <xf numFmtId="164" fontId="46" fillId="27" borderId="15" xfId="0" applyNumberFormat="1" applyFont="1" applyFill="1" applyBorder="1" applyAlignment="1">
      <alignment horizontal="center" vertical="center"/>
    </xf>
    <xf numFmtId="164" fontId="4" fillId="23" borderId="4" xfId="0" applyNumberFormat="1" applyFont="1" applyFill="1" applyBorder="1" applyAlignment="1">
      <alignment horizontal="center" vertical="center"/>
    </xf>
    <xf numFmtId="164" fontId="4" fillId="23" borderId="9" xfId="0" applyNumberFormat="1" applyFont="1" applyFill="1" applyBorder="1" applyAlignment="1">
      <alignment horizontal="center" vertical="center"/>
    </xf>
    <xf numFmtId="164" fontId="4" fillId="23" borderId="13" xfId="0" applyNumberFormat="1" applyFont="1" applyFill="1" applyBorder="1" applyAlignment="1">
      <alignment horizontal="center" vertical="center"/>
    </xf>
    <xf numFmtId="0" fontId="20" fillId="19" borderId="0" xfId="0" applyFont="1" applyFill="1" applyAlignment="1">
      <alignment horizontal="center" vertical="center"/>
    </xf>
    <xf numFmtId="164" fontId="4" fillId="23" borderId="10" xfId="0" applyNumberFormat="1" applyFont="1" applyFill="1" applyBorder="1" applyAlignment="1">
      <alignment horizontal="center" vertical="center"/>
    </xf>
    <xf numFmtId="1" fontId="27" fillId="31" borderId="0" xfId="0" applyNumberFormat="1" applyFont="1" applyFill="1" applyAlignment="1">
      <alignment horizontal="center" vertical="center"/>
    </xf>
    <xf numFmtId="1" fontId="2" fillId="29" borderId="0" xfId="0" applyNumberFormat="1" applyFont="1" applyFill="1" applyAlignment="1">
      <alignment horizontal="center" vertical="center"/>
    </xf>
    <xf numFmtId="1" fontId="4" fillId="20" borderId="0" xfId="0" applyNumberFormat="1" applyFont="1" applyFill="1" applyAlignment="1">
      <alignment horizontal="center" vertical="center"/>
    </xf>
    <xf numFmtId="167" fontId="59" fillId="17" borderId="0" xfId="0" applyNumberFormat="1" applyFont="1" applyFill="1" applyAlignment="1">
      <alignment horizontal="center" vertical="center"/>
    </xf>
    <xf numFmtId="1" fontId="27" fillId="30" borderId="0" xfId="0" applyNumberFormat="1" applyFont="1" applyFill="1" applyAlignment="1">
      <alignment horizontal="center" vertical="center"/>
    </xf>
    <xf numFmtId="1" fontId="27" fillId="20" borderId="0" xfId="0" applyNumberFormat="1" applyFont="1" applyFill="1" applyAlignment="1">
      <alignment horizontal="center" vertical="center"/>
    </xf>
    <xf numFmtId="1" fontId="64" fillId="17" borderId="0" xfId="0" applyNumberFormat="1" applyFont="1" applyFill="1" applyAlignment="1">
      <alignment horizontal="center" vertical="center"/>
    </xf>
    <xf numFmtId="1" fontId="1" fillId="17" borderId="0" xfId="0" applyNumberFormat="1" applyFont="1" applyFill="1" applyAlignment="1">
      <alignment horizontal="center" vertical="center"/>
    </xf>
    <xf numFmtId="1" fontId="16" fillId="17" borderId="0" xfId="0" applyNumberFormat="1" applyFont="1" applyFill="1" applyAlignment="1">
      <alignment horizontal="center" vertical="center"/>
    </xf>
    <xf numFmtId="1" fontId="27" fillId="17" borderId="0" xfId="0" applyNumberFormat="1" applyFont="1" applyFill="1" applyAlignment="1">
      <alignment horizontal="center" vertical="center"/>
    </xf>
    <xf numFmtId="1" fontId="4" fillId="17" borderId="0" xfId="0" applyNumberFormat="1" applyFont="1" applyFill="1" applyAlignment="1">
      <alignment horizontal="center" vertical="center"/>
    </xf>
    <xf numFmtId="1" fontId="3" fillId="29" borderId="16" xfId="0" applyNumberFormat="1" applyFont="1" applyFill="1" applyBorder="1" applyAlignment="1">
      <alignment horizontal="center" vertical="center"/>
    </xf>
    <xf numFmtId="1" fontId="50" fillId="20" borderId="16" xfId="0" applyNumberFormat="1" applyFont="1" applyFill="1" applyBorder="1" applyAlignment="1">
      <alignment horizontal="center" vertical="center"/>
    </xf>
    <xf numFmtId="1" fontId="3" fillId="2" borderId="16" xfId="0" applyNumberFormat="1" applyFont="1" applyFill="1" applyBorder="1" applyAlignment="1">
      <alignment horizontal="center" vertical="center"/>
    </xf>
    <xf numFmtId="0" fontId="60" fillId="2" borderId="16" xfId="0" applyFont="1" applyFill="1" applyBorder="1" applyAlignment="1">
      <alignment horizontal="center" vertical="center"/>
    </xf>
    <xf numFmtId="0" fontId="60" fillId="20" borderId="29" xfId="0" applyFont="1" applyFill="1" applyBorder="1" applyAlignment="1">
      <alignment horizontal="center" vertical="center"/>
    </xf>
    <xf numFmtId="0" fontId="60" fillId="20" borderId="28" xfId="0" applyFont="1" applyFill="1" applyBorder="1" applyAlignment="1">
      <alignment horizontal="center" vertical="center"/>
    </xf>
    <xf numFmtId="0" fontId="61" fillId="8" borderId="25" xfId="0" applyFont="1" applyFill="1" applyBorder="1" applyAlignment="1">
      <alignment horizontal="center" vertical="center"/>
    </xf>
    <xf numFmtId="0" fontId="60" fillId="20" borderId="24" xfId="0" applyFont="1" applyFill="1" applyBorder="1" applyAlignment="1">
      <alignment horizontal="center" vertical="center"/>
    </xf>
    <xf numFmtId="0" fontId="61" fillId="8" borderId="21" xfId="0" applyFont="1" applyFill="1" applyBorder="1" applyAlignment="1">
      <alignment horizontal="center" vertical="center"/>
    </xf>
    <xf numFmtId="0" fontId="61" fillId="8" borderId="20" xfId="0" applyFont="1" applyFill="1" applyBorder="1" applyAlignment="1">
      <alignment horizontal="center" vertical="center"/>
    </xf>
    <xf numFmtId="167" fontId="79" fillId="17" borderId="0" xfId="0" applyNumberFormat="1" applyFont="1" applyFill="1" applyAlignment="1">
      <alignment horizontal="left" vertical="center"/>
    </xf>
    <xf numFmtId="1" fontId="0" fillId="17" borderId="21" xfId="0" applyNumberFormat="1" applyFill="1" applyBorder="1" applyAlignment="1">
      <alignment horizontal="center" vertical="center"/>
    </xf>
    <xf numFmtId="1" fontId="1" fillId="17" borderId="20" xfId="0" applyNumberFormat="1" applyFont="1" applyFill="1" applyBorder="1" applyAlignment="1">
      <alignment horizontal="center" vertical="center"/>
    </xf>
    <xf numFmtId="1" fontId="59" fillId="17" borderId="22" xfId="0" applyNumberFormat="1" applyFont="1" applyFill="1" applyBorder="1" applyAlignment="1">
      <alignment horizontal="right" vertical="center"/>
    </xf>
    <xf numFmtId="1" fontId="37" fillId="3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82" fillId="2" borderId="0" xfId="0" applyFont="1" applyFill="1" applyAlignment="1">
      <alignment horizontal="center" vertical="center"/>
    </xf>
    <xf numFmtId="2" fontId="8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1" fillId="2" borderId="0" xfId="0" applyNumberFormat="1" applyFont="1" applyFill="1" applyAlignment="1">
      <alignment horizontal="center"/>
    </xf>
    <xf numFmtId="164" fontId="7" fillId="5" borderId="7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164" fontId="7" fillId="6" borderId="5" xfId="0" applyNumberFormat="1" applyFont="1" applyFill="1" applyBorder="1" applyAlignment="1">
      <alignment horizontal="center" vertical="center"/>
    </xf>
    <xf numFmtId="1" fontId="27" fillId="0" borderId="5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2" fillId="17" borderId="6" xfId="0" applyNumberFormat="1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" fontId="27" fillId="0" borderId="10" xfId="0" applyNumberFormat="1" applyFont="1" applyBorder="1" applyAlignment="1">
      <alignment horizontal="center" vertical="center"/>
    </xf>
    <xf numFmtId="164" fontId="7" fillId="6" borderId="12" xfId="0" applyNumberFormat="1" applyFont="1" applyFill="1" applyBorder="1" applyAlignment="1">
      <alignment horizontal="center" vertical="center"/>
    </xf>
    <xf numFmtId="164" fontId="7" fillId="6" borderId="13" xfId="0" applyNumberFormat="1" applyFont="1" applyFill="1" applyBorder="1" applyAlignment="1">
      <alignment horizontal="center" vertical="center"/>
    </xf>
    <xf numFmtId="164" fontId="7" fillId="5" borderId="15" xfId="0" applyNumberFormat="1" applyFont="1" applyFill="1" applyBorder="1" applyAlignment="1">
      <alignment horizontal="center" vertical="center"/>
    </xf>
    <xf numFmtId="1" fontId="27" fillId="0" borderId="12" xfId="0" applyNumberFormat="1" applyFont="1" applyBorder="1" applyAlignment="1">
      <alignment horizontal="center" vertical="center"/>
    </xf>
    <xf numFmtId="1" fontId="27" fillId="0" borderId="13" xfId="0" applyNumberFormat="1" applyFont="1" applyBorder="1" applyAlignment="1">
      <alignment horizontal="center" vertical="center"/>
    </xf>
    <xf numFmtId="1" fontId="27" fillId="0" borderId="15" xfId="0" applyNumberFormat="1" applyFont="1" applyBorder="1" applyAlignment="1">
      <alignment horizontal="center" vertical="center"/>
    </xf>
    <xf numFmtId="1" fontId="21" fillId="2" borderId="0" xfId="0" applyNumberFormat="1" applyFont="1" applyFill="1" applyAlignment="1">
      <alignment horizontal="center"/>
    </xf>
    <xf numFmtId="164" fontId="7" fillId="0" borderId="5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64" fontId="2" fillId="33" borderId="0" xfId="0" applyNumberFormat="1" applyFont="1" applyFill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" fontId="2" fillId="17" borderId="11" xfId="0" applyNumberFormat="1" applyFont="1" applyFill="1" applyBorder="1" applyAlignment="1">
      <alignment horizontal="center" vertical="center"/>
    </xf>
    <xf numFmtId="1" fontId="2" fillId="17" borderId="14" xfId="0" applyNumberFormat="1" applyFont="1" applyFill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2" fontId="30" fillId="11" borderId="0" xfId="0" applyNumberFormat="1" applyFont="1" applyFill="1" applyAlignment="1">
      <alignment horizontal="center" vertical="center"/>
    </xf>
    <xf numFmtId="2" fontId="21" fillId="2" borderId="0" xfId="0" applyNumberFormat="1" applyFont="1" applyFill="1" applyAlignment="1">
      <alignment horizontal="right" vertical="center"/>
    </xf>
    <xf numFmtId="164" fontId="83" fillId="6" borderId="0" xfId="0" applyNumberFormat="1" applyFont="1" applyFill="1" applyAlignment="1">
      <alignment horizontal="center" vertical="center"/>
    </xf>
    <xf numFmtId="1" fontId="12" fillId="15" borderId="17" xfId="0" applyNumberFormat="1" applyFont="1" applyFill="1" applyBorder="1" applyAlignment="1">
      <alignment horizontal="center" vertical="center"/>
    </xf>
    <xf numFmtId="164" fontId="12" fillId="15" borderId="5" xfId="0" applyNumberFormat="1" applyFont="1" applyFill="1" applyBorder="1" applyAlignment="1">
      <alignment horizontal="center" vertical="center"/>
    </xf>
    <xf numFmtId="1" fontId="12" fillId="13" borderId="6" xfId="0" applyNumberFormat="1" applyFont="1" applyFill="1" applyBorder="1" applyAlignment="1">
      <alignment vertical="center"/>
    </xf>
    <xf numFmtId="2" fontId="10" fillId="2" borderId="0" xfId="0" applyNumberFormat="1" applyFont="1" applyFill="1" applyAlignment="1">
      <alignment horizontal="left" vertical="center"/>
    </xf>
    <xf numFmtId="1" fontId="12" fillId="15" borderId="19" xfId="0" applyNumberFormat="1" applyFont="1" applyFill="1" applyBorder="1" applyAlignment="1">
      <alignment horizontal="center" vertical="center"/>
    </xf>
    <xf numFmtId="164" fontId="84" fillId="15" borderId="18" xfId="0" applyNumberFormat="1" applyFont="1" applyFill="1" applyBorder="1" applyAlignment="1">
      <alignment horizontal="center" vertical="center"/>
    </xf>
    <xf numFmtId="1" fontId="12" fillId="13" borderId="14" xfId="0" applyNumberFormat="1" applyFont="1" applyFill="1" applyBorder="1" applyAlignment="1">
      <alignment vertical="center"/>
    </xf>
    <xf numFmtId="12" fontId="2" fillId="9" borderId="0" xfId="0" applyNumberFormat="1" applyFont="1" applyFill="1" applyAlignment="1">
      <alignment horizontal="center" vertical="center"/>
    </xf>
    <xf numFmtId="164" fontId="27" fillId="34" borderId="0" xfId="0" applyNumberFormat="1" applyFont="1" applyFill="1" applyAlignment="1">
      <alignment horizontal="center" vertical="center"/>
    </xf>
    <xf numFmtId="164" fontId="2" fillId="34" borderId="0" xfId="0" applyNumberFormat="1" applyFont="1" applyFill="1" applyAlignment="1">
      <alignment horizontal="center" vertical="center"/>
    </xf>
    <xf numFmtId="2" fontId="2" fillId="9" borderId="0" xfId="0" applyNumberFormat="1" applyFont="1" applyFill="1" applyAlignment="1">
      <alignment horizontal="center" vertical="center"/>
    </xf>
    <xf numFmtId="1" fontId="2" fillId="34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86" fillId="3" borderId="0" xfId="4" applyFont="1" applyFill="1" applyAlignment="1">
      <alignment horizontal="left" vertical="center"/>
    </xf>
    <xf numFmtId="2" fontId="66" fillId="10" borderId="30" xfId="0" applyNumberFormat="1" applyFont="1" applyFill="1" applyBorder="1" applyAlignment="1">
      <alignment horizontal="center" vertical="center"/>
    </xf>
    <xf numFmtId="2" fontId="66" fillId="10" borderId="29" xfId="0" applyNumberFormat="1" applyFont="1" applyFill="1" applyBorder="1" applyAlignment="1">
      <alignment horizontal="center" vertical="center"/>
    </xf>
    <xf numFmtId="2" fontId="66" fillId="10" borderId="21" xfId="0" applyNumberFormat="1" applyFont="1" applyFill="1" applyBorder="1" applyAlignment="1">
      <alignment horizontal="center" vertical="center"/>
    </xf>
    <xf numFmtId="2" fontId="66" fillId="10" borderId="20" xfId="0" applyNumberFormat="1" applyFont="1" applyFill="1" applyBorder="1" applyAlignment="1">
      <alignment horizontal="center" vertical="center"/>
    </xf>
    <xf numFmtId="0" fontId="67" fillId="15" borderId="0" xfId="0" applyFont="1" applyFill="1" applyAlignment="1">
      <alignment horizontal="center" vertical="center"/>
    </xf>
    <xf numFmtId="2" fontId="66" fillId="10" borderId="28" xfId="0" applyNumberFormat="1" applyFont="1" applyFill="1" applyBorder="1" applyAlignment="1">
      <alignment horizontal="center" vertical="center"/>
    </xf>
    <xf numFmtId="2" fontId="66" fillId="10" borderId="22" xfId="0" applyNumberFormat="1" applyFont="1" applyFill="1" applyBorder="1" applyAlignment="1">
      <alignment horizontal="center" vertical="center"/>
    </xf>
    <xf numFmtId="2" fontId="54" fillId="10" borderId="30" xfId="0" applyNumberFormat="1" applyFont="1" applyFill="1" applyBorder="1" applyAlignment="1">
      <alignment horizontal="center" vertical="center"/>
    </xf>
    <xf numFmtId="2" fontId="54" fillId="10" borderId="29" xfId="0" applyNumberFormat="1" applyFont="1" applyFill="1" applyBorder="1" applyAlignment="1">
      <alignment horizontal="center" vertical="center"/>
    </xf>
    <xf numFmtId="2" fontId="54" fillId="10" borderId="28" xfId="0" applyNumberFormat="1" applyFont="1" applyFill="1" applyBorder="1" applyAlignment="1">
      <alignment horizontal="center" vertical="center"/>
    </xf>
    <xf numFmtId="2" fontId="54" fillId="10" borderId="21" xfId="0" applyNumberFormat="1" applyFont="1" applyFill="1" applyBorder="1" applyAlignment="1">
      <alignment horizontal="center" vertical="center"/>
    </xf>
    <xf numFmtId="2" fontId="54" fillId="10" borderId="20" xfId="0" applyNumberFormat="1" applyFont="1" applyFill="1" applyBorder="1" applyAlignment="1">
      <alignment horizontal="center" vertical="center"/>
    </xf>
    <xf numFmtId="2" fontId="54" fillId="10" borderId="22" xfId="0" applyNumberFormat="1" applyFont="1" applyFill="1" applyBorder="1" applyAlignment="1">
      <alignment horizontal="center" vertical="center"/>
    </xf>
    <xf numFmtId="1" fontId="36" fillId="28" borderId="0" xfId="0" applyNumberFormat="1" applyFont="1" applyFill="1" applyAlignment="1">
      <alignment horizontal="right" vertical="center"/>
    </xf>
  </cellXfs>
  <cellStyles count="5">
    <cellStyle name="Comma 2" xfId="3" xr:uid="{89E405CF-40C0-4926-A9BC-465FEFB03745}"/>
    <cellStyle name="Hyperlink" xfId="4" builtinId="8"/>
    <cellStyle name="Normal" xfId="0" builtinId="0"/>
    <cellStyle name="Normal 2" xfId="1" xr:uid="{D1F82851-0BDC-4987-9E84-3A7E501318F8}"/>
    <cellStyle name="Percent" xfId="2" builtinId="5"/>
  </cellStyles>
  <dxfs count="7">
    <dxf>
      <font>
        <color theme="0"/>
      </font>
    </dxf>
    <dxf>
      <font>
        <color theme="0"/>
      </font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BDEEFF"/>
      <color rgb="FF0000FF"/>
      <color rgb="FFCDCDFF"/>
      <color rgb="FF8BE1FF"/>
      <color rgb="FF89FF89"/>
      <color rgb="FFD1D1D1"/>
      <color rgb="FFF0F0F0"/>
      <color rgb="FF93E3F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49151389523755"/>
          <c:y val="0.22523325632993799"/>
          <c:w val="0.79054751702667614"/>
          <c:h val="0.6302116248224023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square"/>
            <c:size val="35"/>
            <c:spPr>
              <a:solidFill>
                <a:srgbClr val="93E3FF">
                  <a:alpha val="50000"/>
                </a:srgbClr>
              </a:solidFill>
              <a:ln w="3175">
                <a:solidFill>
                  <a:srgbClr val="000000"/>
                </a:solidFill>
              </a:ln>
              <a:effectLst/>
            </c:spPr>
          </c:marker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0-4E78-4DB8-B4B8-522A38C8330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CDE6B99-D0A6-4C12-A865-9425450B1F5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E78-4DB8-B4B8-522A38C833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34B005-B425-4E77-ADDC-B617AD02231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E78-4DB8-B4B8-522A38C833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EBC981-7F99-456E-A0F0-1FB32957CC9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E78-4DB8-B4B8-522A38C8330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FAE2DA0-55E5-475F-A17C-F38DED14BD1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E78-4DB8-B4B8-522A38C83309}"/>
                </c:ext>
              </c:extLst>
            </c:dLbl>
            <c:dLbl>
              <c:idx val="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2500" b="1">
                        <a:solidFill>
                          <a:srgbClr val="FF0000"/>
                        </a:solidFill>
                      </a:defRPr>
                    </a:pPr>
                    <a:fld id="{31FA04B6-D251-4B00-A49D-78688AA8A40C}" type="CELLRANGE">
                      <a:rPr lang="en-US"/>
                      <a:pPr>
                        <a:defRPr sz="2500" b="1">
                          <a:solidFill>
                            <a:srgbClr val="FF0000"/>
                          </a:solidFill>
                        </a:defRPr>
                      </a:pPr>
                      <a:t>[CELLRANGE]</a:t>
                    </a:fld>
                    <a:endParaRPr lang="LID4096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78-4DB8-B4B8-522A38C833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500" b="1"/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571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920649200174922E-2"/>
                  <c:y val="-0.31562813603560935"/>
                </c:manualLayout>
              </c:layout>
              <c:tx>
                <c:rich>
                  <a:bodyPr rot="0" vert="horz"/>
                  <a:lstStyle/>
                  <a:p>
                    <a:pPr>
                      <a:defRPr b="1"/>
                    </a:pPr>
                    <a:r>
                      <a:rPr lang="en-US" sz="2400" baseline="0"/>
                      <a:t>y = 0.7297x + 7.7622</a:t>
                    </a:r>
                    <a:endParaRPr lang="en-US" sz="2400"/>
                  </a:p>
                </c:rich>
              </c:tx>
              <c:numFmt formatCode="General" sourceLinked="0"/>
              <c:spPr>
                <a:solidFill>
                  <a:srgbClr val="93E3FF"/>
                </a:solidFill>
                <a:ln w="25400">
                  <a:noFill/>
                </a:ln>
              </c:spPr>
            </c:trendlineLbl>
          </c:trendline>
          <c:xVal>
            <c:numRef>
              <c:f>A!$AH$14:$AH$18</c:f>
              <c:numCache>
                <c:formatCode>0</c:formatCode>
                <c:ptCount val="5"/>
                <c:pt idx="0">
                  <c:v>13</c:v>
                </c:pt>
                <c:pt idx="1">
                  <c:v>6</c:v>
                </c:pt>
                <c:pt idx="2">
                  <c:v>11</c:v>
                </c:pt>
                <c:pt idx="3">
                  <c:v>18</c:v>
                </c:pt>
                <c:pt idx="4">
                  <c:v>2</c:v>
                </c:pt>
              </c:numCache>
            </c:numRef>
          </c:xVal>
          <c:yVal>
            <c:numRef>
              <c:f>A!$AI$14:$AI$18</c:f>
              <c:numCache>
                <c:formatCode>0</c:formatCode>
                <c:ptCount val="5"/>
                <c:pt idx="0">
                  <c:v>23</c:v>
                </c:pt>
                <c:pt idx="1">
                  <c:v>17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A!$AG$5:$AG$9</c15:f>
                <c15:dlblRangeCache>
                  <c:ptCount val="5"/>
                  <c:pt idx="0">
                    <c:v>30</c:v>
                  </c:pt>
                  <c:pt idx="1">
                    <c:v>-1</c:v>
                  </c:pt>
                  <c:pt idx="2">
                    <c:v>-20</c:v>
                  </c:pt>
                  <c:pt idx="3">
                    <c:v>400</c:v>
                  </c:pt>
                  <c:pt idx="4">
                    <c:v>116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4E78-4DB8-B4B8-522A38C83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13904"/>
        <c:axId val="1"/>
      </c:scatterChart>
      <c:valAx>
        <c:axId val="121991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600"/>
            </a:pPr>
            <a:endParaRPr lang="LID4096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/>
            </a:pPr>
            <a:endParaRPr lang="LID4096"/>
          </a:p>
        </c:txPr>
        <c:crossAx val="1219913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20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4788960250338451"/>
          <c:y val="0.15464749200125422"/>
          <c:w val="0.76154602691284978"/>
          <c:h val="0.673707186542015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D!$M$6:$M$16</c:f>
              <c:numCache>
                <c:formatCode>0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9</c:v>
                </c:pt>
                <c:pt idx="6">
                  <c:v>1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D!$N$6:$N$16</c:f>
              <c:numCache>
                <c:formatCode>0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2</c:v>
                </c:pt>
                <c:pt idx="1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5-40B4-97C6-3AD0C0578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12368"/>
        <c:axId val="506844784"/>
      </c:scatterChart>
      <c:valAx>
        <c:axId val="862212368"/>
        <c:scaling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6844784"/>
        <c:crosses val="autoZero"/>
        <c:crossBetween val="midCat"/>
        <c:majorUnit val="2"/>
      </c:valAx>
      <c:valAx>
        <c:axId val="506844784"/>
        <c:scaling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21236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D!$U$6:$U$16</c:f>
              <c:numCache>
                <c:formatCode>0.0</c:formatCode>
                <c:ptCount val="11"/>
                <c:pt idx="0">
                  <c:v>1.6198347107438011</c:v>
                </c:pt>
                <c:pt idx="1">
                  <c:v>2.9834710743801662</c:v>
                </c:pt>
                <c:pt idx="2">
                  <c:v>1.6198347107438011</c:v>
                </c:pt>
                <c:pt idx="3">
                  <c:v>7.4380165289256208</c:v>
                </c:pt>
                <c:pt idx="4">
                  <c:v>5.1652892561983457</c:v>
                </c:pt>
                <c:pt idx="5">
                  <c:v>13.892561983471076</c:v>
                </c:pt>
                <c:pt idx="6">
                  <c:v>18.256198347107436</c:v>
                </c:pt>
                <c:pt idx="7">
                  <c:v>0.52892561983471109</c:v>
                </c:pt>
                <c:pt idx="8">
                  <c:v>1.6198347107438011</c:v>
                </c:pt>
                <c:pt idx="9">
                  <c:v>1.6198347107438011</c:v>
                </c:pt>
                <c:pt idx="10">
                  <c:v>7.4380165289256208</c:v>
                </c:pt>
              </c:numCache>
            </c:numRef>
          </c:xVal>
          <c:yVal>
            <c:numRef>
              <c:f>D!$J$28:$J$38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2C4-919D-82185043E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</c:scatterChart>
      <c:valAx>
        <c:axId val="56510808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565093680"/>
        <c:crosses val="autoZero"/>
        <c:crossBetween val="midCat"/>
      </c:valAx>
      <c:valAx>
        <c:axId val="5650936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10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pPr>
              <a:noFill/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solidFill>
                      <a:srgbClr val="FF0000"/>
                    </a:solidFill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D!$Q$6:$Q$16</c:f>
              <c:numCache>
                <c:formatCode>0</c:formatCode>
                <c:ptCount val="11"/>
                <c:pt idx="0">
                  <c:v>-1.2727272727272725</c:v>
                </c:pt>
                <c:pt idx="1">
                  <c:v>1.7272727272727275</c:v>
                </c:pt>
                <c:pt idx="2">
                  <c:v>-1.2727272727272725</c:v>
                </c:pt>
                <c:pt idx="3">
                  <c:v>2.7272727272727275</c:v>
                </c:pt>
                <c:pt idx="4">
                  <c:v>-2.2727272727272725</c:v>
                </c:pt>
                <c:pt idx="5">
                  <c:v>3.7272727272727275</c:v>
                </c:pt>
                <c:pt idx="6">
                  <c:v>-4.2727272727272725</c:v>
                </c:pt>
                <c:pt idx="7">
                  <c:v>0.72727272727272751</c:v>
                </c:pt>
                <c:pt idx="8">
                  <c:v>-1.2727272727272725</c:v>
                </c:pt>
                <c:pt idx="9">
                  <c:v>-1.2727272727272725</c:v>
                </c:pt>
                <c:pt idx="10">
                  <c:v>2.7272727272727275</c:v>
                </c:pt>
              </c:numCache>
            </c:numRef>
          </c:xVal>
          <c:yVal>
            <c:numRef>
              <c:f>D!$J$28:$J$38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98-4E1A-8F46-032345E58658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rgbClr val="CDCD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D!$R$6:$R$16</c:f>
              <c:numCache>
                <c:formatCode>0</c:formatCode>
                <c:ptCount val="11"/>
                <c:pt idx="0">
                  <c:v>1.9090909090909092</c:v>
                </c:pt>
                <c:pt idx="1">
                  <c:v>-9.0909090909090828E-2</c:v>
                </c:pt>
                <c:pt idx="2">
                  <c:v>-1.0909090909090908</c:v>
                </c:pt>
                <c:pt idx="3">
                  <c:v>1.9090909090909092</c:v>
                </c:pt>
                <c:pt idx="4">
                  <c:v>-4.0909090909090908</c:v>
                </c:pt>
                <c:pt idx="5">
                  <c:v>0.90909090909090917</c:v>
                </c:pt>
                <c:pt idx="6">
                  <c:v>-1.0909090909090908</c:v>
                </c:pt>
                <c:pt idx="7">
                  <c:v>-9.0909090909090828E-2</c:v>
                </c:pt>
                <c:pt idx="8">
                  <c:v>1.9090909090909092</c:v>
                </c:pt>
                <c:pt idx="9">
                  <c:v>-3.0909090909090908</c:v>
                </c:pt>
                <c:pt idx="10">
                  <c:v>2.9090909090909092</c:v>
                </c:pt>
              </c:numCache>
            </c:numRef>
          </c:xVal>
          <c:yVal>
            <c:numRef>
              <c:f>D!$J$28:$J$38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98-4E1A-8F46-032345E5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</c:scatterChart>
      <c:valAx>
        <c:axId val="565108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093680"/>
        <c:crosses val="autoZero"/>
        <c:crossBetween val="midCat"/>
      </c:valAx>
      <c:valAx>
        <c:axId val="5650936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108080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chart" Target="../charts/chart1.xml"/><Relationship Id="rId6" Type="http://schemas.openxmlformats.org/officeDocument/2006/relationships/image" Target="../media/image6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chart" Target="../charts/chart2.xml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247650</xdr:colOff>
      <xdr:row>57</xdr:row>
      <xdr:rowOff>0</xdr:rowOff>
    </xdr:from>
    <xdr:ext cx="7239000" cy="838697"/>
    <xdr:sp macro="" textlink="">
      <xdr:nvSpPr>
        <xdr:cNvPr id="2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496550" y="17878425"/>
          <a:ext cx="7239000" cy="838697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endParaRPr lang="pt-BR" sz="3000" b="1" i="0">
            <a:solidFill>
              <a:srgbClr val="000000"/>
            </a:solidFill>
          </a:endParaRPr>
        </a:p>
      </xdr:txBody>
    </xdr:sp>
    <xdr:clientData/>
  </xdr:oneCellAnchor>
  <xdr:twoCellAnchor>
    <xdr:from>
      <xdr:col>24</xdr:col>
      <xdr:colOff>79806</xdr:colOff>
      <xdr:row>2</xdr:row>
      <xdr:rowOff>234677</xdr:rowOff>
    </xdr:from>
    <xdr:to>
      <xdr:col>29</xdr:col>
      <xdr:colOff>475686</xdr:colOff>
      <xdr:row>12</xdr:row>
      <xdr:rowOff>106132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1156020" y="819784"/>
          <a:ext cx="3321416" cy="3518169"/>
          <a:chOff x="11263135" y="1094937"/>
          <a:chExt cx="3567483" cy="34774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 txBox="1"/>
            </xdr:nvSpPr>
            <xdr:spPr>
              <a:xfrm>
                <a:off x="11278941" y="4052822"/>
                <a:ext cx="3551677" cy="519544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pt-BR" sz="2500" b="1" i="0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𝐏𝐡𝐲𝐬𝐢𝐜𝐚𝐥</m:t>
                      </m:r>
                      <m:r>
                        <a:rPr lang="pt-BR" sz="2500" b="1" i="0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pt-BR" sz="2500" b="1" i="0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𝐝𝐢𝐬𝐭𝐚𝐧𝐜𝐞𝐬</m:t>
                      </m:r>
                      <m:r>
                        <a:rPr lang="pt-BR" sz="2500" b="1" i="0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  </m:t>
                      </m:r>
                      <m:sSub>
                        <m:sSubPr>
                          <m:ctrlPr>
                            <a:rPr lang="pt-BR" sz="25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  <m:sub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𝒊</m:t>
                          </m:r>
                        </m:sub>
                      </m:sSub>
                    </m:oMath>
                  </m:oMathPara>
                </a14:m>
                <a:endParaRPr lang="pt-BR" sz="2500" b="1" i="0">
                  <a:solidFill>
                    <a:srgbClr val="0000FF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B7C8599B-2B4B-5B40-8847-8CD14C17D6BE}"/>
                  </a:ext>
                </a:extLst>
              </xdr:cNvPr>
              <xdr:cNvSpPr txBox="1"/>
            </xdr:nvSpPr>
            <xdr:spPr>
              <a:xfrm>
                <a:off x="11278941" y="4052822"/>
                <a:ext cx="3551677" cy="519544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algn="ctr"/>
                <a:r>
                  <a:rPr lang="pt-BR" sz="2500" b="1" i="0">
                    <a:solidFill>
                      <a:srgbClr val="0000FF"/>
                    </a:solidFill>
                    <a:latin typeface="Cambria Math" panose="02040503050406030204" pitchFamily="18" charset="0"/>
                  </a:rPr>
                  <a:t>𝐏𝐡𝐲𝐬𝐢𝐜𝐚𝐥 𝐝𝐢𝐬𝐭𝐚𝐧𝐜𝐞𝐬  𝒉_𝒊</a:t>
                </a:r>
                <a:endParaRPr lang="pt-BR" sz="2500" b="1" i="0">
                  <a:solidFill>
                    <a:srgbClr val="0000FF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 txBox="1"/>
            </xdr:nvSpPr>
            <xdr:spPr>
              <a:xfrm>
                <a:off x="11263135" y="1094937"/>
                <a:ext cx="3170217" cy="50776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Relative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positions</m:t>
                      </m:r>
                      <m:r>
                        <m:rPr>
                          <m:nor/>
                        </m:rPr>
                        <a:rPr kumimoji="0" lang="en-GB" sz="2500" b="1" i="0" u="none" strike="noStrike" kern="1200" cap="none" spc="0" normalizeH="0" baseline="0" noProof="0" dirty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</m:oMath>
                  </m:oMathPara>
                </a14:m>
                <a:endParaRPr kumimoji="0" lang="en-GB" sz="2500" b="1" i="0" u="none" strike="noStrike" kern="1200" cap="none" spc="0" normalizeH="0" baseline="0" noProof="0" dirty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1C77DFC5-3267-1F22-7EDB-D7446658B16C}"/>
                  </a:ext>
                </a:extLst>
              </xdr:cNvPr>
              <xdr:cNvSpPr txBox="1"/>
            </xdr:nvSpPr>
            <xdr:spPr>
              <a:xfrm>
                <a:off x="11263135" y="1094937"/>
                <a:ext cx="3170217" cy="50776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GB" sz="2500" b="1" i="0" u="none" strike="noStrike" kern="1200" cap="none" spc="0" normalizeH="0" baseline="0" noProof="0" dirty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"Relative positions </a:t>
                </a:r>
                <a:r>
                  <a:rPr kumimoji="0" lang="LID4096" sz="2500" b="1" i="0" u="none" strike="noStrike" kern="1200" cap="none" spc="0" normalizeH="0" baseline="0" noProof="0" dirty="0">
                    <a:ln>
                      <a:noFill/>
                    </a:ln>
                    <a:solidFill>
                      <a:srgbClr val="FF000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"</a:t>
                </a:r>
                <a:endParaRPr kumimoji="0" lang="en-GB" sz="2500" b="1" i="0" u="none" strike="noStrike" kern="1200" cap="none" spc="0" normalizeH="0" baseline="0" noProof="0" dirty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3</xdr:col>
      <xdr:colOff>319010</xdr:colOff>
      <xdr:row>8</xdr:row>
      <xdr:rowOff>13607</xdr:rowOff>
    </xdr:from>
    <xdr:to>
      <xdr:col>20</xdr:col>
      <xdr:colOff>108857</xdr:colOff>
      <xdr:row>20</xdr:row>
      <xdr:rowOff>326571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244296" y="2884714"/>
          <a:ext cx="7886097" cy="4395107"/>
          <a:chOff x="1371220" y="3143250"/>
          <a:chExt cx="8085744" cy="4395107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371220" y="5279572"/>
            <a:ext cx="625929" cy="707571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3000" b="1"/>
              <a:t>!!</a:t>
            </a:r>
            <a:endParaRPr lang="LID4096" sz="3000" b="1"/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 flipV="1">
            <a:off x="1741714" y="3143250"/>
            <a:ext cx="7715250" cy="4395107"/>
          </a:xfrm>
          <a:prstGeom prst="line">
            <a:avLst/>
          </a:prstGeom>
          <a:ln w="28575">
            <a:solidFill>
              <a:srgbClr val="000000">
                <a:alpha val="50196"/>
              </a:srgb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217716</xdr:colOff>
      <xdr:row>19</xdr:row>
      <xdr:rowOff>136072</xdr:rowOff>
    </xdr:from>
    <xdr:to>
      <xdr:col>23</xdr:col>
      <xdr:colOff>3</xdr:colOff>
      <xdr:row>27</xdr:row>
      <xdr:rowOff>317045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721178</xdr:colOff>
      <xdr:row>22</xdr:row>
      <xdr:rowOff>149681</xdr:rowOff>
    </xdr:from>
    <xdr:to>
      <xdr:col>35</xdr:col>
      <xdr:colOff>169214</xdr:colOff>
      <xdr:row>23</xdr:row>
      <xdr:rowOff>299358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5090321" y="7783288"/>
              <a:ext cx="2958679" cy="4898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14:m>
                <m:oMath xmlns:m="http://schemas.openxmlformats.org/officeDocument/2006/math">
                  <m:r>
                    <a:rPr lang="pt-BR" sz="2500" b="0" i="1">
                      <a:solidFill>
                        <a:srgbClr val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𝑏𝑦</m:t>
                  </m:r>
                </m:oMath>
              </a14:m>
              <a:r>
                <a:rPr lang="pt-BR" sz="2500" b="0" i="0">
                  <a:effectLst/>
                  <a:latin typeface=" linear regression"/>
                  <a:ea typeface="+mn-ea"/>
                  <a:cs typeface="+mn-cs"/>
                </a:rPr>
                <a:t> linear regression:</a:t>
              </a:r>
              <a:endParaRPr lang="en-150" sz="2500">
                <a:effectLst/>
                <a:latin typeface=" linear regression"/>
              </a:endParaRPr>
            </a:p>
            <a:p>
              <a:pPr algn="r"/>
              <a:endParaRPr lang="pt-BR" sz="2500" b="0" i="0">
                <a:solidFill>
                  <a:schemeClr val="bg1">
                    <a:lumMod val="85000"/>
                  </a:schemeClr>
                </a:solidFill>
                <a:latin typeface=" linear regression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C55FF6E-792B-4B5D-B90F-18D415F3306B}"/>
                </a:ext>
              </a:extLst>
            </xdr:cNvPr>
            <xdr:cNvSpPr txBox="1"/>
          </xdr:nvSpPr>
          <xdr:spPr>
            <a:xfrm>
              <a:off x="15090321" y="7783288"/>
              <a:ext cx="2958679" cy="4898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2500" b="0" i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𝑏𝑦</a:t>
              </a:r>
              <a:r>
                <a:rPr lang="pt-BR" sz="2500" b="0" i="0">
                  <a:effectLst/>
                  <a:latin typeface=" linear regression"/>
                  <a:ea typeface="+mn-ea"/>
                  <a:cs typeface="+mn-cs"/>
                </a:rPr>
                <a:t> linear regression:</a:t>
              </a:r>
              <a:endParaRPr lang="en-150" sz="2500">
                <a:effectLst/>
                <a:latin typeface=" linear regression"/>
              </a:endParaRPr>
            </a:p>
            <a:p>
              <a:pPr algn="r"/>
              <a:endParaRPr lang="pt-BR" sz="2500" b="0" i="0">
                <a:solidFill>
                  <a:schemeClr val="bg1">
                    <a:lumMod val="85000"/>
                  </a:schemeClr>
                </a:solidFill>
                <a:latin typeface=" linear regression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27212</xdr:colOff>
      <xdr:row>1</xdr:row>
      <xdr:rowOff>163285</xdr:rowOff>
    </xdr:from>
    <xdr:to>
      <xdr:col>47</xdr:col>
      <xdr:colOff>285749</xdr:colOff>
      <xdr:row>3</xdr:row>
      <xdr:rowOff>2963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1594533" y="326571"/>
              <a:ext cx="2925537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∗ 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35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21594533" y="326571"/>
              <a:ext cx="2925537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𝑿  ∗  ▁𝒂  </a:t>
              </a:r>
              <a:r>
                <a:rPr lang="pt-BR" sz="3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41</xdr:col>
      <xdr:colOff>435428</xdr:colOff>
      <xdr:row>10</xdr:row>
      <xdr:rowOff>95250</xdr:rowOff>
    </xdr:from>
    <xdr:to>
      <xdr:col>47</xdr:col>
      <xdr:colOff>285750</xdr:colOff>
      <xdr:row>12</xdr:row>
      <xdr:rowOff>98214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21376821" y="3646714"/>
              <a:ext cx="3143250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  <m:sup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lang="pt-BR" sz="35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∗ 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t-BR" sz="35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ba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21376821" y="3646714"/>
              <a:ext cx="3143250" cy="6833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𝑿^(−𝟏) </a:t>
              </a:r>
              <a:r>
                <a:rPr lang="pt-BR" sz="3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 ∗ 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  </a:t>
              </a:r>
              <a:r>
                <a:rPr lang="pt-BR" sz="3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▁𝒂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</xdr:col>
      <xdr:colOff>190501</xdr:colOff>
      <xdr:row>1</xdr:row>
      <xdr:rowOff>258535</xdr:rowOff>
    </xdr:from>
    <xdr:to>
      <xdr:col>10</xdr:col>
      <xdr:colOff>217714</xdr:colOff>
      <xdr:row>8</xdr:row>
      <xdr:rowOff>176893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660072" y="421821"/>
              <a:ext cx="3020785" cy="262617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vertOverflow="clip" horzOverflow="clip" wrap="none">
              <a:noAutofit/>
            </a:bodyPr>
            <a:lstStyle/>
            <a:p>
              <a:pPr algn="l"/>
              <a:r>
                <a:rPr lang="pt-BR" sz="3000" b="1">
                  <a:solidFill>
                    <a:schemeClr val="tx1"/>
                  </a:solidFill>
                </a:rPr>
                <a:t>  </a:t>
              </a:r>
              <a14:m>
                <m:oMath xmlns:m="http://schemas.openxmlformats.org/officeDocument/2006/math">
                  <m:r>
                    <a:rPr lang="pt-BR" sz="3000" b="1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𝐀</m:t>
                  </m:r>
                  <m:r>
                    <a:rPr lang="pt-BR" sz="3000" b="1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  ∗ </m:t>
                  </m:r>
                  <m:bar>
                    <m:barPr>
                      <m:ctrlPr>
                        <a:rPr kumimoji="0" lang="pt-BR" sz="30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chemeClr val="tx1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kumimoji="0" lang="pt-BR" sz="30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chemeClr val="tx1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𝐱</m:t>
                      </m:r>
                    </m:e>
                  </m:bar>
                  <m:r>
                    <a:rPr kumimoji="0" lang="pt-BR" sz="3000" b="1" i="0" u="none" strike="noStrike" kern="0" cap="none" spc="0" normalizeH="0" baseline="0" noProof="0">
                      <a:ln>
                        <a:noFill/>
                      </a:ln>
                      <a:solidFill>
                        <a:schemeClr val="tx1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bar>
                    <m:barPr>
                      <m:ctrlPr>
                        <a:rPr lang="pt-BR" sz="3000" b="1" i="1" baseline="0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𝐛</m:t>
                      </m:r>
                    </m:e>
                  </m:bar>
                  <m:r>
                    <a:rPr lang="pt-BR" sz="3000" b="1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t-BR" sz="3000" b="1" i="0">
                  <a:solidFill>
                    <a:schemeClr val="tx1"/>
                  </a:solidFill>
                </a:rPr>
                <a:t> 0</a:t>
              </a:r>
            </a:p>
            <a:p>
              <a:pPr algn="l"/>
              <a:endParaRPr lang="pt-BR" sz="500" b="1" i="0">
                <a:solidFill>
                  <a:schemeClr val="tx1"/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tx1"/>
                  </a:solidFill>
                </a:rPr>
                <a:t>≠</a:t>
              </a:r>
              <a:r>
                <a:rPr lang="pt-BR" sz="2200" b="1" i="0">
                  <a:solidFill>
                    <a:schemeClr val="tx1"/>
                  </a:solidFill>
                </a:rPr>
                <a:t>  Linear Least Squares </a:t>
              </a:r>
            </a:p>
            <a:p>
              <a:pPr algn="ctr"/>
              <a:r>
                <a:rPr lang="pt-BR" sz="2200" b="1" i="0">
                  <a:solidFill>
                    <a:schemeClr val="tx1"/>
                  </a:solidFill>
                </a:rPr>
                <a:t>to find a vector x </a:t>
              </a:r>
            </a:p>
            <a:p>
              <a:pPr algn="ctr"/>
              <a:r>
                <a:rPr lang="pt-BR" sz="2200" b="1" i="0">
                  <a:solidFill>
                    <a:schemeClr val="tx1"/>
                  </a:solidFill>
                </a:rPr>
                <a:t>for a minimum :</a:t>
              </a:r>
            </a:p>
            <a:p>
              <a:pPr algn="ctr"/>
              <a:endParaRPr lang="pt-BR" sz="500" b="1" i="0">
                <a:solidFill>
                  <a:schemeClr val="tx1"/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tx1"/>
                  </a:solidFill>
                </a:rPr>
                <a:t>|</a:t>
              </a:r>
              <a14:m>
                <m:oMath xmlns:m="http://schemas.openxmlformats.org/officeDocument/2006/math">
                  <m:r>
                    <a:rPr lang="pt-BR" sz="3000" b="1" i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𝐀</m:t>
                  </m:r>
                </m:oMath>
              </a14:m>
              <a:r>
                <a:rPr lang="pt-BR" sz="3000" b="1" i="0">
                  <a:solidFill>
                    <a:schemeClr val="tx1"/>
                  </a:solidFill>
                </a:rPr>
                <a:t>  ∗   </a:t>
              </a:r>
              <a14:m>
                <m:oMath xmlns:m="http://schemas.openxmlformats.org/officeDocument/2006/math">
                  <m:bar>
                    <m:barPr>
                      <m:ctrlPr>
                        <a:rPr lang="pt-BR" sz="3000" b="1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𝐱</m:t>
                      </m:r>
                    </m:e>
                  </m:bar>
                </m:oMath>
              </a14:m>
              <a:r>
                <a:rPr lang="pt-BR" sz="3000" b="1" i="0">
                  <a:solidFill>
                    <a:schemeClr val="tx1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pt-BR" sz="3000" b="1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pt-BR" sz="3000" b="1" i="0">
                  <a:solidFill>
                    <a:schemeClr val="tx1"/>
                  </a:solidFill>
                </a:rPr>
                <a:t> </a:t>
              </a:r>
              <a14:m>
                <m:oMath xmlns:m="http://schemas.openxmlformats.org/officeDocument/2006/math">
                  <m:bar>
                    <m:barPr>
                      <m:ctrlPr>
                        <a:rPr lang="pt-BR" sz="3000" b="1" i="1" baseline="0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3000" b="1" i="0" baseline="0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𝐛</m:t>
                      </m:r>
                    </m:e>
                  </m:bar>
                </m:oMath>
              </a14:m>
              <a:r>
                <a:rPr lang="pt-BR" sz="3000" b="1" i="0">
                  <a:solidFill>
                    <a:schemeClr val="tx1"/>
                  </a:solidFill>
                </a:rPr>
                <a:t> |</a:t>
              </a:r>
            </a:p>
            <a:p>
              <a:pPr algn="l"/>
              <a:endParaRPr lang="pt-BR" sz="3000" b="1" i="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660072" y="421821"/>
              <a:ext cx="3020785" cy="262617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vertOverflow="clip" horzOverflow="clip" wrap="none">
              <a:noAutofit/>
            </a:bodyPr>
            <a:lstStyle/>
            <a:p>
              <a:pPr algn="l"/>
              <a:r>
                <a:rPr lang="pt-BR" sz="3000" b="1">
                  <a:solidFill>
                    <a:schemeClr val="tx1"/>
                  </a:solidFill>
                </a:rPr>
                <a:t>  </a:t>
              </a:r>
              <a:r>
                <a:rPr lang="pt-BR" sz="30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𝐀  ∗ </a:t>
              </a: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▁𝐱−</a:t>
              </a:r>
              <a:r>
                <a:rPr lang="pt-BR" sz="3000" b="1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▁𝐛</a:t>
              </a:r>
              <a:r>
                <a:rPr lang="pt-BR" sz="30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pt-BR" sz="3000" b="1" i="0">
                  <a:solidFill>
                    <a:schemeClr val="tx1"/>
                  </a:solidFill>
                </a:rPr>
                <a:t> 0</a:t>
              </a:r>
            </a:p>
            <a:p>
              <a:pPr algn="l"/>
              <a:endParaRPr lang="pt-BR" sz="500" b="1" i="0">
                <a:solidFill>
                  <a:schemeClr val="tx1"/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tx1"/>
                  </a:solidFill>
                </a:rPr>
                <a:t>≠</a:t>
              </a:r>
              <a:r>
                <a:rPr lang="pt-BR" sz="2200" b="1" i="0">
                  <a:solidFill>
                    <a:schemeClr val="tx1"/>
                  </a:solidFill>
                </a:rPr>
                <a:t>  Linear Least Squares </a:t>
              </a:r>
            </a:p>
            <a:p>
              <a:pPr algn="ctr"/>
              <a:r>
                <a:rPr lang="pt-BR" sz="2200" b="1" i="0">
                  <a:solidFill>
                    <a:schemeClr val="tx1"/>
                  </a:solidFill>
                </a:rPr>
                <a:t>to find a vector x </a:t>
              </a:r>
            </a:p>
            <a:p>
              <a:pPr algn="ctr"/>
              <a:r>
                <a:rPr lang="pt-BR" sz="2200" b="1" i="0">
                  <a:solidFill>
                    <a:schemeClr val="tx1"/>
                  </a:solidFill>
                </a:rPr>
                <a:t>for a minimum :</a:t>
              </a:r>
            </a:p>
            <a:p>
              <a:pPr algn="ctr"/>
              <a:endParaRPr lang="pt-BR" sz="500" b="1" i="0">
                <a:solidFill>
                  <a:schemeClr val="tx1"/>
                </a:solidFill>
              </a:endParaRPr>
            </a:p>
            <a:p>
              <a:pPr algn="ctr"/>
              <a:r>
                <a:rPr lang="pt-BR" sz="3000" b="1" i="0">
                  <a:solidFill>
                    <a:schemeClr val="tx1"/>
                  </a:solidFill>
                </a:rPr>
                <a:t>|</a:t>
              </a:r>
              <a:r>
                <a:rPr lang="pt-BR" sz="30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𝐀</a:t>
              </a:r>
              <a:r>
                <a:rPr lang="pt-BR" sz="3000" b="1" i="0">
                  <a:solidFill>
                    <a:schemeClr val="tx1"/>
                  </a:solidFill>
                </a:rPr>
                <a:t>  ∗   </a:t>
              </a:r>
              <a:r>
                <a:rPr lang="pt-BR" sz="3000" b="1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▁𝐱</a:t>
              </a:r>
              <a:r>
                <a:rPr lang="pt-BR" sz="3000" b="1" i="0">
                  <a:solidFill>
                    <a:schemeClr val="tx1"/>
                  </a:solidFill>
                </a:rPr>
                <a:t> </a:t>
              </a:r>
              <a:r>
                <a:rPr lang="pt-BR" sz="3000" b="1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BR" sz="3000" b="1" i="0">
                  <a:solidFill>
                    <a:schemeClr val="tx1"/>
                  </a:solidFill>
                </a:rPr>
                <a:t> </a:t>
              </a:r>
              <a:r>
                <a:rPr lang="pt-BR" sz="3000" b="1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▁𝐛</a:t>
              </a:r>
              <a:r>
                <a:rPr lang="pt-BR" sz="3000" b="1" i="0">
                  <a:solidFill>
                    <a:schemeClr val="tx1"/>
                  </a:solidFill>
                </a:rPr>
                <a:t> |</a:t>
              </a:r>
            </a:p>
            <a:p>
              <a:pPr algn="l"/>
              <a:endParaRPr lang="pt-BR" sz="3000" b="1" i="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30</xdr:col>
      <xdr:colOff>81644</xdr:colOff>
      <xdr:row>24</xdr:row>
      <xdr:rowOff>68035</xdr:rowOff>
    </xdr:from>
    <xdr:to>
      <xdr:col>35</xdr:col>
      <xdr:colOff>258537</xdr:colOff>
      <xdr:row>25</xdr:row>
      <xdr:rowOff>220678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5308037" y="8041821"/>
              <a:ext cx="2109107" cy="492821"/>
            </a:xfrm>
            <a:prstGeom prst="rect">
              <a:avLst/>
            </a:prstGeom>
            <a:solidFill>
              <a:srgbClr val="93E3FF"/>
            </a:solidFill>
          </xdr:spPr>
          <xdr:txBody>
            <a:bodyPr vertOverflow="clip" horzOverflow="clip" wrap="square" lIns="0" tIns="0" rIns="0" bIns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𝐲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𝐚𝐱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pt-BR" sz="30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𝐛</m:t>
                    </m:r>
                  </m:oMath>
                </m:oMathPara>
              </a14:m>
              <a:endParaRPr lang="pt-BR" sz="3000" b="1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8D4FC06-0078-4678-B850-11873E3AAACF}"/>
                </a:ext>
              </a:extLst>
            </xdr:cNvPr>
            <xdr:cNvSpPr txBox="1"/>
          </xdr:nvSpPr>
          <xdr:spPr>
            <a:xfrm>
              <a:off x="15308037" y="8041821"/>
              <a:ext cx="2109107" cy="492821"/>
            </a:xfrm>
            <a:prstGeom prst="rect">
              <a:avLst/>
            </a:prstGeom>
            <a:solidFill>
              <a:srgbClr val="93E3FF"/>
            </a:solidFill>
          </xdr:spPr>
          <xdr:txBody>
            <a:bodyPr vertOverflow="clip" horzOverflow="clip" wrap="square" lIns="0" tIns="0" rIns="0" bIns="0" anchor="ctr">
              <a:noAutofit/>
            </a:bodyPr>
            <a:lstStyle/>
            <a:p>
              <a:pPr/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𝐲=𝐚𝐱+𝐛</a:t>
              </a:r>
              <a:endParaRPr lang="pt-BR" sz="3000" b="1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340179</xdr:colOff>
      <xdr:row>22</xdr:row>
      <xdr:rowOff>231320</xdr:rowOff>
    </xdr:from>
    <xdr:to>
      <xdr:col>29</xdr:col>
      <xdr:colOff>462642</xdr:colOff>
      <xdr:row>29</xdr:row>
      <xdr:rowOff>108855</xdr:rowOff>
    </xdr:to>
    <xdr:sp macro="" textlink="">
      <xdr:nvSpPr>
        <xdr:cNvPr id="8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647715" y="7864927"/>
          <a:ext cx="3184070" cy="2258785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r>
            <a:rPr lang="pt-BR" sz="2500" b="0">
              <a:solidFill>
                <a:srgbClr val="000000"/>
              </a:solidFill>
              <a:latin typeface="+mj-lt"/>
              <a:ea typeface="Cambria Math" panose="02040503050406030204" pitchFamily="18" charset="0"/>
            </a:rPr>
            <a:t>.. not the best option but the simplests  →</a:t>
          </a:r>
        </a:p>
        <a:p>
          <a:pPr algn="r"/>
          <a:endParaRPr lang="pt-BR" sz="2500" b="0" i="0">
            <a:solidFill>
              <a:srgbClr val="000000"/>
            </a:solidFill>
            <a:latin typeface="+mj-lt"/>
            <a:ea typeface="Cambria Math" panose="02040503050406030204" pitchFamily="18" charset="0"/>
          </a:endParaRPr>
        </a:p>
        <a:p>
          <a:pPr algn="r"/>
          <a:r>
            <a:rPr lang="pt-BR" sz="2500" b="0">
              <a:solidFill>
                <a:srgbClr val="000000"/>
              </a:solidFill>
              <a:latin typeface="+mj-lt"/>
              <a:ea typeface="Cambria Math" panose="02040503050406030204" pitchFamily="18" charset="0"/>
            </a:rPr>
            <a:t>afterwords, try variogram analysis for instance</a:t>
          </a:r>
        </a:p>
      </xdr:txBody>
    </xdr:sp>
    <xdr:clientData/>
  </xdr:twoCellAnchor>
  <xdr:twoCellAnchor>
    <xdr:from>
      <xdr:col>32</xdr:col>
      <xdr:colOff>272143</xdr:colOff>
      <xdr:row>10</xdr:row>
      <xdr:rowOff>1</xdr:rowOff>
    </xdr:from>
    <xdr:to>
      <xdr:col>35</xdr:col>
      <xdr:colOff>40824</xdr:colOff>
      <xdr:row>11</xdr:row>
      <xdr:rowOff>27216</xdr:rowOff>
    </xdr:to>
    <xdr:sp macro="" textlink="">
      <xdr:nvSpPr>
        <xdr:cNvPr id="15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6355786" y="3551465"/>
          <a:ext cx="1428752" cy="367394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r>
            <a:rPr lang="pt-BR" sz="2000" b="1" i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or try new</a:t>
          </a:r>
        </a:p>
      </xdr:txBody>
    </xdr:sp>
    <xdr:clientData/>
  </xdr:twoCellAnchor>
  <xdr:twoCellAnchor>
    <xdr:from>
      <xdr:col>29</xdr:col>
      <xdr:colOff>598715</xdr:colOff>
      <xdr:row>1</xdr:row>
      <xdr:rowOff>244929</xdr:rowOff>
    </xdr:from>
    <xdr:to>
      <xdr:col>30</xdr:col>
      <xdr:colOff>326572</xdr:colOff>
      <xdr:row>3</xdr:row>
      <xdr:rowOff>27215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218445">
          <a:off x="14831786" y="408215"/>
          <a:ext cx="585107" cy="62592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18</xdr:col>
      <xdr:colOff>353786</xdr:colOff>
      <xdr:row>1</xdr:row>
      <xdr:rowOff>326571</xdr:rowOff>
    </xdr:from>
    <xdr:ext cx="1920240" cy="516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8572500" y="489857"/>
              <a:ext cx="192024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 </a:t>
              </a:r>
              <a14:m>
                <m:oMath xmlns:m="http://schemas.openxmlformats.org/officeDocument/2006/math"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∗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𝑿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𝒃</m:t>
                  </m:r>
                </m:oMath>
              </a14:m>
              <a:endParaRPr lang="LID4096" sz="3300" b="1"/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1F1AE76-B948-4CF2-837B-B03A84653F05}"/>
                </a:ext>
              </a:extLst>
            </xdr:cNvPr>
            <xdr:cNvSpPr txBox="1"/>
          </xdr:nvSpPr>
          <xdr:spPr>
            <a:xfrm>
              <a:off x="8572500" y="489857"/>
              <a:ext cx="192024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 </a:t>
              </a:r>
              <a:r>
                <a:rPr lang="pt-BR" sz="33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∗𝑿=𝒃</a:t>
              </a:r>
              <a:endParaRPr lang="LID4096" sz="3300" b="1"/>
            </a:p>
          </xdr:txBody>
        </xdr:sp>
      </mc:Fallback>
    </mc:AlternateContent>
    <xdr:clientData/>
  </xdr:oneCellAnchor>
  <xdr:twoCellAnchor>
    <xdr:from>
      <xdr:col>26</xdr:col>
      <xdr:colOff>163287</xdr:colOff>
      <xdr:row>35</xdr:row>
      <xdr:rowOff>108857</xdr:rowOff>
    </xdr:from>
    <xdr:to>
      <xdr:col>36</xdr:col>
      <xdr:colOff>19586</xdr:colOff>
      <xdr:row>38</xdr:row>
      <xdr:rowOff>174118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2192001" y="12219214"/>
              <a:ext cx="6115585" cy="1194654"/>
            </a:xfrm>
            <a:prstGeom prst="rect">
              <a:avLst/>
            </a:prstGeom>
            <a:solidFill>
              <a:srgbClr val="8BE1FF"/>
            </a:solidFill>
            <a:ln>
              <a:solidFill>
                <a:srgbClr val="8BE1FF"/>
              </a:solidFill>
            </a:ln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𝛾</m:t>
                    </m:r>
                    <m:d>
                      <m:dPr>
                        <m:ctrlP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72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9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25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35</m:t>
                    </m:r>
                    <m:d>
                      <m:dPr>
                        <m:begChr m:val="["/>
                        <m:endChr m:val="]"/>
                        <m:ctrlP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5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𝒉</m:t>
                                </m:r>
                              </m:num>
                              <m:den>
                                <m: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11</m:t>
                                </m:r>
                              </m:den>
                            </m:f>
                          </m:e>
                        </m:d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25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25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num>
                                  <m:den>
                                    <m:r>
                                      <a:rPr lang="en-US" sz="25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11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25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2500"/>
            </a:p>
          </xdr:txBody>
        </xdr:sp>
      </mc:Choice>
      <mc:Fallback xmlns="">
        <xdr:sp macro="" textlink="">
          <xdr:nvSpPr>
            <xdr:cNvPr id="9" name="Object 1">
              <a:extLst>
                <a:ext uri="{63B3BB69-23CF-44E3-9099-C40C66FF867C}">
                  <a14:compatExt xmlns:a14="http://schemas.microsoft.com/office/drawing/2010/main" spid="_x0000_s3073"/>
                </a:ext>
                <a:ext uri="{FF2B5EF4-FFF2-40B4-BE49-F238E27FC236}">
                  <a16:creationId xmlns:a16="http://schemas.microsoft.com/office/drawing/2014/main" id="{DFB99F93-A8C6-45D2-8711-80D65E3E42A0}"/>
                </a:ext>
              </a:extLst>
            </xdr:cNvPr>
            <xdr:cNvSpPr txBox="1"/>
          </xdr:nvSpPr>
          <xdr:spPr>
            <a:xfrm>
              <a:off x="12192001" y="12219214"/>
              <a:ext cx="6115585" cy="1194654"/>
            </a:xfrm>
            <a:prstGeom prst="rect">
              <a:avLst/>
            </a:prstGeom>
            <a:solidFill>
              <a:srgbClr val="8BE1FF"/>
            </a:solidFill>
            <a:ln>
              <a:solidFill>
                <a:srgbClr val="8BE1FF"/>
              </a:solidFill>
            </a:ln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sz="2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𝛾(ℎ)=0.72+9.35[3/2∗(</a:t>
              </a:r>
              <a:r>
                <a:rPr lang="en-US" sz="25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𝒉</a:t>
              </a:r>
              <a:r>
                <a:rPr lang="en-US" sz="25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25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11)−1/2∗(ℎ/11)^3 ]</a:t>
              </a:r>
              <a:endParaRPr lang="en-US" sz="2500"/>
            </a:p>
          </xdr:txBody>
        </xdr:sp>
      </mc:Fallback>
    </mc:AlternateContent>
    <xdr:clientData/>
  </xdr:twoCellAnchor>
  <xdr:twoCellAnchor>
    <xdr:from>
      <xdr:col>2</xdr:col>
      <xdr:colOff>81641</xdr:colOff>
      <xdr:row>32</xdr:row>
      <xdr:rowOff>163285</xdr:rowOff>
    </xdr:from>
    <xdr:to>
      <xdr:col>25</xdr:col>
      <xdr:colOff>0</xdr:colOff>
      <xdr:row>46</xdr:row>
      <xdr:rowOff>326571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12320" y="11198678"/>
          <a:ext cx="10804073" cy="5089072"/>
          <a:chOff x="9334500" y="9410700"/>
          <a:chExt cx="14199301" cy="665829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9334500" y="9410700"/>
            <a:ext cx="14199301" cy="6658294"/>
            <a:chOff x="10456494" y="8286750"/>
            <a:chExt cx="10410307" cy="5115244"/>
          </a:xfrm>
        </xdr:grpSpPr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1" y="8656082"/>
              <a:ext cx="3016950" cy="965424"/>
            </a:xfrm>
            <a:prstGeom prst="rect">
              <a:avLst/>
            </a:prstGeom>
            <a:solidFill>
              <a:srgbClr val="66CCFF"/>
            </a:solidFill>
          </xdr:spPr>
        </xdr:pic>
        <xdr:sp macro="" textlink="">
          <xdr:nvSpPr>
            <xdr:cNvPr id="19" name="TextBox 15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7849850" y="8286750"/>
              <a:ext cx="3016949" cy="369332"/>
            </a:xfrm>
            <a:prstGeom prst="rect">
              <a:avLst/>
            </a:prstGeom>
            <a:solidFill>
              <a:srgbClr val="66CCFF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Spherical</a:t>
              </a:r>
            </a:p>
          </xdr:txBody>
        </xdr:sp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0" y="10180082"/>
              <a:ext cx="2633000" cy="826039"/>
            </a:xfrm>
            <a:prstGeom prst="rect">
              <a:avLst/>
            </a:prstGeom>
            <a:solidFill>
              <a:schemeClr val="accent2"/>
            </a:solidFill>
          </xdr:spPr>
        </xdr:pic>
        <xdr:sp macro="" textlink="">
          <xdr:nvSpPr>
            <xdr:cNvPr id="25" name="TextBox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7849850" y="9810750"/>
              <a:ext cx="2633000" cy="369332"/>
            </a:xfrm>
            <a:prstGeom prst="rect">
              <a:avLst/>
            </a:prstGeom>
            <a:solidFill>
              <a:schemeClr val="accent2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exponential</a:t>
              </a:r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1" y="11555783"/>
              <a:ext cx="2534041" cy="83940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</xdr:pic>
        <xdr:sp macro="" textlink="">
          <xdr:nvSpPr>
            <xdr:cNvPr id="27" name="TextBox 31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7849850" y="11182350"/>
              <a:ext cx="2534041" cy="369332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Gaussian</a:t>
              </a:r>
            </a:p>
          </xdr:txBody>
        </xdr:sp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49850" y="12875017"/>
              <a:ext cx="1602888" cy="526977"/>
            </a:xfrm>
            <a:prstGeom prst="rect">
              <a:avLst/>
            </a:prstGeom>
            <a:solidFill>
              <a:schemeClr val="accent4"/>
            </a:solidFill>
          </xdr:spPr>
        </xdr:pic>
        <xdr:sp macro="" textlink="">
          <xdr:nvSpPr>
            <xdr:cNvPr id="29" name="TextBox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7856144" y="12515850"/>
              <a:ext cx="1596594" cy="369332"/>
            </a:xfrm>
            <a:prstGeom prst="rect">
              <a:avLst/>
            </a:prstGeom>
            <a:solidFill>
              <a:schemeClr val="accent4"/>
            </a:solidFill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AU">
                  <a:latin typeface="Arial" panose="020B0604020202020204" pitchFamily="34" charset="0"/>
                  <a:cs typeface="Arial" panose="020B0604020202020204" pitchFamily="34" charset="0"/>
                </a:rPr>
                <a:t>power</a:t>
              </a:r>
            </a:p>
          </xdr:txBody>
        </xdr:sp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56494" y="8324849"/>
              <a:ext cx="7117938" cy="5076765"/>
            </a:xfrm>
            <a:prstGeom prst="rect">
              <a:avLst/>
            </a:prstGeom>
          </xdr:spPr>
        </xdr:pic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6" name="Object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12649200" y="14049375"/>
                <a:ext cx="5695950" cy="1133474"/>
              </a:xfrm>
              <a:prstGeom prst="rect">
                <a:avLst/>
              </a:prstGeom>
              <a:solidFill>
                <a:srgbClr val="00FFFF"/>
              </a:solidFill>
              <a:ln w="9525">
                <a:solidFill>
                  <a:srgbClr val="000000" mc:Ignorable="a14" a14:legacySpreadsheetColorIndex="64"/>
                </a:solidFill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184152</xdr:colOff>
      <xdr:row>22</xdr:row>
      <xdr:rowOff>83240</xdr:rowOff>
    </xdr:from>
    <xdr:to>
      <xdr:col>9</xdr:col>
      <xdr:colOff>232834</xdr:colOff>
      <xdr:row>24</xdr:row>
      <xdr:rowOff>148166</xdr:rowOff>
    </xdr:to>
    <xdr:sp macro="" textlink="">
      <xdr:nvSpPr>
        <xdr:cNvPr id="2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74952" y="4150415"/>
          <a:ext cx="372532" cy="3983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 anchor="ctr" anchorCtr="0">
          <a:noAutofit/>
        </a:bodyPr>
        <a:lstStyle>
          <a:defPPr>
            <a:defRPr lang="LID4096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2500">
              <a:solidFill>
                <a:sysClr val="windowText" lastClr="00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</a:rPr>
            <a:t>A </a:t>
          </a:r>
          <a:endParaRPr lang="en-GB" sz="25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  <xdr:twoCellAnchor>
    <xdr:from>
      <xdr:col>31</xdr:col>
      <xdr:colOff>74085</xdr:colOff>
      <xdr:row>22</xdr:row>
      <xdr:rowOff>137583</xdr:rowOff>
    </xdr:from>
    <xdr:to>
      <xdr:col>32</xdr:col>
      <xdr:colOff>306916</xdr:colOff>
      <xdr:row>24</xdr:row>
      <xdr:rowOff>163919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0151535" y="4204758"/>
              <a:ext cx="594781" cy="35971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ar-AE" sz="25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50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A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250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</m:t>
                        </m:r>
                      </m:sup>
                    </m:sSup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12A1D8D-0F4A-4D8C-8535-6A24AA9866A0}"/>
                </a:ext>
              </a:extLst>
            </xdr:cNvPr>
            <xdr:cNvSpPr txBox="1"/>
          </xdr:nvSpPr>
          <xdr:spPr>
            <a:xfrm>
              <a:off x="10151535" y="4204758"/>
              <a:ext cx="594781" cy="35971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21168</xdr:colOff>
      <xdr:row>15</xdr:row>
      <xdr:rowOff>105832</xdr:rowOff>
    </xdr:from>
    <xdr:to>
      <xdr:col>21</xdr:col>
      <xdr:colOff>42334</xdr:colOff>
      <xdr:row>18</xdr:row>
      <xdr:rowOff>4230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5793318" y="3172882"/>
              <a:ext cx="906991" cy="3270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2EEB8FF-6AD3-4982-AF3C-5B6BA7D522E7}"/>
                </a:ext>
              </a:extLst>
            </xdr:cNvPr>
            <xdr:cNvSpPr txBox="1"/>
          </xdr:nvSpPr>
          <xdr:spPr>
            <a:xfrm>
              <a:off x="5793318" y="3172882"/>
              <a:ext cx="906991" cy="3270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𝑍^(−1)</a:t>
              </a:r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190499</xdr:colOff>
      <xdr:row>15</xdr:row>
      <xdr:rowOff>74085</xdr:rowOff>
    </xdr:from>
    <xdr:to>
      <xdr:col>22</xdr:col>
      <xdr:colOff>158750</xdr:colOff>
      <xdr:row>18</xdr:row>
      <xdr:rowOff>2116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6553199" y="3141135"/>
              <a:ext cx="558801" cy="3566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B9AFAE1-4543-4AFA-8DE9-79EE723298DF}"/>
                </a:ext>
              </a:extLst>
            </xdr:cNvPr>
            <xdr:cNvSpPr txBox="1"/>
          </xdr:nvSpPr>
          <xdr:spPr>
            <a:xfrm>
              <a:off x="6553199" y="3141135"/>
              <a:ext cx="558801" cy="35665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22</xdr:col>
      <xdr:colOff>74085</xdr:colOff>
      <xdr:row>15</xdr:row>
      <xdr:rowOff>84667</xdr:rowOff>
    </xdr:from>
    <xdr:to>
      <xdr:col>24</xdr:col>
      <xdr:colOff>105834</xdr:colOff>
      <xdr:row>17</xdr:row>
      <xdr:rowOff>148166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7027335" y="3151717"/>
              <a:ext cx="622299" cy="33972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365200D-7ABC-408E-B9F1-E8521B91E115}"/>
                </a:ext>
              </a:extLst>
            </xdr:cNvPr>
            <xdr:cNvSpPr txBox="1"/>
          </xdr:nvSpPr>
          <xdr:spPr>
            <a:xfrm>
              <a:off x="7027335" y="3151717"/>
              <a:ext cx="622299" cy="33972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7</xdr:col>
      <xdr:colOff>247649</xdr:colOff>
      <xdr:row>15</xdr:row>
      <xdr:rowOff>162983</xdr:rowOff>
    </xdr:from>
    <xdr:to>
      <xdr:col>10</xdr:col>
      <xdr:colOff>10582</xdr:colOff>
      <xdr:row>17</xdr:row>
      <xdr:rowOff>125817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2514599" y="3210983"/>
              <a:ext cx="734483" cy="26763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B0EA8064-1343-4F24-877F-67670E3988BD}"/>
                </a:ext>
              </a:extLst>
            </xdr:cNvPr>
            <xdr:cNvSpPr txBox="1"/>
          </xdr:nvSpPr>
          <xdr:spPr>
            <a:xfrm>
              <a:off x="2514599" y="3210983"/>
              <a:ext cx="734483" cy="26763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42</xdr:col>
      <xdr:colOff>10583</xdr:colOff>
      <xdr:row>10</xdr:row>
      <xdr:rowOff>2</xdr:rowOff>
    </xdr:from>
    <xdr:to>
      <xdr:col>50</xdr:col>
      <xdr:colOff>370417</xdr:colOff>
      <xdr:row>20</xdr:row>
      <xdr:rowOff>84668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3726583" y="2066927"/>
              <a:ext cx="3617384" cy="17991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kumimoji="0" lang="pt-BR" sz="2500" b="0" i="0" u="none" strike="noStrike" kern="0" cap="none" spc="0" normalizeH="0" baseline="0" noProof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kumimoji="0" lang="pt-BR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k</m:t>
                          </m:r>
                        </m:e>
                      </m:ba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kumimoji="0" lang="en-US" sz="25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A</m:t>
                      </m:r>
                    </m:e>
                    <m:sup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h</m:t>
                      </m:r>
                    </m:e>
                  </m:d>
                </m:oMath>
              </a14:m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kumimoji="0" lang="en-US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kumimoji="0" lang="en-US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t</m:t>
                          </m:r>
                        </m:sup>
                      </m:sSup>
                    </m:e>
                    <m:sup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p>
                  </m:sSup>
                  <m:r>
                    <a:rPr kumimoji="0" lang="ar-AE" sz="25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kumimoji="0" lang="en-US" sz="25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C</m:t>
                  </m:r>
                  <m:d>
                    <m:dPr>
                      <m:ctrlPr>
                        <a:rPr kumimoji="0" lang="ar-AE" sz="25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kumimoji="0" lang="pt-BR" sz="25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k</m:t>
                          </m:r>
                        </m:e>
                      </m:bar>
                    </m:e>
                  </m:d>
                </m:oMath>
              </a14:m>
              <a:endParaRPr kumimoji="0" lang="en-GB" sz="25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4BE5E166-60D8-4B4E-953A-638264AE9A1A}"/>
                </a:ext>
              </a:extLst>
            </xdr:cNvPr>
            <xdr:cNvSpPr txBox="1"/>
          </xdr:nvSpPr>
          <xdr:spPr>
            <a:xfrm>
              <a:off x="13726583" y="2066927"/>
              <a:ext cx="3617384" cy="17991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▁ℎ=𝐶(▁ℎ)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kumimoji="0" lang="pt-BR" sz="2500" b="0" i="0" u="none" strike="noStrike" kern="0" cap="none" spc="0" normalizeH="0" baseline="0" noProof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−1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ea typeface="Cambria Math" panose="02040503050406030204" pitchFamily="18" charset="0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ℎ)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−1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endParaRPr kumimoji="0" lang="en-GB" sz="25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179916</xdr:colOff>
      <xdr:row>17</xdr:row>
      <xdr:rowOff>105834</xdr:rowOff>
    </xdr:from>
    <xdr:to>
      <xdr:col>20</xdr:col>
      <xdr:colOff>116416</xdr:colOff>
      <xdr:row>21</xdr:row>
      <xdr:rowOff>77255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361516" y="3458634"/>
              <a:ext cx="1117600" cy="5429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kumimoji="0" lang="en-US" sz="25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C</m:t>
                      </m:r>
                      <m:d>
                        <m:dPr>
                          <m:ctrlPr>
                            <a:rPr kumimoji="0" lang="ar-AE" sz="25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kumimoji="0" lang="ar-AE" sz="25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kumimoji="0" lang="pt-BR" sz="25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h</m:t>
                              </m:r>
                            </m:e>
                          </m:bar>
                        </m:e>
                      </m:d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FD9E852-9591-4411-B520-C56C1464F0E1}"/>
                </a:ext>
              </a:extLst>
            </xdr:cNvPr>
            <xdr:cNvSpPr txBox="1"/>
          </xdr:nvSpPr>
          <xdr:spPr>
            <a:xfrm>
              <a:off x="5361516" y="3458634"/>
              <a:ext cx="1117600" cy="54292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(▁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</a:t>
              </a:r>
              <a:r>
                <a:rPr lang="pt-BR" sz="2500" b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157691</xdr:colOff>
      <xdr:row>18</xdr:row>
      <xdr:rowOff>64554</xdr:rowOff>
    </xdr:from>
    <xdr:to>
      <xdr:col>22</xdr:col>
      <xdr:colOff>125942</xdr:colOff>
      <xdr:row>21</xdr:row>
      <xdr:rowOff>102172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6520391" y="3560229"/>
              <a:ext cx="558801" cy="4662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29757F-5633-4AB2-A85F-EF0EDF08E25C}"/>
                </a:ext>
              </a:extLst>
            </xdr:cNvPr>
            <xdr:cNvSpPr txBox="1"/>
          </xdr:nvSpPr>
          <xdr:spPr>
            <a:xfrm>
              <a:off x="6520391" y="3560229"/>
              <a:ext cx="558801" cy="4662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22</xdr:col>
      <xdr:colOff>41277</xdr:colOff>
      <xdr:row>18</xdr:row>
      <xdr:rowOff>75137</xdr:rowOff>
    </xdr:from>
    <xdr:to>
      <xdr:col>24</xdr:col>
      <xdr:colOff>73026</xdr:colOff>
      <xdr:row>21</xdr:row>
      <xdr:rowOff>95248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6994527" y="3570812"/>
              <a:ext cx="622299" cy="44873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7CE4381-AFA3-4DA0-BA97-3A4789D7AC58}"/>
                </a:ext>
              </a:extLst>
            </xdr:cNvPr>
            <xdr:cNvSpPr txBox="1"/>
          </xdr:nvSpPr>
          <xdr:spPr>
            <a:xfrm>
              <a:off x="6994527" y="3570812"/>
              <a:ext cx="622299" cy="44873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77260</xdr:colOff>
      <xdr:row>22</xdr:row>
      <xdr:rowOff>88896</xdr:rowOff>
    </xdr:from>
    <xdr:to>
      <xdr:col>22</xdr:col>
      <xdr:colOff>109010</xdr:colOff>
      <xdr:row>24</xdr:row>
      <xdr:rowOff>141812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6439960" y="4156071"/>
              <a:ext cx="622300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AEA483C8-FE97-4F1A-B4A6-708B115E9E2F}"/>
                </a:ext>
              </a:extLst>
            </xdr:cNvPr>
            <xdr:cNvSpPr txBox="1"/>
          </xdr:nvSpPr>
          <xdr:spPr>
            <a:xfrm>
              <a:off x="6439960" y="4156071"/>
              <a:ext cx="622300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▁k</a:t>
              </a:r>
              <a:endParaRPr lang="pt-BR" sz="2500">
                <a:solidFill>
                  <a:srgbClr val="FF0000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17</xdr:col>
      <xdr:colOff>92077</xdr:colOff>
      <xdr:row>22</xdr:row>
      <xdr:rowOff>93129</xdr:rowOff>
    </xdr:from>
    <xdr:to>
      <xdr:col>20</xdr:col>
      <xdr:colOff>127001</xdr:colOff>
      <xdr:row>24</xdr:row>
      <xdr:rowOff>146045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68952" y="4160304"/>
              <a:ext cx="920749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t-BR" sz="25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  <m:r>
                    <a:rPr lang="pt-BR" sz="25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bar>
                    <m:barPr>
                      <m:ctrlP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k</m:t>
                      </m:r>
                    </m:e>
                  </m:bar>
                </m:oMath>
              </a14:m>
              <a:r>
                <a:rPr lang="pt-BR" sz="2500">
                  <a:solidFill>
                    <a:srgbClr val="FF0000"/>
                  </a:solidFill>
                  <a:effectLst/>
                </a:rPr>
                <a:t>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EE191BC4-D5B4-41A0-B54A-5A60C63E3F05}"/>
                </a:ext>
              </a:extLst>
            </xdr:cNvPr>
            <xdr:cNvSpPr txBox="1"/>
          </xdr:nvSpPr>
          <xdr:spPr>
            <a:xfrm>
              <a:off x="5568952" y="4160304"/>
              <a:ext cx="920749" cy="386291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𝐶(▁k</a:t>
              </a:r>
              <a:r>
                <a:rPr lang="pt-BR" sz="2500">
                  <a:solidFill>
                    <a:srgbClr val="FF0000"/>
                  </a:solidFill>
                  <a:effectLst/>
                </a:rPr>
                <a:t>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40</xdr:col>
      <xdr:colOff>177798</xdr:colOff>
      <xdr:row>22</xdr:row>
      <xdr:rowOff>124881</xdr:rowOff>
    </xdr:from>
    <xdr:to>
      <xdr:col>42</xdr:col>
      <xdr:colOff>317499</xdr:colOff>
      <xdr:row>24</xdr:row>
      <xdr:rowOff>172382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3255623" y="4192056"/>
              <a:ext cx="777876" cy="3808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9B8DBC7-3FF2-45B3-9EB8-D38D5FA37C65}"/>
                </a:ext>
              </a:extLst>
            </xdr:cNvPr>
            <xdr:cNvSpPr txBox="1"/>
          </xdr:nvSpPr>
          <xdr:spPr>
            <a:xfrm>
              <a:off x="13255623" y="4192056"/>
              <a:ext cx="777876" cy="38087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B05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43</xdr:col>
      <xdr:colOff>236007</xdr:colOff>
      <xdr:row>22</xdr:row>
      <xdr:rowOff>53973</xdr:rowOff>
    </xdr:from>
    <xdr:to>
      <xdr:col>45</xdr:col>
      <xdr:colOff>119591</xdr:colOff>
      <xdr:row>25</xdr:row>
      <xdr:rowOff>25396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14275857" y="4121148"/>
              <a:ext cx="769409" cy="5048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1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826013C6-50EB-42F6-9FAE-9D73C8948D2C}"/>
                </a:ext>
              </a:extLst>
            </xdr:cNvPr>
            <xdr:cNvSpPr txBox="1"/>
          </xdr:nvSpPr>
          <xdr:spPr>
            <a:xfrm>
              <a:off x="14275857" y="4121148"/>
              <a:ext cx="769409" cy="50482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211669</xdr:colOff>
      <xdr:row>4</xdr:row>
      <xdr:rowOff>15510</xdr:rowOff>
    </xdr:from>
    <xdr:to>
      <xdr:col>34</xdr:col>
      <xdr:colOff>412751</xdr:colOff>
      <xdr:row>6</xdr:row>
      <xdr:rowOff>67110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9565219" y="882285"/>
              <a:ext cx="1944157" cy="451650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bar>
                    <m:barPr>
                      <m:ctrlPr>
                        <a:rPr lang="pt-BR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bar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bar>
                </m:oMath>
              </a14:m>
              <a:r>
                <a:rPr lang="pt-BR" sz="25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= 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250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𝑍</m:t>
                      </m:r>
                    </m:e>
                    <m:sup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pt-BR" sz="2500" b="0" i="1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p>
                  </m:sSup>
                  <m:r>
                    <a:rPr lang="pt-BR" sz="2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bar>
                    <m:barPr>
                      <m:ctrlPr>
                        <a:rPr kumimoji="0" lang="pt-BR" sz="250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barPr>
                    <m:e>
                      <m:r>
                        <a:rPr kumimoji="0" lang="pt-BR" sz="2500" b="0" i="1" u="none" strike="noStrike" kern="0" cap="none" spc="0" normalizeH="0" baseline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bar>
                </m:oMath>
              </a14:m>
              <a:endParaRPr lang="pt-BR" sz="25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4D099BD7-9CA6-42B1-A5A7-D61D30307DB5}"/>
                </a:ext>
              </a:extLst>
            </xdr:cNvPr>
            <xdr:cNvSpPr txBox="1"/>
          </xdr:nvSpPr>
          <xdr:spPr>
            <a:xfrm>
              <a:off x="9565219" y="882285"/>
              <a:ext cx="1944157" cy="451650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</a:t>
              </a:r>
              <a:r>
                <a:rPr lang="pt-BR" sz="25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=  </a:t>
              </a:r>
              <a:r>
                <a:rPr lang="pt-BR" sz="2500" b="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𝑍^(−1)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∗</a:t>
              </a:r>
              <a:r>
                <a:rPr kumimoji="0" lang="pt-BR" sz="2500" i="0" u="none" strike="noStrike" kern="0" cap="none" spc="0" normalizeH="0" baseline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kumimoji="0" lang="pt-BR" sz="2500" b="0" i="0" u="none" strike="noStrike" kern="0" cap="none" spc="0" normalizeH="0" baseline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ℎ</a:t>
              </a:r>
              <a:endParaRPr lang="pt-BR" sz="25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201084</xdr:colOff>
      <xdr:row>1</xdr:row>
      <xdr:rowOff>163675</xdr:rowOff>
    </xdr:from>
    <xdr:to>
      <xdr:col>34</xdr:col>
      <xdr:colOff>412751</xdr:colOff>
      <xdr:row>3</xdr:row>
      <xdr:rowOff>208341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9554634" y="354175"/>
              <a:ext cx="1954742" cy="444716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sty m:val="p"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82BD91A-4BC7-40FE-BA5F-C2E54B459D85}"/>
                </a:ext>
              </a:extLst>
            </xdr:cNvPr>
            <xdr:cNvSpPr txBox="1"/>
          </xdr:nvSpPr>
          <xdr:spPr>
            <a:xfrm>
              <a:off x="9554634" y="354175"/>
              <a:ext cx="1954742" cy="444716"/>
            </a:xfrm>
            <a:prstGeom prst="rect">
              <a:avLst/>
            </a:prstGeom>
            <a:solidFill>
              <a:srgbClr val="66FF99"/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h= 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 ∗ </a:t>
              </a:r>
              <a:r>
                <a:rPr lang="pt-BR" sz="25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▁</a:t>
              </a:r>
              <a:r>
                <a:rPr lang="pt-BR" sz="25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k</a:t>
              </a:r>
              <a:endParaRPr lang="pt-BR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190503</xdr:colOff>
      <xdr:row>13</xdr:row>
      <xdr:rowOff>74083</xdr:rowOff>
    </xdr:from>
    <xdr:to>
      <xdr:col>37</xdr:col>
      <xdr:colOff>31751</xdr:colOff>
      <xdr:row>20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9544053" y="2741083"/>
              <a:ext cx="2660648" cy="113559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CC5DE89-E1DB-4D42-989B-59605D28051D}"/>
                </a:ext>
              </a:extLst>
            </xdr:cNvPr>
            <xdr:cNvSpPr txBox="1"/>
          </xdr:nvSpPr>
          <xdr:spPr>
            <a:xfrm>
              <a:off x="9544053" y="2741083"/>
              <a:ext cx="2660648" cy="113559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44</xdr:col>
      <xdr:colOff>78320</xdr:colOff>
      <xdr:row>2</xdr:row>
      <xdr:rowOff>110069</xdr:rowOff>
    </xdr:from>
    <xdr:to>
      <xdr:col>50</xdr:col>
      <xdr:colOff>359835</xdr:colOff>
      <xdr:row>9</xdr:row>
      <xdr:rowOff>21167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4442020" y="500594"/>
              <a:ext cx="2891365" cy="138747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FF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</m:t>
                        </m:r>
                      </m:e>
                    </m:bar>
                    <m:r>
                      <a:rPr kumimoji="0" lang="pt-BR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0" lang="en-US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</m:t>
                    </m:r>
                    <m:d>
                      <m:dPr>
                        <m:ctrlPr>
                          <a:rPr kumimoji="0" lang="ar-AE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kumimoji="0" lang="pt-BR" sz="25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k</m:t>
                            </m:r>
                          </m:e>
                        </m:bar>
                      </m:e>
                    </m:d>
                    <m:r>
                      <a:rPr kumimoji="0" lang="ar-AE" sz="25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A</m:t>
                        </m:r>
                      </m:e>
                      <m:sup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t</m:t>
                        </m:r>
                      </m:sup>
                    </m:sSup>
                    <m:r>
                      <a:rPr kumimoji="0" lang="pt-BR" sz="25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kumimoji="0" lang="pt-BR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190CC831-E2B2-43F1-BF13-46F15F2E030D}"/>
                </a:ext>
              </a:extLst>
            </xdr:cNvPr>
            <xdr:cNvSpPr txBox="1"/>
          </xdr:nvSpPr>
          <xdr:spPr>
            <a:xfrm>
              <a:off x="14442020" y="500594"/>
              <a:ext cx="2891365" cy="138747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▁ℎ=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pt-BR" sz="2500" b="0">
                <a:solidFill>
                  <a:srgbClr val="FF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lvl="0"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▁ℎ=𝐶(▁ℎ)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▁ℎ=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C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▁k)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</a:t>
              </a:r>
              <a:r>
                <a:rPr kumimoji="0" lang="ar-AE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</a:t>
              </a:r>
              <a:r>
                <a:rPr kumimoji="0" lang="pt-BR" sz="25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▁k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29</xdr:col>
      <xdr:colOff>201084</xdr:colOff>
      <xdr:row>7</xdr:row>
      <xdr:rowOff>31750</xdr:rowOff>
    </xdr:from>
    <xdr:to>
      <xdr:col>36</xdr:col>
      <xdr:colOff>421289</xdr:colOff>
      <xdr:row>12</xdr:row>
      <xdr:rowOff>148167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9554634" y="1498600"/>
              <a:ext cx="2620505" cy="111654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</m:bar>
                    <m:r>
                      <a:rPr lang="pt-BR" sz="2500" b="0" i="1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25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A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x</m:t>
                        </m:r>
                      </m:e>
                    </m:bar>
                  </m:oMath>
                </m:oMathPara>
              </a14:m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ar-AE" sz="2500" i="1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</m:e>
                  </m:d>
                </m:oMath>
              </a14:m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x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CDDAE2C-F14B-49B7-A87F-EF41A6AFE22C}"/>
                </a:ext>
              </a:extLst>
            </xdr:cNvPr>
            <xdr:cNvSpPr txBox="1"/>
          </xdr:nvSpPr>
          <xdr:spPr>
            <a:xfrm>
              <a:off x="9554634" y="1498600"/>
              <a:ext cx="2620505" cy="111654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▁𝑦=</a:t>
              </a:r>
              <a:r>
                <a:rPr lang="en-US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en-US" sz="2500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▁x</a:t>
              </a:r>
              <a:endParaRPr lang="pt-BR" sz="2500" b="0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𝐶(𝑦)</a:t>
              </a:r>
              <a:r>
                <a:rPr lang="ar-AE" sz="25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x)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</a:t>
              </a: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49</xdr:col>
      <xdr:colOff>455085</xdr:colOff>
      <xdr:row>30</xdr:row>
      <xdr:rowOff>95250</xdr:rowOff>
    </xdr:from>
    <xdr:to>
      <xdr:col>51</xdr:col>
      <xdr:colOff>165159</xdr:colOff>
      <xdr:row>33</xdr:row>
      <xdr:rowOff>131232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>
          <a:grpSpLocks noChangeAspect="1"/>
        </xdr:cNvGrpSpPr>
      </xdr:nvGrpSpPr>
      <xdr:grpSpPr>
        <a:xfrm>
          <a:off x="17028585" y="5715000"/>
          <a:ext cx="588491" cy="61806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264584</xdr:colOff>
      <xdr:row>37</xdr:row>
      <xdr:rowOff>21167</xdr:rowOff>
    </xdr:from>
    <xdr:to>
      <xdr:col>19</xdr:col>
      <xdr:colOff>52917</xdr:colOff>
      <xdr:row>39</xdr:row>
      <xdr:rowOff>148167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529667" y="7006167"/>
          <a:ext cx="1661583" cy="518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part1_06_freyberg_GLM_surf________I__</a:t>
          </a:r>
          <a:endParaRPr lang="LID4096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269882</xdr:colOff>
      <xdr:row>4</xdr:row>
      <xdr:rowOff>263939</xdr:rowOff>
    </xdr:from>
    <xdr:to>
      <xdr:col>37</xdr:col>
      <xdr:colOff>123832</xdr:colOff>
      <xdr:row>7</xdr:row>
      <xdr:rowOff>166094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3585832" y="1083089"/>
          <a:ext cx="2006600" cy="816555"/>
          <a:chOff x="11253275" y="6459008"/>
          <a:chExt cx="1871864" cy="530971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SpPr txBox="1"/>
            </xdr:nvSpPr>
            <xdr:spPr>
              <a:xfrm>
                <a:off x="11253275" y="6467318"/>
                <a:ext cx="720724" cy="51858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𝒁</m:t>
                        </m:r>
                      </m:e>
                      <m:sup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kumimoji="0" lang="pt-BR" sz="3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</m:oMath>
                </a14:m>
                <a:r>
                  <a:rPr lang="pt-BR" sz="3200" b="1"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SpPr txBox="1"/>
            </xdr:nvSpPr>
            <xdr:spPr>
              <a:xfrm>
                <a:off x="11253275" y="6467318"/>
                <a:ext cx="720724" cy="51858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pt-BR" sz="3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𝒁^(−𝟏)</a:t>
                </a:r>
                <a:r>
                  <a:rPr lang="pt-BR" sz="3200" b="1"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pt-BR" sz="3200" b="1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5000000}"/>
                  </a:ext>
                </a:extLst>
              </xdr:cNvPr>
              <xdr:cNvSpPr txBox="1"/>
            </xdr:nvSpPr>
            <xdr:spPr>
              <a:xfrm>
                <a:off x="11784891" y="6460813"/>
                <a:ext cx="701676" cy="529166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3200" b="1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3200" b="1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100-000005000000}"/>
                  </a:ext>
                </a:extLst>
              </xdr:cNvPr>
              <xdr:cNvSpPr txBox="1"/>
            </xdr:nvSpPr>
            <xdr:spPr>
              <a:xfrm>
                <a:off x="11784891" y="6460813"/>
                <a:ext cx="701676" cy="529166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3200" b="1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3200" b="1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200-000006000000}"/>
                  </a:ext>
                </a:extLst>
              </xdr:cNvPr>
              <xdr:cNvSpPr txBox="1"/>
            </xdr:nvSpPr>
            <xdr:spPr>
              <a:xfrm>
                <a:off x="12179766" y="6459008"/>
                <a:ext cx="945373" cy="47625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32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32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32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m:oMathPara>
                </a14:m>
                <a:endParaRPr lang="pt-BR" sz="3200" b="1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32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100-000006000000}"/>
                  </a:ext>
                </a:extLst>
              </xdr:cNvPr>
              <xdr:cNvSpPr txBox="1"/>
            </xdr:nvSpPr>
            <xdr:spPr>
              <a:xfrm>
                <a:off x="12179766" y="6459008"/>
                <a:ext cx="945373" cy="47625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3200" b="1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=▁𝐤</a:t>
                </a:r>
                <a:endParaRPr lang="pt-BR" sz="3200" b="1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32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17</xdr:col>
      <xdr:colOff>258535</xdr:colOff>
      <xdr:row>0</xdr:row>
      <xdr:rowOff>176891</xdr:rowOff>
    </xdr:from>
    <xdr:to>
      <xdr:col>20</xdr:col>
      <xdr:colOff>190499</xdr:colOff>
      <xdr:row>4</xdr:row>
      <xdr:rowOff>13607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0621735" y="176891"/>
              <a:ext cx="1760764" cy="598716"/>
            </a:xfrm>
            <a:prstGeom prst="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𝟑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𝐱</m:t>
                  </m:r>
                  <m:r>
                    <a:rPr lang="pt-BR" sz="2000" b="1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pt-BR" sz="2000" b="1" i="0">
                  <a:solidFill>
                    <a:schemeClr val="bg1"/>
                  </a:solidFill>
                </a:rPr>
                <a:t>3</a:t>
              </a: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8EAB913-351E-42D1-9AD6-3F750F7959D4}"/>
                </a:ext>
              </a:extLst>
            </xdr:cNvPr>
            <xdr:cNvSpPr txBox="1"/>
          </xdr:nvSpPr>
          <xdr:spPr>
            <a:xfrm>
              <a:off x="10621735" y="176891"/>
              <a:ext cx="1760764" cy="598716"/>
            </a:xfrm>
            <a:prstGeom prst="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anchor="ctr">
              <a:noAutofit/>
            </a:bodyPr>
            <a:lstStyle/>
            <a:p>
              <a:pPr algn="ctr"/>
              <a:r>
                <a:rPr lang="pt-BR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𝟑 𝐱 </a:t>
              </a:r>
              <a:r>
                <a:rPr lang="pt-BR" sz="2000" b="1" i="0">
                  <a:solidFill>
                    <a:schemeClr val="bg1"/>
                  </a:solidFill>
                </a:rPr>
                <a:t>3</a:t>
              </a:r>
            </a:p>
          </xdr:txBody>
        </xdr:sp>
      </mc:Fallback>
    </mc:AlternateContent>
    <xdr:clientData/>
  </xdr:twoCellAnchor>
  <xdr:oneCellAnchor>
    <xdr:from>
      <xdr:col>21</xdr:col>
      <xdr:colOff>170088</xdr:colOff>
      <xdr:row>0</xdr:row>
      <xdr:rowOff>175534</xdr:rowOff>
    </xdr:from>
    <xdr:ext cx="2296887" cy="500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12971688" y="175534"/>
              <a:ext cx="2296887" cy="500742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  <m:sub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2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  <m:r>
                          <a:rPr lang="pt-BR" sz="12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𝒉</m:t>
                            </m:r>
                          </m:e>
                          <m:sub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2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r>
                          <a:rPr lang="pt-BR" sz="12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𝟒</m:t>
                        </m:r>
                      </m:den>
                    </m:f>
                  </m:oMath>
                </m:oMathPara>
              </a14:m>
              <a:endParaRPr lang="pt-BR" sz="1200" b="1">
                <a:solidFill>
                  <a:srgbClr val="000000"/>
                </a:solidFill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6053541-8A78-42C2-A0C0-43D88F2EEF2B}"/>
                </a:ext>
              </a:extLst>
            </xdr:cNvPr>
            <xdr:cNvSpPr txBox="1"/>
          </xdr:nvSpPr>
          <xdr:spPr>
            <a:xfrm>
              <a:off x="12971688" y="175534"/>
              <a:ext cx="2296887" cy="500742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2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𝒉_(𝟐,𝟏)=(</a:t>
              </a:r>
              <a:r>
                <a:rPr lang="pt-BR" sz="12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𝒉_(𝟏,𝟐)+𝒉_(𝟐,𝟑)+𝒉_(𝟑,𝟐)+𝒉_(𝟐,𝟏)</a:t>
              </a:r>
              <a:r>
                <a:rPr lang="pt-BR" sz="1200" b="1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2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𝟒</a:t>
              </a:r>
              <a:endParaRPr lang="pt-BR" sz="1200" b="1">
                <a:solidFill>
                  <a:srgbClr val="000000"/>
                </a:solidFill>
              </a:endParaRPr>
            </a:p>
          </xdr:txBody>
        </xdr:sp>
      </mc:Fallback>
    </mc:AlternateContent>
    <xdr:clientData/>
  </xdr:oneCellAnchor>
  <xdr:twoCellAnchor>
    <xdr:from>
      <xdr:col>23</xdr:col>
      <xdr:colOff>228599</xdr:colOff>
      <xdr:row>16</xdr:row>
      <xdr:rowOff>180975</xdr:rowOff>
    </xdr:from>
    <xdr:to>
      <xdr:col>33</xdr:col>
      <xdr:colOff>21924</xdr:colOff>
      <xdr:row>20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 flipH="1">
              <a:off x="14249399" y="3228975"/>
              <a:ext cx="5889325" cy="74295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1500" b="0" i="0" baseline="0"/>
                <a:t>Desigh matrix        / Sensitivity matrix</a:t>
              </a: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X</m:t>
                  </m:r>
                  <m: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matrix</m:t>
                  </m:r>
                  <m:r>
                    <a:rPr lang="pt-BR" sz="1500" b="0" i="0" baseline="0"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/ Acction of the model </a:t>
              </a:r>
              <a:endParaRPr lang="en-150" sz="1500">
                <a:effectLst/>
              </a:endParaRP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Jacobiam matrix        / Derivarive matrix</a:t>
              </a:r>
              <a:endParaRPr lang="en-150" sz="1500">
                <a:effectLst/>
              </a:endParaRPr>
            </a:p>
            <a:p>
              <a:pPr algn="r"/>
              <a:endParaRPr lang="LID4096" sz="1500" b="0" i="0"/>
            </a:p>
          </xdr:txBody>
        </xdr:sp>
      </mc:Choice>
      <mc:Fallback xmlns="">
        <xdr:sp macro="" textlink="">
          <xdr:nvSpPr>
            <xdr:cNvPr id="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98FFDFC9-B126-44C9-A367-75C7279FDE75}"/>
                </a:ext>
              </a:extLst>
            </xdr:cNvPr>
            <xdr:cNvSpPr txBox="1"/>
          </xdr:nvSpPr>
          <xdr:spPr>
            <a:xfrm flipH="1">
              <a:off x="14249399" y="3228975"/>
              <a:ext cx="5889325" cy="74295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algn="r"/>
              <a:r>
                <a:rPr lang="pt-BR" sz="1500" b="0" i="0" baseline="0"/>
                <a:t>Desigh matrix        / Sensitivity matrix</a:t>
              </a: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500" b="0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 matrix  </a:t>
              </a: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/ Acction of the model </a:t>
              </a:r>
              <a:endParaRPr lang="en-150" sz="1500">
                <a:effectLst/>
              </a:endParaRPr>
            </a:p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500" b="0" i="0" baseline="0">
                  <a:effectLst/>
                  <a:latin typeface="+mn-lt"/>
                  <a:ea typeface="+mn-ea"/>
                  <a:cs typeface="+mn-cs"/>
                </a:rPr>
                <a:t>Jacobiam matrix        / Derivarive matrix</a:t>
              </a:r>
              <a:endParaRPr lang="en-150" sz="1500">
                <a:effectLst/>
              </a:endParaRPr>
            </a:p>
            <a:p>
              <a:pPr algn="r"/>
              <a:endParaRPr lang="LID4096" sz="1500" b="0" i="0"/>
            </a:p>
          </xdr:txBody>
        </xdr:sp>
      </mc:Fallback>
    </mc:AlternateContent>
    <xdr:clientData/>
  </xdr:twoCellAnchor>
  <xdr:twoCellAnchor>
    <xdr:from>
      <xdr:col>16</xdr:col>
      <xdr:colOff>266700</xdr:colOff>
      <xdr:row>28</xdr:row>
      <xdr:rowOff>79553</xdr:rowOff>
    </xdr:from>
    <xdr:to>
      <xdr:col>32</xdr:col>
      <xdr:colOff>217472</xdr:colOff>
      <xdr:row>30</xdr:row>
      <xdr:rowOff>73891</xdr:rowOff>
    </xdr:to>
    <xdr:sp macro="" textlink="">
      <xdr:nvSpPr>
        <xdr:cNvPr id="10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 flipH="1">
          <a:off x="10020300" y="5413553"/>
          <a:ext cx="9704372" cy="375338"/>
        </a:xfrm>
        <a:prstGeom prst="rect">
          <a:avLst/>
        </a:prstGeom>
      </xdr:spPr>
      <xdr:txBody>
        <a:bodyPr vertOverflow="clip" horzOverflow="clip" wrap="square">
          <a:noAutofit/>
        </a:bodyPr>
        <a:lstStyle/>
        <a:p>
          <a:pPr algn="r"/>
          <a:endParaRPr lang="LID4096" sz="1800" b="0" i="0"/>
        </a:p>
      </xdr:txBody>
    </xdr:sp>
    <xdr:clientData/>
  </xdr:twoCellAnchor>
  <xdr:twoCellAnchor>
    <xdr:from>
      <xdr:col>35</xdr:col>
      <xdr:colOff>533401</xdr:colOff>
      <xdr:row>16</xdr:row>
      <xdr:rowOff>38100</xdr:rowOff>
    </xdr:from>
    <xdr:to>
      <xdr:col>37</xdr:col>
      <xdr:colOff>57151</xdr:colOff>
      <xdr:row>19</xdr:row>
      <xdr:rowOff>220883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21869401" y="3086100"/>
              <a:ext cx="742950" cy="72570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r>
                    <a:rPr kumimoji="0" lang="ar-AE" sz="30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kumimoji="0" lang="ar-AE" sz="30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𝜺</m:t>
                  </m:r>
                </m:oMath>
              </a14:m>
              <a:r>
                <a:rPr lang="pt-BR" sz="30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3000" b="1">
                <a:effectLst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21869401" y="3086100"/>
              <a:ext cx="742950" cy="72570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:r>
                <a:rPr kumimoji="0" lang="ar-AE" sz="30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𝜺</a:t>
              </a:r>
              <a:r>
                <a:rPr lang="pt-BR" sz="30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3000" b="1">
                <a:effectLst/>
              </a:endParaRPr>
            </a:p>
          </xdr:txBody>
        </xdr:sp>
      </mc:Fallback>
    </mc:AlternateContent>
    <xdr:clientData/>
  </xdr:twoCellAnchor>
  <xdr:oneCellAnchor>
    <xdr:from>
      <xdr:col>6</xdr:col>
      <xdr:colOff>0</xdr:colOff>
      <xdr:row>17</xdr:row>
      <xdr:rowOff>0</xdr:rowOff>
    </xdr:from>
    <xdr:ext cx="2560320" cy="516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2790825" y="4867275"/>
              <a:ext cx="256032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</a:t>
              </a:r>
              <a14:m>
                <m:oMath xmlns:m="http://schemas.openxmlformats.org/officeDocument/2006/math">
                  <m:r>
                    <a:rPr lang="pt-BR" sz="3300" b="1" i="0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∗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𝑿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pt-BR" sz="3300" b="1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𝒃</m:t>
                  </m:r>
                </m:oMath>
              </a14:m>
              <a:endParaRPr lang="LID4096" sz="3300" b="1"/>
            </a:p>
          </xdr:txBody>
        </xdr:sp>
      </mc:Choice>
      <mc:Fallback xmlns="">
        <xdr:sp macro="" textlink="">
          <xdr:nvSpPr>
            <xdr:cNvPr id="2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1E0D45C-8B4B-4F0C-9FC9-8E4AF35BC869}"/>
                </a:ext>
              </a:extLst>
            </xdr:cNvPr>
            <xdr:cNvSpPr txBox="1"/>
          </xdr:nvSpPr>
          <xdr:spPr>
            <a:xfrm>
              <a:off x="2790825" y="4867275"/>
              <a:ext cx="2560320" cy="51655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spAutoFit/>
            </a:bodyPr>
            <a:lstStyle/>
            <a:p>
              <a:pPr algn="ctr"/>
              <a:r>
                <a:rPr lang="pt-BR" sz="3300" b="1">
                  <a:solidFill>
                    <a:srgbClr val="000000"/>
                  </a:solidFill>
                </a:rPr>
                <a:t>a</a:t>
              </a:r>
              <a:r>
                <a:rPr lang="pt-BR" sz="33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 ∗𝑿=𝒃</a:t>
              </a:r>
              <a:endParaRPr lang="LID4096" sz="3300" b="1"/>
            </a:p>
          </xdr:txBody>
        </xdr:sp>
      </mc:Fallback>
    </mc:AlternateContent>
    <xdr:clientData/>
  </xdr:oneCellAnchor>
  <xdr:twoCellAnchor>
    <xdr:from>
      <xdr:col>6</xdr:col>
      <xdr:colOff>0</xdr:colOff>
      <xdr:row>18</xdr:row>
      <xdr:rowOff>238125</xdr:rowOff>
    </xdr:from>
    <xdr:to>
      <xdr:col>10</xdr:col>
      <xdr:colOff>312420</xdr:colOff>
      <xdr:row>20</xdr:row>
      <xdr:rowOff>5715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2790825" y="5495925"/>
              <a:ext cx="2560320" cy="54864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33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33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p>
                        <m:r>
                          <a:rPr lang="pt-BR" sz="33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BR" sz="3300" b="1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pt-BR" sz="33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33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𝑩</m:t>
                    </m:r>
                    <m:r>
                      <a:rPr lang="pt-BR" sz="33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3300" b="1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pt-BR" sz="3300" b="1">
                <a:solidFill>
                  <a:srgbClr val="000000"/>
                </a:solidFill>
              </a:endParaRPr>
            </a:p>
          </xdr:txBody>
        </xdr:sp>
      </mc:Choice>
      <mc:Fallback xmlns="">
        <xdr:sp macro="" textlink="">
          <xdr:nvSpPr>
            <xdr:cNvPr id="2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BF5974E0-FAEB-45B9-8F4E-8BE14931C78D}"/>
                </a:ext>
              </a:extLst>
            </xdr:cNvPr>
            <xdr:cNvSpPr txBox="1"/>
          </xdr:nvSpPr>
          <xdr:spPr>
            <a:xfrm>
              <a:off x="2790825" y="5495925"/>
              <a:ext cx="2560320" cy="54864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ctr" anchorCtr="0">
              <a:noAutofit/>
            </a:bodyPr>
            <a:lstStyle/>
            <a:p>
              <a:pPr/>
              <a:r>
                <a:rPr lang="pt-BR" sz="3300" b="1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𝑿^(−𝟏)∗𝑩=𝒂</a:t>
              </a:r>
              <a:endParaRPr lang="pt-BR" sz="3300" b="1">
                <a:solidFill>
                  <a:srgbClr val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304800</xdr:colOff>
      <xdr:row>37</xdr:row>
      <xdr:rowOff>171449</xdr:rowOff>
    </xdr:from>
    <xdr:to>
      <xdr:col>39</xdr:col>
      <xdr:colOff>256500</xdr:colOff>
      <xdr:row>67</xdr:row>
      <xdr:rowOff>123824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>
          <a:grpSpLocks noChangeAspect="1"/>
        </xdr:cNvGrpSpPr>
      </xdr:nvGrpSpPr>
      <xdr:grpSpPr>
        <a:xfrm>
          <a:off x="304800" y="9620249"/>
          <a:ext cx="16068000" cy="5667375"/>
          <a:chOff x="2438400" y="8515350"/>
          <a:chExt cx="11953875" cy="4216274"/>
        </a:xfrm>
      </xdr:grpSpPr>
      <xdr:grpSp>
        <xdr:nvGrpSpPr>
          <xdr:cNvPr id="2" name="Agrupar 14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pSpPr/>
        </xdr:nvGrpSpPr>
        <xdr:grpSpPr>
          <a:xfrm>
            <a:off x="6175810" y="8515351"/>
            <a:ext cx="8216465" cy="4212132"/>
            <a:chOff x="14559642" y="15280821"/>
            <a:chExt cx="10203468" cy="5415643"/>
          </a:xfrm>
        </xdr:grpSpPr>
        <xdr:pic>
          <xdr:nvPicPr>
            <xdr:cNvPr id="13" name="Imagem 6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559642" y="15280821"/>
              <a:ext cx="10002362" cy="5415643"/>
            </a:xfrm>
            <a:prstGeom prst="rect">
              <a:avLst/>
            </a:prstGeom>
          </xdr:spPr>
        </xdr:pic>
        <xdr:sp macro="" textlink="">
          <xdr:nvSpPr>
            <xdr:cNvPr id="16" name="Retângulo 93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 rot="1471271">
              <a:off x="19528607" y="16344029"/>
              <a:ext cx="5234503" cy="362874"/>
            </a:xfrm>
            <a:prstGeom prst="rect">
              <a:avLst/>
            </a:prstGeom>
            <a:solidFill>
              <a:srgbClr val="00B050">
                <a:alpha val="30196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7" name="Retângulo 117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 rot="1448414">
              <a:off x="21863260" y="17931515"/>
              <a:ext cx="2698299" cy="362874"/>
            </a:xfrm>
            <a:prstGeom prst="rect">
              <a:avLst/>
            </a:prstGeom>
            <a:solidFill>
              <a:srgbClr val="4472C4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8" name="Retângulo 12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 rot="1448414">
              <a:off x="17304867" y="15808801"/>
              <a:ext cx="2698299" cy="362874"/>
            </a:xfrm>
            <a:prstGeom prst="rect">
              <a:avLst/>
            </a:prstGeom>
            <a:solidFill>
              <a:srgbClr val="4472C4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9" name="Retângulo 12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 rot="1448414">
              <a:off x="15817910" y="15582532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2" name="Retângulo 13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 rot="1448414">
              <a:off x="18192092" y="16690946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3" name="Retângulo 13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 rot="1448414">
              <a:off x="20559735" y="17847555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4" name="Retângulo 13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 rot="1448414">
              <a:off x="22886557" y="18868089"/>
              <a:ext cx="1603106" cy="415908"/>
            </a:xfrm>
            <a:prstGeom prst="rect">
              <a:avLst/>
            </a:prstGeom>
            <a:solidFill>
              <a:srgbClr val="FF0000">
                <a:alpha val="14902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grpSp>
        <xdr:nvGrpSpPr>
          <xdr:cNvPr id="25" name="Agrupar 17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GrpSpPr/>
        </xdr:nvGrpSpPr>
        <xdr:grpSpPr>
          <a:xfrm>
            <a:off x="2438400" y="8515350"/>
            <a:ext cx="3667125" cy="4216274"/>
            <a:chOff x="477050" y="15412089"/>
            <a:chExt cx="11619699" cy="9702675"/>
          </a:xfrm>
        </xdr:grpSpPr>
        <xdr:grpSp>
          <xdr:nvGrpSpPr>
            <xdr:cNvPr id="26" name="Agrupar 1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pSpPr/>
          </xdr:nvGrpSpPr>
          <xdr:grpSpPr>
            <a:xfrm>
              <a:off x="477050" y="15412089"/>
              <a:ext cx="11619699" cy="9702675"/>
              <a:chOff x="477050" y="15412089"/>
              <a:chExt cx="11619699" cy="9702675"/>
            </a:xfrm>
          </xdr:grpSpPr>
          <xdr:grpSp>
            <xdr:nvGrpSpPr>
              <xdr:cNvPr id="29" name="Agrupar 15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GrpSpPr/>
            </xdr:nvGrpSpPr>
            <xdr:grpSpPr>
              <a:xfrm>
                <a:off x="477050" y="15412089"/>
                <a:ext cx="11619699" cy="9702675"/>
                <a:chOff x="790014" y="15344054"/>
                <a:chExt cx="11619699" cy="9702675"/>
              </a:xfrm>
            </xdr:grpSpPr>
            <xdr:pic>
              <xdr:nvPicPr>
                <xdr:cNvPr id="31" name="Imagem 5">
                  <a:extLst>
                    <a:ext uri="{FF2B5EF4-FFF2-40B4-BE49-F238E27FC236}">
                      <a16:creationId xmlns:a16="http://schemas.microsoft.com/office/drawing/2014/main" id="{00000000-0008-0000-0200-00001F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790014" y="15344054"/>
                  <a:ext cx="11619699" cy="970267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2" name="Retângulo 13">
                  <a:extLst>
                    <a:ext uri="{FF2B5EF4-FFF2-40B4-BE49-F238E27FC236}">
                      <a16:creationId xmlns:a16="http://schemas.microsoft.com/office/drawing/2014/main" id="{00000000-0008-0000-0200-000020000000}"/>
                    </a:ext>
                  </a:extLst>
                </xdr:cNvPr>
                <xdr:cNvSpPr/>
              </xdr:nvSpPr>
              <xdr:spPr>
                <a:xfrm>
                  <a:off x="7905750" y="16872857"/>
                  <a:ext cx="3837214" cy="612322"/>
                </a:xfrm>
                <a:prstGeom prst="rect">
                  <a:avLst/>
                </a:prstGeom>
                <a:solidFill>
                  <a:srgbClr val="4472C4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" name="Retângulo 88">
                  <a:extLst>
                    <a:ext uri="{FF2B5EF4-FFF2-40B4-BE49-F238E27FC236}">
                      <a16:creationId xmlns:a16="http://schemas.microsoft.com/office/drawing/2014/main" id="{00000000-0008-0000-0200-000021000000}"/>
                    </a:ext>
                  </a:extLst>
                </xdr:cNvPr>
                <xdr:cNvSpPr/>
              </xdr:nvSpPr>
              <xdr:spPr>
                <a:xfrm>
                  <a:off x="2966357" y="17498785"/>
                  <a:ext cx="2245178" cy="2299608"/>
                </a:xfrm>
                <a:prstGeom prst="rect">
                  <a:avLst/>
                </a:prstGeom>
                <a:solidFill>
                  <a:srgbClr val="4472C4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4" name="Retângulo 89">
                  <a:extLst>
                    <a:ext uri="{FF2B5EF4-FFF2-40B4-BE49-F238E27FC236}">
                      <a16:creationId xmlns:a16="http://schemas.microsoft.com/office/drawing/2014/main" id="{00000000-0008-0000-0200-000022000000}"/>
                    </a:ext>
                  </a:extLst>
                </xdr:cNvPr>
                <xdr:cNvSpPr/>
              </xdr:nvSpPr>
              <xdr:spPr>
                <a:xfrm>
                  <a:off x="7919357" y="16219715"/>
                  <a:ext cx="3837214" cy="612322"/>
                </a:xfrm>
                <a:prstGeom prst="rect">
                  <a:avLst/>
                </a:prstGeom>
                <a:solidFill>
                  <a:srgbClr val="FF0000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5" name="Retângulo 90">
                  <a:extLst>
                    <a:ext uri="{FF2B5EF4-FFF2-40B4-BE49-F238E27FC236}">
                      <a16:creationId xmlns:a16="http://schemas.microsoft.com/office/drawing/2014/main" id="{00000000-0008-0000-0200-000023000000}"/>
                    </a:ext>
                  </a:extLst>
                </xdr:cNvPr>
                <xdr:cNvSpPr/>
              </xdr:nvSpPr>
              <xdr:spPr>
                <a:xfrm>
                  <a:off x="4163785" y="16437428"/>
                  <a:ext cx="2272393" cy="2245179"/>
                </a:xfrm>
                <a:prstGeom prst="rect">
                  <a:avLst/>
                </a:prstGeom>
                <a:solidFill>
                  <a:srgbClr val="FF0000">
                    <a:alpha val="14902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6" name="Retângulo 91">
                  <a:extLst>
                    <a:ext uri="{FF2B5EF4-FFF2-40B4-BE49-F238E27FC236}">
                      <a16:creationId xmlns:a16="http://schemas.microsoft.com/office/drawing/2014/main" id="{00000000-0008-0000-0200-000024000000}"/>
                    </a:ext>
                  </a:extLst>
                </xdr:cNvPr>
                <xdr:cNvSpPr/>
              </xdr:nvSpPr>
              <xdr:spPr>
                <a:xfrm>
                  <a:off x="2857499" y="22519820"/>
                  <a:ext cx="2367644" cy="1238249"/>
                </a:xfrm>
                <a:prstGeom prst="rect">
                  <a:avLst/>
                </a:prstGeom>
                <a:solidFill>
                  <a:srgbClr val="00B050">
                    <a:alpha val="30196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7" name="Retângulo 92">
                  <a:extLst>
                    <a:ext uri="{FF2B5EF4-FFF2-40B4-BE49-F238E27FC236}">
                      <a16:creationId xmlns:a16="http://schemas.microsoft.com/office/drawing/2014/main" id="{00000000-0008-0000-0200-000025000000}"/>
                    </a:ext>
                  </a:extLst>
                </xdr:cNvPr>
                <xdr:cNvSpPr/>
              </xdr:nvSpPr>
              <xdr:spPr>
                <a:xfrm>
                  <a:off x="7892143" y="17539608"/>
                  <a:ext cx="3837214" cy="612322"/>
                </a:xfrm>
                <a:prstGeom prst="rect">
                  <a:avLst/>
                </a:prstGeom>
                <a:solidFill>
                  <a:srgbClr val="00B050">
                    <a:alpha val="30196"/>
                  </a:srgb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</xdr:grpSp>
          <xdr:sp macro="" textlink="">
            <xdr:nvSpPr>
              <xdr:cNvPr id="30" name="Retângulo 137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SpPr/>
            </xdr:nvSpPr>
            <xdr:spPr>
              <a:xfrm>
                <a:off x="3197678" y="20288250"/>
                <a:ext cx="1129392" cy="449037"/>
              </a:xfrm>
              <a:prstGeom prst="rect">
                <a:avLst/>
              </a:prstGeom>
              <a:noFill/>
              <a:ln w="28575">
                <a:solidFill>
                  <a:srgbClr val="0000FF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</xdr:grpSp>
        <xdr:sp macro="" textlink="">
          <xdr:nvSpPr>
            <xdr:cNvPr id="27" name="Retângulo 135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8191500" y="19485429"/>
              <a:ext cx="1592035" cy="476249"/>
            </a:xfrm>
            <a:prstGeom prst="rect">
              <a:avLst/>
            </a:prstGeom>
            <a:noFill/>
            <a:ln w="28575">
              <a:solidFill>
                <a:srgbClr val="0000FF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28" name="Retângulo 13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9987644" y="19485429"/>
              <a:ext cx="1986644" cy="476249"/>
            </a:xfrm>
            <a:prstGeom prst="rect">
              <a:avLst/>
            </a:prstGeom>
            <a:noFill/>
            <a:ln w="28575">
              <a:solidFill>
                <a:srgbClr val="0000FF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247651</xdr:colOff>
      <xdr:row>26</xdr:row>
      <xdr:rowOff>66674</xdr:rowOff>
    </xdr:from>
    <xdr:to>
      <xdr:col>28</xdr:col>
      <xdr:colOff>247650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23677</xdr:colOff>
      <xdr:row>25</xdr:row>
      <xdr:rowOff>104775</xdr:rowOff>
    </xdr:from>
    <xdr:to>
      <xdr:col>22</xdr:col>
      <xdr:colOff>95249</xdr:colOff>
      <xdr:row>45</xdr:row>
      <xdr:rowOff>169210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>
          <a:grpSpLocks noChangeAspect="1"/>
        </xdr:cNvGrpSpPr>
      </xdr:nvGrpSpPr>
      <xdr:grpSpPr>
        <a:xfrm>
          <a:off x="3233602" y="3924300"/>
          <a:ext cx="5586547" cy="3493435"/>
          <a:chOff x="3461635" y="3239059"/>
          <a:chExt cx="6172619" cy="4143375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>
            <a:grpSpLocks noChangeAspect="1"/>
          </xdr:cNvGrpSpPr>
        </xdr:nvGrpSpPr>
        <xdr:grpSpPr>
          <a:xfrm>
            <a:off x="3461635" y="3239059"/>
            <a:ext cx="6172619" cy="4143375"/>
            <a:chOff x="3486148" y="3314699"/>
            <a:chExt cx="6187677" cy="4250532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486148" y="3314699"/>
              <a:ext cx="6187677" cy="4250532"/>
              <a:chOff x="3479004" y="3295649"/>
              <a:chExt cx="6198393" cy="4219575"/>
            </a:xfrm>
          </xdr:grpSpPr>
          <xdr:pic>
            <xdr:nvPicPr>
              <xdr:cNvPr id="8" name="Picture 7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r="83634" b="18909"/>
              <a:stretch>
                <a:fillRect/>
              </a:stretch>
            </xdr:blipFill>
            <xdr:spPr>
              <a:xfrm flipH="1">
                <a:off x="3479004" y="3295649"/>
                <a:ext cx="6198393" cy="4219575"/>
              </a:xfrm>
              <a:prstGeom prst="rect">
                <a:avLst/>
              </a:prstGeom>
            </xdr:spPr>
          </xdr:pic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GrpSpPr/>
            </xdr:nvGrpSpPr>
            <xdr:grpSpPr>
              <a:xfrm>
                <a:off x="3619499" y="4914908"/>
                <a:ext cx="5904573" cy="2537151"/>
                <a:chOff x="1790700" y="5931899"/>
                <a:chExt cx="4323953" cy="1757977"/>
              </a:xfrm>
            </xdr:grpSpPr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300-00000D000000}"/>
                    </a:ext>
                  </a:extLst>
                </xdr:cNvPr>
                <xdr:cNvGrpSpPr/>
              </xdr:nvGrpSpPr>
              <xdr:grpSpPr>
                <a:xfrm>
                  <a:off x="1790700" y="5931899"/>
                  <a:ext cx="4323953" cy="1757977"/>
                  <a:chOff x="790575" y="1886000"/>
                  <a:chExt cx="6415033" cy="2608136"/>
                </a:xfrm>
              </xdr:grpSpPr>
              <xdr:pic>
                <xdr:nvPicPr>
                  <xdr:cNvPr id="16" name="Picture 15">
                    <a:extLst>
                      <a:ext uri="{FF2B5EF4-FFF2-40B4-BE49-F238E27FC236}">
                        <a16:creationId xmlns:a16="http://schemas.microsoft.com/office/drawing/2014/main" id="{00000000-0008-0000-0300-000010000000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3"/>
                  <a:srcRect b="59041"/>
                  <a:stretch>
                    <a:fillRect/>
                  </a:stretch>
                </xdr:blipFill>
                <xdr:spPr>
                  <a:xfrm>
                    <a:off x="1318346" y="1886000"/>
                    <a:ext cx="3590476" cy="74896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7" name="Picture 16">
                    <a:extLst>
                      <a:ext uri="{FF2B5EF4-FFF2-40B4-BE49-F238E27FC236}">
                        <a16:creationId xmlns:a16="http://schemas.microsoft.com/office/drawing/2014/main" id="{00000000-0008-0000-0300-000011000000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4"/>
                  <a:srcRect b="11015"/>
                  <a:stretch>
                    <a:fillRect/>
                  </a:stretch>
                </xdr:blipFill>
                <xdr:spPr>
                  <a:xfrm>
                    <a:off x="790575" y="3370284"/>
                    <a:ext cx="6415033" cy="1123852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14" name="Picture 13">
                  <a:extLst>
                    <a:ext uri="{FF2B5EF4-FFF2-40B4-BE49-F238E27FC236}">
                      <a16:creationId xmlns:a16="http://schemas.microsoft.com/office/drawing/2014/main" id="{00000000-0008-0000-0300-00000E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/>
                <a:srcRect t="57961" b="11127"/>
                <a:stretch>
                  <a:fillRect/>
                </a:stretch>
              </xdr:blipFill>
              <xdr:spPr>
                <a:xfrm>
                  <a:off x="1790700" y="6496873"/>
                  <a:ext cx="2420104" cy="3810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300-00000F000000}"/>
                    </a:ext>
                  </a:extLst>
                </xdr:cNvPr>
                <xdr:cNvSpPr txBox="1"/>
              </xdr:nvSpPr>
              <xdr:spPr>
                <a:xfrm>
                  <a:off x="2017428" y="6815057"/>
                  <a:ext cx="1418961" cy="6073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600" b="1">
                      <a:solidFill>
                        <a:schemeClr val="bg1"/>
                      </a:solidFill>
                    </a:rPr>
                    <a:t>h ↔o</a:t>
                  </a:r>
                  <a:endParaRPr lang="LID4096" sz="1600" b="1">
                    <a:solidFill>
                      <a:schemeClr val="bg1"/>
                    </a:solidFill>
                  </a:endParaRPr>
                </a:p>
              </xdr:txBody>
            </xdr:sp>
          </xdr:grpSp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00000000-0008-0000-0300-00000A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619500" y="3340942"/>
                <a:ext cx="3990975" cy="1545160"/>
              </a:xfrm>
              <a:prstGeom prst="rect">
                <a:avLst/>
              </a:prstGeom>
            </xdr:spPr>
          </xdr:pic>
          <xdr:pic>
            <xdr:nvPicPr>
              <xdr:cNvPr id="11" name="Picture 10">
                <a:extLst>
                  <a:ext uri="{FF2B5EF4-FFF2-40B4-BE49-F238E27FC236}">
                    <a16:creationId xmlns:a16="http://schemas.microsoft.com/office/drawing/2014/main" id="{00000000-0008-0000-0300-00000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3562350" y="4857750"/>
                <a:ext cx="2761905" cy="800000"/>
              </a:xfrm>
              <a:prstGeom prst="rect">
                <a:avLst/>
              </a:prstGeom>
            </xdr:spPr>
          </xdr:pic>
          <xdr:pic>
            <xdr:nvPicPr>
              <xdr:cNvPr id="12" name="Picture 11">
                <a:extLst>
                  <a:ext uri="{FF2B5EF4-FFF2-40B4-BE49-F238E27FC236}">
                    <a16:creationId xmlns:a16="http://schemas.microsoft.com/office/drawing/2014/main" id="{00000000-0008-0000-03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9094728" y="4709003"/>
                <a:ext cx="523810" cy="704762"/>
              </a:xfrm>
              <a:prstGeom prst="rect">
                <a:avLst/>
              </a:prstGeom>
            </xdr:spPr>
          </xdr:pic>
        </xdr:grpSp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23365" r="64784"/>
            <a:stretch>
              <a:fillRect/>
            </a:stretch>
          </xdr:blipFill>
          <xdr:spPr>
            <a:xfrm>
              <a:off x="8435049" y="4729412"/>
              <a:ext cx="326232" cy="805953"/>
            </a:xfrm>
            <a:prstGeom prst="rect">
              <a:avLst/>
            </a:prstGeom>
          </xdr:spPr>
        </xdr:pic>
      </xdr:grp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3333" b="13498"/>
          <a:stretch>
            <a:fillRect/>
          </a:stretch>
        </xdr:blipFill>
        <xdr:spPr>
          <a:xfrm>
            <a:off x="6790287" y="5311974"/>
            <a:ext cx="2744727" cy="954001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84622</xdr:colOff>
      <xdr:row>20</xdr:row>
      <xdr:rowOff>150720</xdr:rowOff>
    </xdr:from>
    <xdr:to>
      <xdr:col>38</xdr:col>
      <xdr:colOff>442372</xdr:colOff>
      <xdr:row>41</xdr:row>
      <xdr:rowOff>139525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12486172" y="2636745"/>
          <a:ext cx="4824975" cy="4065505"/>
          <a:chOff x="11153745" y="3378574"/>
          <a:chExt cx="4921276" cy="3666510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GrpSpPr/>
        </xdr:nvGrpSpPr>
        <xdr:grpSpPr>
          <a:xfrm>
            <a:off x="11153745" y="3378574"/>
            <a:ext cx="4921276" cy="2919815"/>
            <a:chOff x="11153745" y="3378574"/>
            <a:chExt cx="4921276" cy="2919815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00000000-0008-0000-0300-000016000000}"/>
                    </a:ext>
                  </a:extLst>
                </xdr:cNvPr>
                <xdr:cNvSpPr txBox="1"/>
              </xdr:nvSpPr>
              <xdr:spPr>
                <a:xfrm>
                  <a:off x="11153745" y="4679095"/>
                  <a:ext cx="4921276" cy="36830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Cd</m:t>
                        </m:r>
                        <m: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/(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pt-BR" sz="25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 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ε</m:t>
                        </m:r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2500" b="0" i="0"/>
                </a:p>
              </xdr:txBody>
            </xdr:sp>
          </mc:Choice>
          <mc:Fallback xmlns="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00000000-0008-0000-0300-000016000000}"/>
                    </a:ext>
                  </a:extLst>
                </xdr:cNvPr>
                <xdr:cNvSpPr txBox="1"/>
              </xdr:nvSpPr>
              <xdr:spPr>
                <a:xfrm>
                  <a:off x="11153745" y="4679095"/>
                  <a:ext cx="4921276" cy="36830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pt-BR" sz="25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Cd=</a:t>
                  </a:r>
                  <a:r>
                    <a:rPr lang="pt-BR" sz="25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1/(</a:t>
                  </a:r>
                  <a:r>
                    <a:rPr lang="pt-BR" sz="25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n−1)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  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ε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(d_i−d ̅)(d_i−d ̅)</a:t>
                  </a:r>
                  <a:endParaRPr lang="LID4096" sz="2500" b="0" i="0"/>
                </a:p>
              </xdr:txBody>
            </xdr:sp>
          </mc:Fallback>
        </mc:AlternateContent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GrpSpPr/>
          </xdr:nvGrpSpPr>
          <xdr:grpSpPr>
            <a:xfrm>
              <a:off x="14204576" y="3378574"/>
              <a:ext cx="1643903" cy="1031613"/>
              <a:chOff x="14135100" y="3352800"/>
              <a:chExt cx="1657350" cy="1043940"/>
            </a:xfrm>
          </xdr:grpSpPr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GrpSpPr/>
            </xdr:nvGrpSpPr>
            <xdr:grpSpPr>
              <a:xfrm>
                <a:off x="14220825" y="3419475"/>
                <a:ext cx="1512597" cy="935601"/>
                <a:chOff x="14220825" y="3419475"/>
                <a:chExt cx="1512597" cy="935601"/>
              </a:xfrm>
            </xdr:grpSpPr>
            <xdr:grpSp>
              <xdr:nvGrpSpPr>
                <xdr:cNvPr id="29" name="Group 28">
                  <a:extLst>
                    <a:ext uri="{FF2B5EF4-FFF2-40B4-BE49-F238E27FC236}">
                      <a16:creationId xmlns:a16="http://schemas.microsoft.com/office/drawing/2014/main" id="{00000000-0008-0000-0300-00001D000000}"/>
                    </a:ext>
                  </a:extLst>
                </xdr:cNvPr>
                <xdr:cNvGrpSpPr/>
              </xdr:nvGrpSpPr>
              <xdr:grpSpPr>
                <a:xfrm>
                  <a:off x="14220825" y="3419475"/>
                  <a:ext cx="726350" cy="935373"/>
                  <a:chOff x="12344400" y="6324600"/>
                  <a:chExt cx="726350" cy="935373"/>
                </a:xfrm>
              </xdr:grpSpPr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2" name="TextBox 31">
                        <a:extLst>
                          <a:ext uri="{FF2B5EF4-FFF2-40B4-BE49-F238E27FC236}">
                            <a16:creationId xmlns:a16="http://schemas.microsoft.com/office/drawing/2014/main" id="{00000000-0008-0000-0300-000020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44400" y="6772275"/>
                        <a:ext cx="680058" cy="48769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sSup>
                                <m:sSupPr>
                                  <m:ctrlPr>
                                    <a:rPr lang="pt-BR" sz="30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x</m:t>
                                  </m:r>
                                </m:e>
                                <m:sup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T</m:t>
                                  </m:r>
                                </m:sup>
                              </m:s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oMath>
                          </m:oMathPara>
                        </a14:m>
                        <a:endParaRPr lang="LID4096" sz="3000" i="0"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2" name="TextBox 31">
                        <a:extLst>
                          <a:ext uri="{FF2B5EF4-FFF2-40B4-BE49-F238E27FC236}">
                            <a16:creationId xmlns:a16="http://schemas.microsoft.com/office/drawing/2014/main" id="{3C0D11C0-EF8B-71A6-BB04-161D181675F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44400" y="6772275"/>
                        <a:ext cx="680058" cy="48769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:r>
                          <a:rPr lang="pt-BR" sz="3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a:t>x^T y</a:t>
                        </a:r>
                        <a:endParaRPr lang="LID4096" sz="3000" i="0"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3" name="TextBox 32">
                        <a:extLst>
                          <a:ext uri="{FF2B5EF4-FFF2-40B4-BE49-F238E27FC236}">
                            <a16:creationId xmlns:a16="http://schemas.microsoft.com/office/drawing/2014/main" id="{00000000-0008-0000-0300-000021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72975" y="6324600"/>
                        <a:ext cx="697775" cy="475487"/>
                      </a:xfrm>
                      <a:prstGeom prst="rect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sSup>
                                <m:sSupPr>
                                  <m:ctrlPr>
                                    <a:rPr lang="pt-BR" sz="30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x</m:t>
                                  </m:r>
                                </m:e>
                                <m:sup>
                                  <m:r>
                                    <m:rPr>
                                      <m:sty m:val="p"/>
                                    </m:rPr>
                                    <a:rPr lang="pt-BR" sz="3000" b="0" i="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T</m:t>
                                  </m:r>
                                </m:sup>
                              </m:s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oMath>
                          </m:oMathPara>
                        </a14:m>
                        <a:endParaRPr lang="LID4096" sz="3000" i="0">
                          <a:solidFill>
                            <a:srgbClr val="FF0000"/>
                          </a:solidFill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3" name="TextBox 32">
                        <a:extLst>
                          <a:ext uri="{FF2B5EF4-FFF2-40B4-BE49-F238E27FC236}">
                            <a16:creationId xmlns:a16="http://schemas.microsoft.com/office/drawing/2014/main" id="{78AD7F6E-657C-D7C1-9D6B-FFF3EAC2482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2372975" y="6324600"/>
                        <a:ext cx="697775" cy="475487"/>
                      </a:xfrm>
                      <a:prstGeom prst="rect">
                        <a:avLst/>
                      </a:prstGeom>
                      <a:solidFill>
                        <a:schemeClr val="bg1">
                          <a:lumMod val="85000"/>
                        </a:schemeClr>
                      </a:solidFill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spAutoFit/>
                      </a:bodyPr>
                      <a:lstStyle/>
                      <a:p>
                        <a:pPr/>
                        <a:r>
                          <a:rPr lang="pt-BR" sz="30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a:t>x^T x</a:t>
                        </a:r>
                        <a:endParaRPr lang="LID4096" sz="3000" i="0">
                          <a:solidFill>
                            <a:srgbClr val="FF0000"/>
                          </a:solidFill>
                          <a:latin typeface="Arial" panose="020B0604020202020204" pitchFamily="34" charset="0"/>
                          <a:ea typeface="Cambria" panose="02040503050406030204" pitchFamily="18" charset="0"/>
                          <a:cs typeface="Arial" panose="020B0604020202020204" pitchFamily="34" charset="0"/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00000000-0008-0000-0300-00001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4954250" y="3876675"/>
                      <a:ext cx="726096" cy="478401"/>
                    </a:xfrm>
                    <a:prstGeom prst="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30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x</m:t>
                                </m:r>
                              </m:e>
                              <m:sup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T</m:t>
                                </m:r>
                              </m:sup>
                            </m:s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oMath>
                        </m:oMathPara>
                      </a14:m>
                      <a:endParaRPr lang="LID4096" sz="3000" i="0">
                        <a:solidFill>
                          <a:srgbClr val="FF0000"/>
                        </a:solidFill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0" name="TextBox 29">
                      <a:extLst>
                        <a:ext uri="{FF2B5EF4-FFF2-40B4-BE49-F238E27FC236}">
                          <a16:creationId xmlns:a16="http://schemas.microsoft.com/office/drawing/2014/main" id="{D038FC64-4372-69D5-BEB2-6F2118482F37}"/>
                        </a:ext>
                      </a:extLst>
                    </xdr:cNvPr>
                    <xdr:cNvSpPr txBox="1"/>
                  </xdr:nvSpPr>
                  <xdr:spPr>
                    <a:xfrm>
                      <a:off x="14954250" y="3876675"/>
                      <a:ext cx="726096" cy="478401"/>
                    </a:xfrm>
                    <a:prstGeom prst="rect">
                      <a:avLst/>
                    </a:prstGeom>
                    <a:solidFill>
                      <a:schemeClr val="bg1">
                        <a:lumMod val="85000"/>
                      </a:schemeClr>
                    </a:solidFill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pt-BR" sz="30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x^T x</a:t>
                      </a:r>
                      <a:endParaRPr lang="LID4096" sz="3000" i="0">
                        <a:solidFill>
                          <a:srgbClr val="FF0000"/>
                        </a:solidFill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1" name="TextBox 30">
                      <a:extLst>
                        <a:ext uri="{FF2B5EF4-FFF2-40B4-BE49-F238E27FC236}">
                          <a16:creationId xmlns:a16="http://schemas.microsoft.com/office/drawing/2014/main" id="{00000000-0008-0000-0300-00001F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001875" y="3429000"/>
                      <a:ext cx="731547" cy="478401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3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x</m:t>
                                </m:r>
                              </m:e>
                              <m:sup>
                                <m:r>
                                  <m:rPr>
                                    <m:sty m:val="p"/>
                                  </m:rPr>
                                  <a:rPr lang="pt-BR" sz="30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T</m:t>
                                </m:r>
                              </m:sup>
                            </m:s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y</m:t>
                            </m:r>
                          </m:oMath>
                        </m:oMathPara>
                      </a14:m>
                      <a:endParaRPr lang="LID4096" sz="3000" i="0"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1" name="TextBox 30">
                      <a:extLst>
                        <a:ext uri="{FF2B5EF4-FFF2-40B4-BE49-F238E27FC236}">
                          <a16:creationId xmlns:a16="http://schemas.microsoft.com/office/drawing/2014/main" id="{70C5B397-CF4D-B162-E473-800370970769}"/>
                        </a:ext>
                      </a:extLst>
                    </xdr:cNvPr>
                    <xdr:cNvSpPr txBox="1"/>
                  </xdr:nvSpPr>
                  <xdr:spPr>
                    <a:xfrm>
                      <a:off x="15001875" y="3429000"/>
                      <a:ext cx="731547" cy="478401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pt-BR" sz="3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x^T y</a:t>
                      </a:r>
                      <a:endParaRPr lang="LID4096" sz="3000" i="0">
                        <a:latin typeface="Arial" panose="020B0604020202020204" pitchFamily="34" charset="0"/>
                        <a:ea typeface="Cambria" panose="02040503050406030204" pitchFamily="18" charset="0"/>
                        <a:cs typeface="Arial" panose="020B0604020202020204" pitchFamily="34" charset="0"/>
                      </a:endParaRPr>
                    </a:p>
                  </xdr:txBody>
                </xdr:sp>
              </mc:Fallback>
            </mc:AlternateContent>
          </xdr:grpSp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CxnSpPr/>
            </xdr:nvCxnSpPr>
            <xdr:spPr>
              <a:xfrm>
                <a:off x="14135100" y="3352800"/>
                <a:ext cx="0" cy="100584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CxnSpPr/>
            </xdr:nvCxnSpPr>
            <xdr:spPr>
              <a:xfrm>
                <a:off x="15792450" y="3390900"/>
                <a:ext cx="0" cy="100584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11170582" y="5239109"/>
                  <a:ext cx="1910043" cy="105928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Cov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  <m: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d>
                      </m:oMath>
                    </m:oMathPara>
                  </a14:m>
                  <a:endParaRPr lang="pt-BR" sz="25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  <m: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</m:t>
                        </m:r>
                        <m:sSup>
                          <m:sSupPr>
                            <m:ctrlPr>
                              <a:rPr lang="pt-BR" sz="25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pt-BR" sz="25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2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sSup>
                          <m:sSupPr>
                            <m:ctrlPr>
                              <a:rPr lang="pt-B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sty m:val="p"/>
                              </m:rPr>
                              <a:rPr lang="el-GR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Σ</m:t>
                            </m:r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LID4096" sz="25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11170582" y="5239109"/>
                  <a:ext cx="1910043" cy="105928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:r>
                    <a:rPr lang="pt-BR" sz="25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Cov{x,y}</a:t>
                  </a:r>
                  <a:endParaRPr lang="pt-BR" sz="25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 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∆D〖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∆D</a:t>
                  </a:r>
                  <a:r>
                    <a:rPr lang="pt-BR" sz="25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〗^T</a:t>
                  </a:r>
                  <a:endParaRPr lang="pt-BR" sz="25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=〖U</a:t>
                  </a:r>
                  <a:r>
                    <a:rPr lang="el-G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Σ</a:t>
                  </a:r>
                  <a:r>
                    <a:rPr lang="pt-BR" sz="2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V〗^T</a:t>
                  </a:r>
                  <a:endParaRPr lang="LID4096" sz="25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00000000-0008-0000-0300-000019000000}"/>
                    </a:ext>
                  </a:extLst>
                </xdr:cNvPr>
                <xdr:cNvSpPr txBox="1"/>
              </xdr:nvSpPr>
              <xdr:spPr>
                <a:xfrm>
                  <a:off x="12505765" y="5531783"/>
                  <a:ext cx="3361764" cy="72026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right"/>
                      </m:oMathParaPr>
                      <m:oMath xmlns:m="http://schemas.openxmlformats.org/officeDocument/2006/math"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𝐃</m:t>
                        </m:r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den>
                        </m:f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  <m:sub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sub>
                        </m:sSub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25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25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</m:acc>
                        <m:r>
                          <a:rPr lang="pt-BR" sz="25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25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5E813D45-8D73-A3C9-FC9C-7E2C3AC467FE}"/>
                    </a:ext>
                  </a:extLst>
                </xdr:cNvPr>
                <xdr:cNvSpPr txBox="1"/>
              </xdr:nvSpPr>
              <xdr:spPr>
                <a:xfrm>
                  <a:off x="12505765" y="5531783"/>
                  <a:ext cx="3361764" cy="72026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/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∆𝐃=𝟏/(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𝐧−𝟏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)</a:t>
                  </a:r>
                  <a:r>
                    <a:rPr lang="pt-BR" sz="25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(𝐝_𝐧−𝐝 ̅)</a:t>
                  </a:r>
                  <a:endParaRPr lang="LID4096" sz="25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 txBox="1"/>
            </xdr:nvSpPr>
            <xdr:spPr>
              <a:xfrm>
                <a:off x="11234258" y="6555056"/>
                <a:ext cx="1841464" cy="49002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𝑪</m:t>
                          </m:r>
                        </m:e>
                        <m:sub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𝒅</m:t>
                          </m:r>
                        </m:sub>
                        <m:sup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𝟏</m:t>
                          </m:r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/</m:t>
                          </m:r>
                          <m:r>
                            <a:rPr lang="pt-BR" sz="2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𝟐</m:t>
                          </m:r>
                        </m:sup>
                      </m:sSubSup>
                      <m:r>
                        <a:rPr lang="pt-BR" sz="2800" b="1" i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 </m:t>
                      </m:r>
                      <m:r>
                        <a:rPr lang="pt-BR" sz="2800" b="1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𝐔</m:t>
                      </m:r>
                      <m:r>
                        <a:rPr lang="el-GR" sz="2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𝜮</m:t>
                      </m:r>
                    </m:oMath>
                  </m:oMathPara>
                </a14:m>
                <a:endParaRPr lang="LID4096" sz="2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 txBox="1"/>
            </xdr:nvSpPr>
            <xdr:spPr>
              <a:xfrm>
                <a:off x="11234258" y="6555056"/>
                <a:ext cx="1841464" cy="49002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pt-BR" sz="28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𝑪_𝒅^(𝟏/𝟐)</a:t>
                </a:r>
                <a:r>
                  <a:rPr lang="pt-BR" sz="2800" b="1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= </a:t>
                </a:r>
                <a:r>
                  <a:rPr lang="pt-BR" sz="2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𝐔</a:t>
                </a:r>
                <a:r>
                  <a:rPr lang="el-GR" sz="2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𝜮</a:t>
                </a:r>
                <a:endParaRPr lang="LID4096" sz="2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26</xdr:col>
      <xdr:colOff>95250</xdr:colOff>
      <xdr:row>22</xdr:row>
      <xdr:rowOff>57150</xdr:rowOff>
    </xdr:from>
    <xdr:to>
      <xdr:col>29</xdr:col>
      <xdr:colOff>48495</xdr:colOff>
      <xdr:row>26</xdr:row>
      <xdr:rowOff>13896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 txBox="1"/>
          </xdr:nvSpPr>
          <xdr:spPr>
            <a:xfrm>
              <a:off x="10582275" y="3743325"/>
              <a:ext cx="1448670" cy="794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5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Corr.</a:t>
              </a:r>
              <a:r>
                <a:rPr lang="pt-BR" sz="1500" b="0" baseline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coef</a:t>
              </a:r>
              <a:endParaRPr lang="pt-BR" sz="15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5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  <m:r>
                          <a:rPr lang="pt-BR" sz="1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𝑜𝑣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</m:num>
                      <m:den>
                        <m:rad>
                          <m:radPr>
                            <m:degHide m:val="on"/>
                            <m:ctrlP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𝑉</m:t>
                            </m:r>
                            <m:d>
                              <m:dPr>
                                <m:begChr m:val="{"/>
                                <m:endChr m:val="}"/>
                                <m:ctrlPr>
                                  <a:rPr lang="pt-BR" sz="1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BR" sz="1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𝑉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{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  <m:r>
                              <a:rPr lang="pt-BR" sz="1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}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LID4096" sz="15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B5F7431-699E-470D-BDD2-81F73092DFEE}"/>
                </a:ext>
              </a:extLst>
            </xdr:cNvPr>
            <xdr:cNvSpPr txBox="1"/>
          </xdr:nvSpPr>
          <xdr:spPr>
            <a:xfrm>
              <a:off x="10582275" y="3743325"/>
              <a:ext cx="1448670" cy="794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5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Corr.</a:t>
              </a:r>
              <a:r>
                <a:rPr lang="pt-BR" sz="1500" b="0" baseline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coef</a:t>
              </a:r>
              <a:endParaRPr lang="pt-BR" sz="15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C𝑜𝑣{𝑥,𝑦}</a:t>
              </a:r>
              <a:r>
                <a:rPr lang="pt-B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/√(𝑉{𝑥}𝑉{𝑦})</a:t>
              </a:r>
              <a:endParaRPr lang="LID4096" sz="1500"/>
            </a:p>
          </xdr:txBody>
        </xdr:sp>
      </mc:Fallback>
    </mc:AlternateContent>
    <xdr:clientData/>
  </xdr:twoCellAnchor>
  <xdr:twoCellAnchor>
    <xdr:from>
      <xdr:col>8</xdr:col>
      <xdr:colOff>161925</xdr:colOff>
      <xdr:row>1</xdr:row>
      <xdr:rowOff>0</xdr:rowOff>
    </xdr:from>
    <xdr:to>
      <xdr:col>10</xdr:col>
      <xdr:colOff>0</xdr:colOff>
      <xdr:row>4</xdr:row>
      <xdr:rowOff>66675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2676525" y="85725"/>
          <a:ext cx="9144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F9</a:t>
          </a:r>
          <a:endParaRPr lang="LID4096" sz="4000" b="1"/>
        </a:p>
      </xdr:txBody>
    </xdr:sp>
    <xdr:clientData/>
  </xdr:twoCellAnchor>
  <xdr:twoCellAnchor>
    <xdr:from>
      <xdr:col>0</xdr:col>
      <xdr:colOff>-1</xdr:colOff>
      <xdr:row>16</xdr:row>
      <xdr:rowOff>57150</xdr:rowOff>
    </xdr:from>
    <xdr:to>
      <xdr:col>8</xdr:col>
      <xdr:colOff>575803</xdr:colOff>
      <xdr:row>45</xdr:row>
      <xdr:rowOff>123825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pSpPr>
          <a:grpSpLocks noChangeAspect="1"/>
        </xdr:cNvGrpSpPr>
      </xdr:nvGrpSpPr>
      <xdr:grpSpPr>
        <a:xfrm>
          <a:off x="-1" y="2000250"/>
          <a:ext cx="3090404" cy="5372100"/>
          <a:chOff x="3590925" y="3000375"/>
          <a:chExt cx="2854195" cy="4093023"/>
        </a:xfrm>
      </xdr:grpSpPr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GraphicFramePr>
            <a:graphicFrameLocks/>
          </xdr:cNvGraphicFramePr>
        </xdr:nvGraphicFramePr>
        <xdr:xfrm>
          <a:off x="3590925" y="3000375"/>
          <a:ext cx="2776538" cy="403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GraphicFramePr>
            <a:graphicFrameLocks/>
          </xdr:cNvGraphicFramePr>
        </xdr:nvGraphicFramePr>
        <xdr:xfrm>
          <a:off x="3668582" y="3054798"/>
          <a:ext cx="2776538" cy="403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6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2005</xdr:colOff>
      <xdr:row>7</xdr:row>
      <xdr:rowOff>0</xdr:rowOff>
    </xdr:from>
    <xdr:ext cx="235418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sSup>
                    <m:sSupPr>
                      <m:ctrlPr>
                        <a:rPr kumimoji="0" lang="pt-BR" sz="9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𝛜</m:t>
                      </m:r>
                      <m:r>
                        <m:rPr>
                          <m:nor/>
                        </m:rPr>
                        <a:rPr kumimoji="0" lang="LID4096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</m:e>
                    <m:sup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𝛜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=</m:t>
                  </m:r>
                  <m:sSup>
                    <m:sSupPr>
                      <m:ctrlPr>
                        <a:rPr lang="pt-BR" sz="9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𝐲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𝛃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lang="pt-BR" sz="9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𝛃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14:m>
                <m:oMath xmlns:m="http://schemas.openxmlformats.org/officeDocument/2006/math"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𝚽</m:t>
                  </m:r>
                  <m:d>
                    <m:dPr>
                      <m:ctrlPr>
                        <a:rPr lang="pt-BR" sz="900" b="1" i="1" baseline="0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pt-BR" sz="1100" b="1" i="0" baseline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𝛃</m:t>
                      </m:r>
                    </m:e>
                  </m:d>
                  <m:r>
                    <a:rPr lang="pt-BR" sz="900" b="1" i="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pt-BR" sz="900" b="1" i="0" baseline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/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</m:oMath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   =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𝚽(</a:t>
              </a:r>
              <a:r>
                <a:rPr lang="pt-BR" sz="11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𝛃)</a:t>
              </a:r>
              <a:r>
                <a:rPr lang="pt-BR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lang="pt-BR" sz="900" b="1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230604</xdr:colOff>
      <xdr:row>8</xdr:row>
      <xdr:rowOff>5013</xdr:rowOff>
    </xdr:from>
    <xdr:ext cx="1920240" cy="384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𝛜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𝛜</m:t>
                        </m:r>
                      </m:num>
                      <m:den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</m:den>
                    </m:f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9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𝐲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𝛃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BR" sz="9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𝟎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〖𝛃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𝛃)=𝟎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240631</xdr:colOff>
      <xdr:row>10</xdr:row>
      <xdr:rowOff>0</xdr:rowOff>
    </xdr:from>
    <xdr:ext cx="2717131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…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𝐍𝐞𝐰𝐭𝐨𝐧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𝐒𝐎𝐋𝐔𝐓𝐈𝐎𝐍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…𝐍𝐞𝐰𝐭𝐨𝐧 𝐒𝐎𝐋𝐔𝐓𝐈𝐎𝐍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200526</xdr:rowOff>
    </xdr:from>
    <xdr:ext cx="128016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120313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406069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r>
                    <a:rPr lang="pt-BR" sz="900" b="1" i="0">
                      <a:solidFill>
                        <a:srgbClr val="00B05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𝐲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𝐟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</m:t>
                  </m:r>
                  <m:r>
                    <a:rPr lang="pt-BR" sz="900" b="1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</m:oMath>
              </a14:m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=𝐟(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,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2006</xdr:colOff>
      <xdr:row>12</xdr:row>
      <xdr:rowOff>0</xdr:rowOff>
    </xdr:from>
    <xdr:ext cx="38481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b>
                  </m:sSub>
                  <m:r>
                    <a:rPr kumimoji="0" lang="ar-AE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kumimoji="0" lang="ar-AE" sz="900" b="1" i="1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  </m:t>
                          </m:r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(</m:t>
                          </m:r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𝐗</m:t>
                          </m:r>
                        </m:e>
                        <m:sup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𝐓</m:t>
                          </m:r>
                        </m:sup>
                      </m:s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𝐐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 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𝛌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𝐈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               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 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𝛌𝐈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                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105276</xdr:colOff>
      <xdr:row>13</xdr:row>
      <xdr:rowOff>0</xdr:rowOff>
    </xdr:from>
    <xdr:ext cx="3058027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  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 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</m:t>
                        </m:r>
                        <m:sSub>
                          <m:sSubPr>
                            <m:ctrlPr>
                              <a:rPr kumimoji="0" lang="pt-BR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𝛌</m:t>
                            </m:r>
                          </m:e>
                          <m:sub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𝐝𝐢𝐚𝐠</m:t>
                            </m:r>
                          </m:sub>
                        </m:s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_𝐝𝐢𝐚𝐠 (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556460</xdr:colOff>
      <xdr:row>12</xdr:row>
      <xdr:rowOff>190500</xdr:rowOff>
    </xdr:from>
    <xdr:ext cx="1503947" cy="394315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/>
        </xdr:cNvSpPr>
      </xdr:nvSpPr>
      <xdr:spPr>
        <a:xfrm>
          <a:off x="661736" y="2596816"/>
          <a:ext cx="1503947" cy="3943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txBody>
        <a:bodyPr vertOverflow="clip" horzOverflow="clip" wrap="square" lIns="45720" tIns="0" rIns="45720" bIns="0" anchor="t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endParaRPr lang="en-US" sz="900" b="1" i="0" u="none" strike="noStrike" baseline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ysClr val="windowText" lastClr="00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Step size </a:t>
          </a:r>
          <a:endParaRPr lang="LID4096" sz="900" b="1" i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 </a:t>
              </a:r>
              <a:r>
                <a:rPr lang="pt-BR" sz="900" b="1" i="0" baseline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21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/>
        </xdr:cNvSpPr>
      </xdr:nvSpPr>
      <xdr:spPr>
        <a:xfrm>
          <a:off x="1102896" y="401053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8</xdr:col>
      <xdr:colOff>376078</xdr:colOff>
      <xdr:row>0</xdr:row>
      <xdr:rowOff>182429</xdr:rowOff>
    </xdr:from>
    <xdr:to>
      <xdr:col>15</xdr:col>
      <xdr:colOff>35091</xdr:colOff>
      <xdr:row>16</xdr:row>
      <xdr:rowOff>12900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762591" y="182429"/>
          <a:ext cx="3940250" cy="3038892"/>
          <a:chOff x="4115894" y="202481"/>
          <a:chExt cx="3940250" cy="3038892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00000000-0008-0000-0400-000071000000}"/>
              </a:ext>
            </a:extLst>
          </xdr:cNvPr>
          <xdr:cNvGrpSpPr/>
        </xdr:nvGrpSpPr>
        <xdr:grpSpPr>
          <a:xfrm>
            <a:off x="4115894" y="202481"/>
            <a:ext cx="3940250" cy="1596649"/>
            <a:chOff x="4145507" y="2131631"/>
            <a:chExt cx="3936110" cy="1511499"/>
          </a:xfrm>
        </xdr:grpSpPr>
        <xdr:grpSp>
          <xdr:nvGrpSpPr>
            <xdr:cNvPr id="79" name="Group 78">
              <a:extLst>
                <a:ext uri="{FF2B5EF4-FFF2-40B4-BE49-F238E27FC236}">
                  <a16:creationId xmlns:a16="http://schemas.microsoft.com/office/drawing/2014/main" id="{00000000-0008-0000-0400-00004F000000}"/>
                </a:ext>
              </a:extLst>
            </xdr:cNvPr>
            <xdr:cNvGrpSpPr/>
          </xdr:nvGrpSpPr>
          <xdr:grpSpPr>
            <a:xfrm>
              <a:off x="4145507" y="2131631"/>
              <a:ext cx="3936110" cy="1506563"/>
              <a:chOff x="22126432" y="42078145"/>
              <a:chExt cx="6422664" cy="2615064"/>
            </a:xfrm>
          </xdr:grpSpPr>
          <xdr:sp macro="" textlink="">
            <xdr:nvSpPr>
              <xdr:cNvPr id="80" name="Rectangle 79">
                <a:extLst>
                  <a:ext uri="{FF2B5EF4-FFF2-40B4-BE49-F238E27FC236}">
                    <a16:creationId xmlns:a16="http://schemas.microsoft.com/office/drawing/2014/main" id="{00000000-0008-0000-0400-000050000000}"/>
                  </a:ext>
                </a:extLst>
              </xdr:cNvPr>
              <xdr:cNvSpPr/>
            </xdr:nvSpPr>
            <xdr:spPr>
              <a:xfrm>
                <a:off x="22175313" y="42107512"/>
                <a:ext cx="6373783" cy="258569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82" name="Group 81">
                <a:extLst>
                  <a:ext uri="{FF2B5EF4-FFF2-40B4-BE49-F238E27FC236}">
                    <a16:creationId xmlns:a16="http://schemas.microsoft.com/office/drawing/2014/main" id="{00000000-0008-0000-0400-000052000000}"/>
                  </a:ext>
                </a:extLst>
              </xdr:cNvPr>
              <xdr:cNvGrpSpPr/>
            </xdr:nvGrpSpPr>
            <xdr:grpSpPr>
              <a:xfrm>
                <a:off x="22126432" y="42078145"/>
                <a:ext cx="6316435" cy="2525760"/>
                <a:chOff x="5201442" y="13233771"/>
                <a:chExt cx="6123140" cy="2152370"/>
              </a:xfrm>
            </xdr:grpSpPr>
            <xdr:sp macro="" textlink="">
              <xdr:nvSpPr>
                <xdr:cNvPr id="83" name="TextBox 14">
                  <a:extLst>
                    <a:ext uri="{FF2B5EF4-FFF2-40B4-BE49-F238E27FC236}">
                      <a16:creationId xmlns:a16="http://schemas.microsoft.com/office/drawing/2014/main" id="{00000000-0008-0000-0400-000053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84" name="Group 83">
                  <a:extLst>
                    <a:ext uri="{FF2B5EF4-FFF2-40B4-BE49-F238E27FC236}">
                      <a16:creationId xmlns:a16="http://schemas.microsoft.com/office/drawing/2014/main" id="{00000000-0008-0000-0400-000054000000}"/>
                    </a:ext>
                  </a:extLst>
                </xdr:cNvPr>
                <xdr:cNvGrpSpPr/>
              </xdr:nvGrpSpPr>
              <xdr:grpSpPr>
                <a:xfrm>
                  <a:off x="5201442" y="13233771"/>
                  <a:ext cx="6051840" cy="2152370"/>
                  <a:chOff x="7487442" y="13315414"/>
                  <a:chExt cx="6051840" cy="2152370"/>
                </a:xfrm>
              </xdr:grpSpPr>
              <xdr:grpSp>
                <xdr:nvGrpSpPr>
                  <xdr:cNvPr id="85" name="Group 84">
                    <a:extLst>
                      <a:ext uri="{FF2B5EF4-FFF2-40B4-BE49-F238E27FC236}">
                        <a16:creationId xmlns:a16="http://schemas.microsoft.com/office/drawing/2014/main" id="{00000000-0008-0000-0400-000055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89" name="Group 88">
                      <a:extLst>
                        <a:ext uri="{FF2B5EF4-FFF2-40B4-BE49-F238E27FC236}">
                          <a16:creationId xmlns:a16="http://schemas.microsoft.com/office/drawing/2014/main" id="{00000000-0008-0000-0400-000059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91" name="Text Box 5">
                        <a:extLst>
                          <a:ext uri="{FF2B5EF4-FFF2-40B4-BE49-F238E27FC236}">
                            <a16:creationId xmlns:a16="http://schemas.microsoft.com/office/drawing/2014/main" id="{00000000-0008-0000-0400-00005B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92" name="Group 91">
                        <a:extLst>
                          <a:ext uri="{FF2B5EF4-FFF2-40B4-BE49-F238E27FC236}">
                            <a16:creationId xmlns:a16="http://schemas.microsoft.com/office/drawing/2014/main" id="{00000000-0008-0000-0400-00005C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96" name="Line 9">
                          <a:extLst>
                            <a:ext uri="{FF2B5EF4-FFF2-40B4-BE49-F238E27FC236}">
                              <a16:creationId xmlns:a16="http://schemas.microsoft.com/office/drawing/2014/main" id="{00000000-0008-0000-0400-000060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98" name="Line 11">
                          <a:extLst>
                            <a:ext uri="{FF2B5EF4-FFF2-40B4-BE49-F238E27FC236}">
                              <a16:creationId xmlns:a16="http://schemas.microsoft.com/office/drawing/2014/main" id="{00000000-0008-0000-0400-000062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90" name="TextBox 14">
                      <a:extLst>
                        <a:ext uri="{FF2B5EF4-FFF2-40B4-BE49-F238E27FC236}">
                          <a16:creationId xmlns:a16="http://schemas.microsoft.com/office/drawing/2014/main" id="{00000000-0008-0000-0400-00005A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86" name="TextBox 14">
                    <a:extLst>
                      <a:ext uri="{FF2B5EF4-FFF2-40B4-BE49-F238E27FC236}">
                        <a16:creationId xmlns:a16="http://schemas.microsoft.com/office/drawing/2014/main" id="{00000000-0008-0000-0400-000056000000}"/>
                      </a:ext>
                    </a:extLst>
                  </xdr:cNvPr>
                  <xdr:cNvSpPr txBox="1"/>
                </xdr:nvSpPr>
                <xdr:spPr>
                  <a:xfrm>
                    <a:off x="9270771" y="13315414"/>
                    <a:ext cx="589462" cy="2152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900" b="1" i="0" kern="1200" baseline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900" b="1" i="0" kern="1200" baseline="-2500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00B05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900" b="1" i="0" u="none" strike="noStrike" kern="1200" cap="none" spc="0" normalizeH="0" baseline="-2500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00B05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87" name="TextBox 14">
                    <a:extLst>
                      <a:ext uri="{FF2B5EF4-FFF2-40B4-BE49-F238E27FC236}">
                        <a16:creationId xmlns:a16="http://schemas.microsoft.com/office/drawing/2014/main" id="{00000000-0008-0000-0400-000057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9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9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00000000-0008-0000-0400-000070000000}"/>
                </a:ext>
              </a:extLst>
            </xdr:cNvPr>
            <xdr:cNvGrpSpPr/>
          </xdr:nvGrpSpPr>
          <xdr:grpSpPr>
            <a:xfrm>
              <a:off x="4239102" y="2631672"/>
              <a:ext cx="1068144" cy="1011458"/>
              <a:chOff x="4239102" y="2631672"/>
              <a:chExt cx="1068144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7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400-00006B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107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00000000-0008-0000-0400-00006B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108" name="Text Box 3">
                <a:extLst>
                  <a:ext uri="{FF2B5EF4-FFF2-40B4-BE49-F238E27FC236}">
                    <a16:creationId xmlns:a16="http://schemas.microsoft.com/office/drawing/2014/main" id="{00000000-0008-0000-0400-00006C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09" name="Text Box 4">
                <a:extLst>
                  <a:ext uri="{FF2B5EF4-FFF2-40B4-BE49-F238E27FC236}">
                    <a16:creationId xmlns:a16="http://schemas.microsoft.com/office/drawing/2014/main" id="{00000000-0008-0000-0400-00006D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42616" y="3005612"/>
                <a:ext cx="949449" cy="159058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 - o</a:t>
                </a:r>
                <a:r>
                  <a:rPr lang="en-AU" sz="900" b="1" i="0" kern="1200" baseline="-250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≈ 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J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 - 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0" name="TextBox 1">
                    <a:extLst>
                      <a:ext uri="{FF2B5EF4-FFF2-40B4-BE49-F238E27FC236}">
                        <a16:creationId xmlns:a16="http://schemas.microsoft.com/office/drawing/2014/main" id="{00000000-0008-0000-0400-00006E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900" b="1" i="1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9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9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9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9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9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900" b="1" i="1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900" b="1" i="0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900" b="1" i="0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9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9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9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9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9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10" name="TextBox 1">
                    <a:extLst>
                      <a:ext uri="{FF2B5EF4-FFF2-40B4-BE49-F238E27FC236}">
                        <a16:creationId xmlns:a16="http://schemas.microsoft.com/office/drawing/2014/main" id="{00000000-0008-0000-0400-00006E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9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9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9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9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9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1" name="TextBox 4">
                    <a:extLst>
                      <a:ext uri="{FF2B5EF4-FFF2-40B4-BE49-F238E27FC236}">
                        <a16:creationId xmlns:a16="http://schemas.microsoft.com/office/drawing/2014/main" id="{00000000-0008-0000-0400-00006F000000}"/>
                      </a:ext>
                    </a:extLst>
                  </xdr:cNvPr>
                  <xdr:cNvSpPr txBox="1"/>
                </xdr:nvSpPr>
                <xdr:spPr>
                  <a:xfrm>
                    <a:off x="4376295" y="3290348"/>
                    <a:ext cx="380083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9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900" b="1" i="0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ED7D31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oMath>
                      </m:oMathPara>
                    </a14:m>
                    <a:endParaRPr lang="en-AU" sz="900" b="1" i="0"/>
                  </a:p>
                </xdr:txBody>
              </xdr:sp>
            </mc:Choice>
            <mc:Fallback xmlns="">
              <xdr:sp macro="" textlink="">
                <xdr:nvSpPr>
                  <xdr:cNvPr id="111" name="TextBox 4">
                    <a:extLst>
                      <a:ext uri="{FF2B5EF4-FFF2-40B4-BE49-F238E27FC236}">
                        <a16:creationId xmlns:a16="http://schemas.microsoft.com/office/drawing/2014/main" id="{00000000-0008-0000-0400-00006F000000}"/>
                      </a:ext>
                    </a:extLst>
                  </xdr:cNvPr>
                  <xdr:cNvSpPr txBox="1"/>
                </xdr:nvSpPr>
                <xdr:spPr>
                  <a:xfrm>
                    <a:off x="4376295" y="3290348"/>
                    <a:ext cx="380083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900" b="1" i="0"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ED7D3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endParaRPr lang="en-AU" sz="900" b="1" i="0"/>
                  </a:p>
                </xdr:txBody>
              </xdr:sp>
            </mc:Fallback>
          </mc:AlternateContent>
        </xdr:grp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23" name="Straight Arrow Connector 9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11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Freeform 7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26" name="Freeform 8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27" name="Freeform 9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8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C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8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00000000-0008-0000-0400-00001C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9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D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9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00000000-0008-0000-0400-00001D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BB8AF63A-1D17-43A3-8B10-A46B3041A69F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D1D3849E-C1CF-47E9-A937-E489B091AF5F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A4ABDA73-AE5D-4D38-8652-299773364946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9775AFED-B984-4039-B2E0-44861A0EB0EA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D5A429E8-DC92-46B6-BF1F-3B18FC500535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DA56941D-A683-4A18-820F-BD172667EB77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4A0A434-4D0B-4311-B43F-158F17962AA8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D9503E3-D00F-4F63-BD47-933520C8FA29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 </a:t>
              </a:r>
              <a:r>
                <a:rPr lang="pt-BR" sz="900" b="1" i="0" baseline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/>
        </xdr:cNvSpPr>
      </xdr:nvSpPr>
      <xdr:spPr>
        <a:xfrm>
          <a:off x="965034" y="400050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8</xdr:col>
      <xdr:colOff>376078</xdr:colOff>
      <xdr:row>0</xdr:row>
      <xdr:rowOff>182429</xdr:rowOff>
    </xdr:from>
    <xdr:to>
      <xdr:col>15</xdr:col>
      <xdr:colOff>35091</xdr:colOff>
      <xdr:row>16</xdr:row>
      <xdr:rowOff>12900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4762591" y="182429"/>
          <a:ext cx="3940250" cy="3038892"/>
          <a:chOff x="4115894" y="202481"/>
          <a:chExt cx="3940250" cy="3038892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GrpSpPr/>
        </xdr:nvGrpSpPr>
        <xdr:grpSpPr>
          <a:xfrm>
            <a:off x="4115894" y="202481"/>
            <a:ext cx="3940250" cy="1596649"/>
            <a:chOff x="4145507" y="2131631"/>
            <a:chExt cx="3936110" cy="1511499"/>
          </a:xfrm>
        </xdr:grpSpPr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GrpSpPr/>
          </xdr:nvGrpSpPr>
          <xdr:grpSpPr>
            <a:xfrm>
              <a:off x="4145507" y="2131631"/>
              <a:ext cx="3936110" cy="1506563"/>
              <a:chOff x="22126432" y="42078145"/>
              <a:chExt cx="6422664" cy="2615064"/>
            </a:xfrm>
          </xdr:grpSpPr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500-000023000000}"/>
                  </a:ext>
                </a:extLst>
              </xdr:cNvPr>
              <xdr:cNvSpPr/>
            </xdr:nvSpPr>
            <xdr:spPr>
              <a:xfrm>
                <a:off x="22175313" y="42107512"/>
                <a:ext cx="6373783" cy="2585697"/>
              </a:xfrm>
              <a:prstGeom prst="rect">
                <a:avLst/>
              </a:prstGeom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36" name="Group 35">
                <a:extLst>
                  <a:ext uri="{FF2B5EF4-FFF2-40B4-BE49-F238E27FC236}">
                    <a16:creationId xmlns:a16="http://schemas.microsoft.com/office/drawing/2014/main" id="{00000000-0008-0000-0500-000024000000}"/>
                  </a:ext>
                </a:extLst>
              </xdr:cNvPr>
              <xdr:cNvGrpSpPr/>
            </xdr:nvGrpSpPr>
            <xdr:grpSpPr>
              <a:xfrm>
                <a:off x="22126432" y="42078145"/>
                <a:ext cx="6316435" cy="2525760"/>
                <a:chOff x="5201442" y="13233771"/>
                <a:chExt cx="6123140" cy="2152370"/>
              </a:xfrm>
            </xdr:grpSpPr>
            <xdr:sp macro="" textlink="">
              <xdr:nvSpPr>
                <xdr:cNvPr id="37" name="TextBox 14">
                  <a:extLst>
                    <a:ext uri="{FF2B5EF4-FFF2-40B4-BE49-F238E27FC236}">
                      <a16:creationId xmlns:a16="http://schemas.microsoft.com/office/drawing/2014/main" id="{00000000-0008-0000-0500-000025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38" name="Group 37">
                  <a:extLst>
                    <a:ext uri="{FF2B5EF4-FFF2-40B4-BE49-F238E27FC236}">
                      <a16:creationId xmlns:a16="http://schemas.microsoft.com/office/drawing/2014/main" id="{00000000-0008-0000-0500-000026000000}"/>
                    </a:ext>
                  </a:extLst>
                </xdr:cNvPr>
                <xdr:cNvGrpSpPr/>
              </xdr:nvGrpSpPr>
              <xdr:grpSpPr>
                <a:xfrm>
                  <a:off x="5201442" y="13233771"/>
                  <a:ext cx="6051840" cy="2152370"/>
                  <a:chOff x="7487442" y="13315414"/>
                  <a:chExt cx="6051840" cy="2152370"/>
                </a:xfrm>
              </xdr:grpSpPr>
              <xdr:grpSp>
                <xdr:nvGrpSpPr>
                  <xdr:cNvPr id="39" name="Group 38">
                    <a:extLst>
                      <a:ext uri="{FF2B5EF4-FFF2-40B4-BE49-F238E27FC236}">
                        <a16:creationId xmlns:a16="http://schemas.microsoft.com/office/drawing/2014/main" id="{00000000-0008-0000-0500-000027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42" name="Group 41">
                      <a:extLst>
                        <a:ext uri="{FF2B5EF4-FFF2-40B4-BE49-F238E27FC236}">
                          <a16:creationId xmlns:a16="http://schemas.microsoft.com/office/drawing/2014/main" id="{00000000-0008-0000-0500-00002A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44" name="Text Box 5">
                        <a:extLst>
                          <a:ext uri="{FF2B5EF4-FFF2-40B4-BE49-F238E27FC236}">
                            <a16:creationId xmlns:a16="http://schemas.microsoft.com/office/drawing/2014/main" id="{00000000-0008-0000-0500-00002C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45" name="Group 44">
                        <a:extLst>
                          <a:ext uri="{FF2B5EF4-FFF2-40B4-BE49-F238E27FC236}">
                            <a16:creationId xmlns:a16="http://schemas.microsoft.com/office/drawing/2014/main" id="{00000000-0008-0000-0500-00002D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46" name="Line 9">
                          <a:extLst>
                            <a:ext uri="{FF2B5EF4-FFF2-40B4-BE49-F238E27FC236}">
                              <a16:creationId xmlns:a16="http://schemas.microsoft.com/office/drawing/2014/main" id="{00000000-0008-0000-0500-00002E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47" name="Line 11">
                          <a:extLst>
                            <a:ext uri="{FF2B5EF4-FFF2-40B4-BE49-F238E27FC236}">
                              <a16:creationId xmlns:a16="http://schemas.microsoft.com/office/drawing/2014/main" id="{00000000-0008-0000-0500-00002F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43" name="TextBox 14">
                      <a:extLst>
                        <a:ext uri="{FF2B5EF4-FFF2-40B4-BE49-F238E27FC236}">
                          <a16:creationId xmlns:a16="http://schemas.microsoft.com/office/drawing/2014/main" id="{00000000-0008-0000-0500-00002B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rgbClr val="00B05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40" name="TextBox 14">
                    <a:extLst>
                      <a:ext uri="{FF2B5EF4-FFF2-40B4-BE49-F238E27FC236}">
                        <a16:creationId xmlns:a16="http://schemas.microsoft.com/office/drawing/2014/main" id="{00000000-0008-0000-0500-000028000000}"/>
                      </a:ext>
                    </a:extLst>
                  </xdr:cNvPr>
                  <xdr:cNvSpPr txBox="1"/>
                </xdr:nvSpPr>
                <xdr:spPr>
                  <a:xfrm>
                    <a:off x="9270771" y="13315414"/>
                    <a:ext cx="589462" cy="2152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900" b="1" i="0" kern="1200" baseline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900" b="1" i="0" kern="1200" baseline="-2500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00B05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900" b="1" i="0" u="none" strike="noStrike" kern="1200" cap="none" spc="0" normalizeH="0" baseline="-2500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00B05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41" name="TextBox 14">
                    <a:extLst>
                      <a:ext uri="{FF2B5EF4-FFF2-40B4-BE49-F238E27FC236}">
                        <a16:creationId xmlns:a16="http://schemas.microsoft.com/office/drawing/2014/main" id="{00000000-0008-0000-0500-000029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9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9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          </a:t>
                    </a:r>
                    <a:r>
                      <a:rPr kumimoji="0" lang="en-AU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9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9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GrpSpPr/>
          </xdr:nvGrpSpPr>
          <xdr:grpSpPr>
            <a:xfrm>
              <a:off x="4239102" y="2631672"/>
              <a:ext cx="1068144" cy="1011458"/>
              <a:chOff x="4239102" y="2631672"/>
              <a:chExt cx="1068144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0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1E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30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EE44A056-C9EF-6866-9F2C-66B5F25F592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31" name="Text Box 3">
                <a:extLst>
                  <a:ext uri="{FF2B5EF4-FFF2-40B4-BE49-F238E27FC236}">
                    <a16:creationId xmlns:a16="http://schemas.microsoft.com/office/drawing/2014/main" id="{00000000-0008-0000-0500-00001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2" name="Text Box 4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42616" y="3005612"/>
                <a:ext cx="949449" cy="159058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 - o</a:t>
                </a:r>
                <a:r>
                  <a:rPr lang="en-AU" sz="900" b="1" i="0" kern="1200" baseline="-250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≈ 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J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 - 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3" name="TextBox 1">
                    <a:extLst>
                      <a:ext uri="{FF2B5EF4-FFF2-40B4-BE49-F238E27FC236}">
                        <a16:creationId xmlns:a16="http://schemas.microsoft.com/office/drawing/2014/main" id="{00000000-0008-0000-0500-000021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900" b="1" i="1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9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9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9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9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9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900" b="1" i="1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900" b="1" i="0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900" b="1" i="0" kern="1200">
                                      <a:solidFill>
                                        <a:srgbClr val="00B05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9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9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9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9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9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3" name="TextBox 1">
                    <a:extLst>
                      <a:ext uri="{FF2B5EF4-FFF2-40B4-BE49-F238E27FC236}">
                        <a16:creationId xmlns:a16="http://schemas.microsoft.com/office/drawing/2014/main" id="{9C3563B3-E6D3-1772-4D41-87DDDBB3AC72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9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9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9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9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9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4" name="TextBox 4">
                    <a:extLst>
                      <a:ext uri="{FF2B5EF4-FFF2-40B4-BE49-F238E27FC236}">
                        <a16:creationId xmlns:a16="http://schemas.microsoft.com/office/drawing/2014/main" id="{00000000-0008-0000-0500-000022000000}"/>
                      </a:ext>
                    </a:extLst>
                  </xdr:cNvPr>
                  <xdr:cNvSpPr txBox="1"/>
                </xdr:nvSpPr>
                <xdr:spPr>
                  <a:xfrm>
                    <a:off x="4376295" y="3290348"/>
                    <a:ext cx="380083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9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900" b="1" i="0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ED7D31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oMath>
                      </m:oMathPara>
                    </a14:m>
                    <a:endParaRPr lang="en-AU" sz="900" b="1" i="0"/>
                  </a:p>
                </xdr:txBody>
              </xdr:sp>
            </mc:Choice>
            <mc:Fallback xmlns="">
              <xdr:sp macro="" textlink="">
                <xdr:nvSpPr>
                  <xdr:cNvPr id="34" name="TextBox 4">
                    <a:extLst>
                      <a:ext uri="{FF2B5EF4-FFF2-40B4-BE49-F238E27FC236}">
                        <a16:creationId xmlns:a16="http://schemas.microsoft.com/office/drawing/2014/main" id="{EDA57501-39B4-C7CD-FA5B-CE2A676FA075}"/>
                      </a:ext>
                    </a:extLst>
                  </xdr:cNvPr>
                  <xdr:cNvSpPr txBox="1"/>
                </xdr:nvSpPr>
                <xdr:spPr>
                  <a:xfrm>
                    <a:off x="4376295" y="3290348"/>
                    <a:ext cx="380083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900" b="1" i="0"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ED7D3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endParaRPr lang="en-AU" sz="900" b="1" i="0"/>
                  </a:p>
                </xdr:txBody>
              </xdr:sp>
            </mc:Fallback>
          </mc:AlternateContent>
        </xdr:grp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21" name="Straight Arrow Connector 9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1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" name="Freeform 7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24" name="Freeform 8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25" name="Freeform 9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6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1A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6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BF2C7752-3CA2-3DF7-A0A6-B5FBE7F615C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7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1B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7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2D362A77-8C10-48A3-FC6C-891FCAD260EF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98169CB3-1608-43F5-996D-5532614EE2D9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𝒋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31000000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A46F6794-0E93-444E-A8F9-0DD212DB67BC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0</xdr:col>
      <xdr:colOff>97840</xdr:colOff>
      <xdr:row>7</xdr:row>
      <xdr:rowOff>12928</xdr:rowOff>
    </xdr:from>
    <xdr:to>
      <xdr:col>4</xdr:col>
      <xdr:colOff>431132</xdr:colOff>
      <xdr:row>14</xdr:row>
      <xdr:rowOff>51411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>
          <a:grpSpLocks noChangeAspect="1"/>
        </xdr:cNvGrpSpPr>
      </xdr:nvGrpSpPr>
      <xdr:grpSpPr>
        <a:xfrm>
          <a:off x="97840" y="1416612"/>
          <a:ext cx="2273384" cy="1442167"/>
          <a:chOff x="1357312" y="19916526"/>
          <a:chExt cx="8104504" cy="5437422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GrpSpPr/>
        </xdr:nvGrpSpPr>
        <xdr:grpSpPr>
          <a:xfrm>
            <a:off x="1357312" y="19916526"/>
            <a:ext cx="8104504" cy="5437422"/>
            <a:chOff x="1357312" y="19916526"/>
            <a:chExt cx="8104504" cy="5437422"/>
          </a:xfrm>
        </xdr:grpSpPr>
        <xdr:grpSp>
          <xdr:nvGrpSpPr>
            <xdr:cNvPr id="53" name="Group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GrpSpPr/>
          </xdr:nvGrpSpPr>
          <xdr:grpSpPr>
            <a:xfrm>
              <a:off x="1357312" y="19953069"/>
              <a:ext cx="8104504" cy="5400879"/>
              <a:chOff x="1357312" y="19953069"/>
              <a:chExt cx="8104504" cy="5400879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500-000037000000}"/>
                  </a:ext>
                </a:extLst>
              </xdr:cNvPr>
              <xdr:cNvGrpSpPr/>
            </xdr:nvGrpSpPr>
            <xdr:grpSpPr>
              <a:xfrm>
                <a:off x="1357312" y="20016709"/>
                <a:ext cx="8104504" cy="5337239"/>
                <a:chOff x="1738312" y="19683334"/>
                <a:chExt cx="8104504" cy="5337239"/>
              </a:xfrm>
            </xdr:grpSpPr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00000000-0008-0000-0500-000039000000}"/>
                    </a:ext>
                  </a:extLst>
                </xdr:cNvPr>
                <xdr:cNvGrpSpPr/>
              </xdr:nvGrpSpPr>
              <xdr:grpSpPr>
                <a:xfrm>
                  <a:off x="1738312" y="19683334"/>
                  <a:ext cx="8104504" cy="5337239"/>
                  <a:chOff x="142875" y="20564396"/>
                  <a:chExt cx="8104504" cy="5337239"/>
                </a:xfrm>
              </xdr:grpSpPr>
              <xdr:sp macro="" textlink="">
                <xdr:nvSpPr>
                  <xdr:cNvPr id="5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00000000-0008-0000-0500-00003B000000}"/>
                      </a:ext>
                    </a:extLst>
                  </xdr:cNvPr>
                  <xdr:cNvSpPr txBox="1"/>
                </xdr:nvSpPr>
                <xdr:spPr>
                  <a:xfrm>
                    <a:off x="142875" y="20564396"/>
                    <a:ext cx="8104504" cy="5337239"/>
                  </a:xfrm>
                  <a:prstGeom prst="rect">
                    <a:avLst/>
                  </a:prstGeom>
                  <a:solidFill>
                    <a:srgbClr val="BDEEFF"/>
                  </a:solidFill>
                  <a:ln w="3175">
                    <a:noFill/>
                  </a:ln>
                </xdr:spPr>
                <xdr:txBody>
                  <a:bodyPr vertOverflow="clip" horzOverflow="clip" wrap="square" anchor="ctr" anchorCtr="0">
                    <a:noAutofit/>
                  </a:bodyPr>
                  <a:lstStyle/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GB" sz="900" b="1"/>
                      <a:t> </a:t>
                    </a:r>
                  </a:p>
                </xdr:txBody>
              </xdr: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C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  </m:t>
                            </m:r>
                            <m:bar>
                              <m:barPr>
                                <m:ctrlPr>
                                  <a:rPr lang="pt-BR" sz="900" b="1" i="1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𝐙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609E1DB1-B6E0-25DD-08DE-FB07BD91BA1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   </a:t>
                        </a:r>
                        <a:r>
                          <a:rPr lang="pt-BR" sz="900" b="1" i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▁𝐙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D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SV</m:t>
                            </m:r>
                            <m:r>
                              <m:rPr>
                                <m:nor/>
                              </m:rPr>
                              <a:rPr lang="pt-BR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3000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1AC81F06-E377-C781-E96A-4E27FB1977A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 </a:t>
                        </a:r>
                        <a:r>
                          <a:rPr lang="en-AU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SV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en-AU" sz="900" b="1" i="0" baseline="3000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t</a:t>
                        </a:r>
                        <a:r>
                          <a:rPr lang="LID4096" sz="900" b="1" i="0" baseline="30000">
                            <a:effectLst/>
                            <a:latin typeface="+mn-lt"/>
                            <a:ea typeface="+mn-ea"/>
                            <a:cs typeface="+mn-cs"/>
                          </a:rPr>
                          <a:t>"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E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5F1ABA29-A4D2-D786-1B7D-D6FC6D1F8E1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</a:t>
                        </a:r>
                        <a:r>
                          <a:rPr lang="en-AU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"U"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F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00FF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a:rPr lang="pt-BR" sz="900" b="1" i="0" baseline="0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86DB225D-8554-A9DD-8037-85F04C9D851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</a:t>
                        </a:r>
                        <a:r>
                          <a:rPr lang="en-AU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U</a:t>
                        </a:r>
                        <a:r>
                          <a:rPr lang="pt-BR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 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0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60201A83-6F7A-556B-7F07-22BD06CCD91F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1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565096D7-292D-120A-CF20-B4D18662E97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 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2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6A192765-B96B-993D-6F1E-B767D3066BA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3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pt-BR" sz="900" b="1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𝐑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F1DC941C-159C-A718-9841-A33CA65149E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"=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</a:t>
                        </a:r>
                        <a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𝐑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spid="_x0000_s1028"/>
                        </a:ext>
                        <a:ext uri="{FF2B5EF4-FFF2-40B4-BE49-F238E27FC236}">
                          <a16:creationId xmlns:a16="http://schemas.microsoft.com/office/drawing/2014/main" id="{00000000-0008-0000-0500-00003A000000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14:m>
                        <m:oMath xmlns:m="http://schemas.openxmlformats.org/officeDocument/2006/math">
                          <m:bar>
                            <m:barPr>
                              <m:ctrlPr>
                                <a:rPr lang="pt-BR" sz="900" b="1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lang="pt-BR" sz="900" b="1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𝐤</m:t>
                              </m:r>
                            </m:e>
                          </m:bar>
                        </m:oMath>
                      </a14:m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14:m>
                        <m:oMath xmlns:m="http://schemas.openxmlformats.org/officeDocument/2006/math">
                          <m:sSup>
                            <m:sSupPr>
                              <m:ctrlPr>
                                <a:rPr lang="pt-BR" sz="900" b="1" i="1"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t-BR" sz="900" b="1" i="1"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𝒁</m:t>
                              </m:r>
                            </m:e>
                            <m:sup>
                              <m:r>
                                <a:rPr lang="pt-BR" sz="900" b="1" i="1"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t-BR" sz="900" b="1" i="1"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sup>
                          </m:sSup>
                          <m:r>
                            <a:rPr lang="pt-BR" sz="900" b="1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bar>
                            <m:barPr>
                              <m:ctrlP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𝒉</m:t>
                              </m:r>
                            </m:e>
                          </m:bar>
                        </m:oMath>
                      </a14:m>
                      <a:endParaRPr lang="pt-BR" sz="900" b="1">
                        <a:effectLst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xmlns:a14="http://schemas.microsoft.com/office/drawing/2010/main" spid="_x0000_s1028"/>
                        </a:ext>
                        <a:ext uri="{FF2B5EF4-FFF2-40B4-BE49-F238E27FC236}">
                          <a16:creationId xmlns:a16="http://schemas.microsoft.com/office/drawing/2014/main" id="{EA769DB9-5EA2-CAF0-8BE4-F89BE95976EF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pt-BR" sz="900" b="1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▁𝐤</a:t>
                      </a:r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:r>
                        <a:rPr lang="pt-BR" sz="900" b="1" i="0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𝒁^(−𝟏)</a:t>
                      </a:r>
                      <a:r>
                        <a:rPr lang="pt-BR" sz="900" b="1" i="0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∗</a:t>
                      </a:r>
                      <a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▁𝒉</a:t>
                      </a:r>
                      <a:endParaRPr lang="pt-BR" sz="900" b="1">
                        <a:effectLst/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5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500-000038000000}"/>
                  </a:ext>
                </a:extLst>
              </xdr:cNvPr>
              <xdr:cNvSpPr txBox="1"/>
            </xdr:nvSpPr>
            <xdr:spPr>
              <a:xfrm>
                <a:off x="6306917" y="19953069"/>
                <a:ext cx="3071812" cy="857248"/>
              </a:xfrm>
              <a:prstGeom prst="rect">
                <a:avLst/>
              </a:prstGeom>
              <a:noFill/>
            </xdr:spPr>
            <xdr:txBody>
              <a:bodyPr vertOverflow="clip" horzOverflow="clip" wrap="square" anchor="ctr">
                <a:noAutofit/>
              </a:bodyPr>
              <a:lstStyle/>
              <a:p>
                <a:pPr marL="0" marR="0" lvl="0" indent="0" algn="ctr" defTabSz="914400" rtl="0" eaLnBrk="1" fontAlgn="base" latinLnBrk="0" hangingPunct="1">
                  <a:lnSpc>
                    <a:spcPct val="15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= 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 = I</a:t>
                </a:r>
                <a:r>
                  <a:rPr lang="en-AU" sz="900" b="1">
                    <a:effectLst/>
                    <a:latin typeface="+mn-lt"/>
                    <a:ea typeface="+mn-ea"/>
                    <a:cs typeface="+mn-cs"/>
                  </a:rPr>
                  <a:t>	</a:t>
                </a:r>
                <a:endParaRPr lang="en-150" sz="900" b="1">
                  <a:solidFill>
                    <a:srgbClr val="00B050"/>
                  </a:solidFill>
                  <a:effectLst/>
                </a:endParaRPr>
              </a:p>
            </xdr:txBody>
          </xdr:sp>
        </xdr:grpSp>
        <xdr:sp macro="" textlink="">
          <xdr:nvSpPr>
            <xdr:cNvPr id="5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SpPr txBox="1"/>
          </xdr:nvSpPr>
          <xdr:spPr>
            <a:xfrm>
              <a:off x="2761324" y="19916526"/>
              <a:ext cx="1121419" cy="74684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sp macro="" textlink="">
        <xdr:nvSpPr>
          <xdr:cNvPr id="52" name="Object 4">
            <a:extLst>
              <a:ext uri="{63B3BB69-23CF-44E3-9099-C40C66FF867C}">
                <a14:compatExt xmlns:a14="http://schemas.microsoft.com/office/drawing/2010/main" spid="_x0000_s1028"/>
              </a:ex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 txBox="1"/>
        </xdr:nvSpPr>
        <xdr:spPr>
          <a:xfrm>
            <a:off x="1572244" y="23957776"/>
            <a:ext cx="1121419" cy="746846"/>
          </a:xfrm>
          <a:prstGeom prst="rect">
            <a:avLst/>
          </a:prstGeom>
        </xdr:spPr>
        <xdr:txBody>
          <a:bodyPr vertOverflow="clip" horzOverflow="clip" wrap="square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*</a:t>
            </a:r>
            <a:endParaRPr lang="pt-BR" sz="900" b="1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414411</xdr:colOff>
      <xdr:row>11</xdr:row>
      <xdr:rowOff>179689</xdr:rowOff>
    </xdr:from>
    <xdr:to>
      <xdr:col>8</xdr:col>
      <xdr:colOff>240630</xdr:colOff>
      <xdr:row>16</xdr:row>
      <xdr:rowOff>135357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GrpSpPr/>
      </xdr:nvGrpSpPr>
      <xdr:grpSpPr>
        <a:xfrm>
          <a:off x="2354503" y="2385478"/>
          <a:ext cx="2272640" cy="958300"/>
          <a:chOff x="2449753" y="2024531"/>
          <a:chExt cx="2272640" cy="958300"/>
        </a:xfrm>
      </xdr:grpSpPr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GrpSpPr>
            <a:grpSpLocks noChangeAspect="1"/>
          </xdr:cNvGrpSpPr>
        </xdr:nvGrpSpPr>
        <xdr:grpSpPr>
          <a:xfrm>
            <a:off x="2449753" y="2024531"/>
            <a:ext cx="2272640" cy="958300"/>
            <a:chOff x="11252968" y="19872421"/>
            <a:chExt cx="8450318" cy="3602973"/>
          </a:xfrm>
        </xdr:grpSpPr>
        <xdr:grpSp>
          <xdr:nvGrpSpPr>
            <xdr:cNvPr id="71" name="Group 70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GrpSpPr/>
          </xdr:nvGrpSpPr>
          <xdr:grpSpPr>
            <a:xfrm>
              <a:off x="11414858" y="20045016"/>
              <a:ext cx="8288428" cy="3430378"/>
              <a:chOff x="11772045" y="26974452"/>
              <a:chExt cx="8288427" cy="3430377"/>
            </a:xfrm>
          </xdr:grpSpPr>
          <xdr:sp macro="" textlink="">
            <xdr:nvSpPr>
              <xdr:cNvPr id="74" name="Retângulo 149">
                <a:extLst>
                  <a:ext uri="{FF2B5EF4-FFF2-40B4-BE49-F238E27FC236}">
                    <a16:creationId xmlns:a16="http://schemas.microsoft.com/office/drawing/2014/main" id="{00000000-0008-0000-0500-00004A000000}"/>
                  </a:ext>
                </a:extLst>
              </xdr:cNvPr>
              <xdr:cNvSpPr/>
            </xdr:nvSpPr>
            <xdr:spPr>
              <a:xfrm>
                <a:off x="11821450" y="26974452"/>
                <a:ext cx="6952846" cy="343037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LID4096" sz="9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5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B000000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9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9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oMath>
                    </a14:m>
                    <a:endParaRPr lang="pt-BR" sz="900" b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5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5BDB3D5A-0CCD-58A6-06E9-DC7C3B011B47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:r>
                      <a:rPr lang="ar-AE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𝜀</a:t>
                    </a:r>
                    <a:endParaRPr lang="pt-BR" sz="900" b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6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C000000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lang="pt-BR" sz="9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pt-BR" sz="9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</m:oMath>
                    </a14:m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0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6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ED45122C-8611-B079-87DB-55230B2067AA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▁(k ̂ )</a:t>
                    </a:r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U^t 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0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7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D000000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lang="pt-BR" sz="9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pt-BR" sz="9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m:rPr>
                            <m:sty m:val="p"/>
                          </m:rPr>
                          <a:rPr lang="pt-BR" sz="9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</m:t>
                        </m:r>
                        <m:r>
                          <a:rPr lang="pt-BR" sz="9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a14:m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ar-AE" sz="90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ε</m:t>
                        </m:r>
                      </m:oMath>
                    </a14:m>
                    <a:endParaRPr lang="en-150" sz="90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7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88544E73-BC65-CAE9-8C79-C39D88E1C6F4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▁(k ̂ )</a:t>
                    </a:r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U^t    </a:t>
                    </a:r>
                    <a:r>
                      <a:rPr lang="pt-BR" sz="9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Z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▁k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U^t</a:t>
                    </a:r>
                    <a:r>
                      <a:rPr lang="ar-AE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ar-AE" sz="90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ε</a:t>
                    </a:r>
                    <a:endParaRPr lang="en-150" sz="90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8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E000000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1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lang="pt-BR" sz="9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a14:m>
                    <a:r>
                      <a:rPr lang="en-AU" sz="900" b="0" i="0" baseline="0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0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14:m>
                      <m:oMath xmlns:m="http://schemas.openxmlformats.org/officeDocument/2006/math">
                        <m:r>
                          <a:rPr lang="pt-BR" sz="9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a14:m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ar-AE" sz="9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ε</m:t>
                        </m:r>
                      </m:oMath>
                    </a14:m>
                    <a:endParaRPr lang="en-150" sz="900" b="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8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67DD5E1D-AE26-E120-B0C3-DBB4173B056D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1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▁(k ̂ )</a:t>
                    </a:r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U^t</a:t>
                    </a:r>
                    <a:r>
                      <a:rPr lang="en-AU" sz="900" b="0" i="0" baseline="0">
                        <a:solidFill>
                          <a:srgbClr val="0000FF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0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▁k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U^t</a:t>
                    </a:r>
                    <a:r>
                      <a:rPr lang="ar-AE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ε</a:t>
                    </a:r>
                    <a:endParaRPr lang="en-150" sz="900" b="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9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F000000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lang="pt-BR" sz="900" b="0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oMath>
                    </a14:m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0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14:m>
                      <m:oMath xmlns:m="http://schemas.openxmlformats.org/officeDocument/2006/math">
                        <m:r>
                          <a:rPr lang="pt-BR" sz="9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a14:m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0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</m:t>
                            </m:r>
                          </m:e>
                          <m:sub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0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9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</m:e>
                          <m:sup>
                            <m:r>
                              <a:rPr lang="pt-BR" sz="9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ar-AE" sz="9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ε</m:t>
                        </m:r>
                      </m:oMath>
                    </a14:m>
                    <a:endParaRPr lang="en-150" sz="900" b="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E7E147AA-6951-188E-0977-26AC889F3B1D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▁(k ̂ )</a:t>
                    </a:r>
                    <a:r>
                      <a:rPr lang="en-AU" sz="900" b="0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0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:r>
                      <a:rPr lang="pt-BR" sz="9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▁k</a:t>
                    </a:r>
                    <a:r>
                      <a:rPr lang="pt-BR" sz="9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V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S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1^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−1</a:t>
                    </a:r>
                    <a:r>
                      <a:rPr lang="en-AU" sz="900" b="0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0" i="0" baseline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0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U^𝑡</a:t>
                    </a:r>
                    <a:r>
                      <a:rPr lang="ar-AE" sz="9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ε</a:t>
                    </a:r>
                    <a:endParaRPr lang="en-150" sz="900" b="0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0" i="0">
                      <a:effectLst/>
                    </a:endParaRPr>
                  </a:p>
                </xdr:txBody>
              </xdr:sp>
            </mc:Fallback>
          </mc:AlternateContent>
          <xdr:sp macro="" textlink="">
            <xdr:nvSpPr>
              <xdr:cNvPr id="80" name="TextBox 34">
                <a:extLst>
                  <a:ext uri="{FF2B5EF4-FFF2-40B4-BE49-F238E27FC236}">
                    <a16:creationId xmlns:a16="http://schemas.microsoft.com/office/drawing/2014/main" id="{00000000-0008-0000-0500-000050000000}"/>
                  </a:ext>
                </a:extLst>
              </xdr:cNvPr>
              <xdr:cNvSpPr txBox="1"/>
            </xdr:nvSpPr>
            <xdr:spPr>
              <a:xfrm>
                <a:off x="16111384" y="29502867"/>
                <a:ext cx="2257849" cy="483722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/>
                  <a:t>noise</a:t>
                </a:r>
              </a:p>
            </xdr:txBody>
          </xdr:sp>
          <xdr:sp macro="" textlink="">
            <xdr:nvSpPr>
              <xdr:cNvPr id="81" name="TextBox 34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 txBox="1"/>
            </xdr:nvSpPr>
            <xdr:spPr>
              <a:xfrm>
                <a:off x="12046971" y="29496919"/>
                <a:ext cx="4154954" cy="484189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/>
                  <a:t>parameter error</a:t>
                </a:r>
              </a:p>
            </xdr:txBody>
          </xdr:sp>
        </xdr:grpSp>
        <xdr:sp macro="" textlink="">
          <xdr:nvSpPr>
            <xdr:cNvPr id="7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46000000}"/>
                </a:ext>
              </a:extLst>
            </xdr:cNvPr>
            <xdr:cNvSpPr txBox="1"/>
          </xdr:nvSpPr>
          <xdr:spPr>
            <a:xfrm>
              <a:off x="11252968" y="19872421"/>
              <a:ext cx="1121419" cy="74684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0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GrpSpPr>
            <a:grpSpLocks noChangeAspect="1"/>
          </xdr:cNvGrpSpPr>
        </xdr:nvGrpSpPr>
        <xdr:grpSpPr>
          <a:xfrm>
            <a:off x="2890910" y="2461460"/>
            <a:ext cx="482943" cy="164445"/>
            <a:chOff x="2439727" y="1861132"/>
            <a:chExt cx="769868" cy="343669"/>
          </a:xfrm>
        </xdr:grpSpPr>
        <xdr:cxnSp macro="">
          <xdr:nvCxnSpPr>
            <xdr:cNvPr id="83" name="Straight Arrow Connector 82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CxnSpPr/>
          </xdr:nvCxnSpPr>
          <xdr:spPr>
            <a:xfrm flipV="1">
              <a:off x="2439727" y="1881791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Arrow Connector 83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CxnSpPr/>
          </xdr:nvCxnSpPr>
          <xdr:spPr>
            <a:xfrm flipV="1">
              <a:off x="3017470" y="1861132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2_Beta_in-house\08_GMDSI\b01b_Beta\00_COV_inverse_T_C_D_.xlsx" TargetMode="External"/><Relationship Id="rId1" Type="http://schemas.openxmlformats.org/officeDocument/2006/relationships/externalLinkPath" Target="/15_REPOS/02_Beta_in-house/08_GMDSI/b01b_Beta/00_COV_inverse_T_C_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  <sheetName val="SV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kataclima.com/pest/pest-vide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92E-F831-4996-9514-CEBD56AD9493}">
  <sheetPr>
    <tabColor theme="7" tint="0.59999389629810485"/>
  </sheetPr>
  <dimension ref="A1:AY102"/>
  <sheetViews>
    <sheetView zoomScale="70" zoomScaleNormal="70" workbookViewId="0">
      <selection activeCell="V9" sqref="V9"/>
    </sheetView>
  </sheetViews>
  <sheetFormatPr defaultRowHeight="18.75"/>
  <cols>
    <col min="1" max="1" width="2.42578125" customWidth="1"/>
    <col min="2" max="2" width="5.5703125" customWidth="1"/>
    <col min="3" max="3" width="6" style="1" customWidth="1"/>
    <col min="4" max="4" width="6.7109375" style="67" customWidth="1"/>
    <col min="5" max="5" width="7.28515625" customWidth="1"/>
    <col min="6" max="6" width="9.28515625" customWidth="1"/>
    <col min="7" max="8" width="6.7109375" customWidth="1"/>
    <col min="9" max="10" width="7.28515625" customWidth="1"/>
    <col min="11" max="13" width="6.7109375" customWidth="1"/>
    <col min="14" max="17" width="7.28515625" customWidth="1"/>
    <col min="18" max="20" width="6.7109375" customWidth="1"/>
    <col min="21" max="21" width="7.28515625" customWidth="1"/>
    <col min="22" max="22" width="8.85546875" customWidth="1"/>
    <col min="23" max="24" width="7.28515625" customWidth="1"/>
    <col min="25" max="25" width="5.140625" customWidth="1"/>
    <col min="26" max="26" width="7.7109375" customWidth="1"/>
    <col min="27" max="27" width="10" style="1" customWidth="1"/>
    <col min="28" max="28" width="11" style="1" customWidth="1"/>
    <col min="29" max="29" width="10" style="1" customWidth="1"/>
    <col min="30" max="30" width="12.85546875" style="1" customWidth="1"/>
    <col min="31" max="31" width="8.28515625" style="1" customWidth="1"/>
    <col min="32" max="32" width="9.42578125" style="1" customWidth="1"/>
    <col min="33" max="33" width="11.28515625" style="2" customWidth="1"/>
    <col min="34" max="35" width="8" style="2" customWidth="1"/>
    <col min="36" max="36" width="5" style="2" customWidth="1"/>
    <col min="37" max="37" width="3" style="53" customWidth="1"/>
    <col min="38" max="38" width="6.5703125" style="2" customWidth="1"/>
    <col min="39" max="42" width="9.42578125" style="2" customWidth="1"/>
    <col min="43" max="43" width="12.5703125" style="2" bestFit="1" customWidth="1"/>
    <col min="44" max="44" width="3.42578125" style="2" customWidth="1"/>
    <col min="45" max="45" width="12.140625" style="2" customWidth="1"/>
    <col min="46" max="46" width="3.42578125" style="2" customWidth="1"/>
    <col min="47" max="47" width="13.5703125" style="2" customWidth="1"/>
    <col min="48" max="48" width="5.28515625" style="2" customWidth="1"/>
  </cols>
  <sheetData>
    <row r="1" spans="1:51" ht="12.75" customHeight="1">
      <c r="A1" s="102"/>
      <c r="B1" s="102"/>
      <c r="C1" s="106"/>
      <c r="D1" s="103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6"/>
      <c r="AB1" s="106"/>
      <c r="AC1" s="106"/>
      <c r="AD1" s="106"/>
      <c r="AE1" s="106"/>
      <c r="AF1" s="106"/>
      <c r="AG1" s="53"/>
      <c r="AH1" s="53"/>
      <c r="AI1" s="53"/>
      <c r="AJ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102"/>
      <c r="AX1" s="102"/>
      <c r="AY1" s="102"/>
    </row>
    <row r="2" spans="1:51" ht="33" customHeight="1">
      <c r="A2" s="102"/>
      <c r="B2" s="102"/>
      <c r="C2" s="107">
        <f t="shared" ref="C2:C28" si="0">C3+1</f>
        <v>28</v>
      </c>
      <c r="D2" s="108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2"/>
      <c r="W2" s="102"/>
      <c r="X2" s="10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102"/>
      <c r="AX2" s="102"/>
      <c r="AY2" s="102"/>
    </row>
    <row r="3" spans="1:51" ht="33" customHeight="1">
      <c r="A3" s="102"/>
      <c r="B3" s="102"/>
      <c r="C3" s="107">
        <f t="shared" si="0"/>
        <v>27</v>
      </c>
      <c r="D3" s="103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2"/>
      <c r="W3" s="102"/>
      <c r="X3" s="102"/>
      <c r="Y3" s="3"/>
      <c r="Z3" s="3"/>
      <c r="AA3" s="3"/>
      <c r="AB3" s="3"/>
      <c r="AC3" s="3"/>
      <c r="AD3" s="3"/>
      <c r="AE3" s="3"/>
      <c r="AF3" s="3"/>
      <c r="AG3" s="469" t="s">
        <v>16</v>
      </c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102"/>
      <c r="AX3" s="102"/>
      <c r="AY3" s="102"/>
    </row>
    <row r="4" spans="1:51" ht="33" customHeight="1" thickBot="1">
      <c r="A4" s="102"/>
      <c r="B4" s="102"/>
      <c r="C4" s="107">
        <f t="shared" si="0"/>
        <v>26</v>
      </c>
      <c r="D4" s="103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2"/>
      <c r="W4" s="102"/>
      <c r="X4" s="102"/>
      <c r="Y4" s="3"/>
      <c r="Z4" s="3"/>
      <c r="AA4" s="5"/>
      <c r="AB4" s="6"/>
      <c r="AC4" s="7"/>
      <c r="AD4" s="6"/>
      <c r="AE4" s="3"/>
      <c r="AF4" s="8"/>
      <c r="AG4" s="469"/>
      <c r="AH4" s="59"/>
      <c r="AI4" s="3"/>
      <c r="AJ4" s="3"/>
      <c r="AK4" s="4"/>
      <c r="AL4" s="3"/>
      <c r="AM4" s="6"/>
      <c r="AN4" s="3"/>
      <c r="AO4" s="3"/>
      <c r="AP4" s="3"/>
      <c r="AQ4" s="3"/>
      <c r="AR4" s="10"/>
      <c r="AS4" s="11" t="str">
        <f>AQ19</f>
        <v xml:space="preserve">Weighs </v>
      </c>
      <c r="AT4" s="10"/>
      <c r="AU4" s="3" t="s">
        <v>1</v>
      </c>
      <c r="AV4" s="3"/>
      <c r="AW4" s="105"/>
      <c r="AX4" s="105"/>
      <c r="AY4" s="102"/>
    </row>
    <row r="5" spans="1:51" ht="33" customHeight="1" thickBot="1">
      <c r="A5" s="102"/>
      <c r="B5" s="102"/>
      <c r="C5" s="107">
        <f t="shared" si="0"/>
        <v>25</v>
      </c>
      <c r="D5" s="103"/>
      <c r="E5" s="103"/>
      <c r="F5" s="103"/>
      <c r="G5" s="106"/>
      <c r="H5" s="106"/>
      <c r="I5" s="106"/>
      <c r="J5" s="103"/>
      <c r="K5" s="103"/>
      <c r="L5" s="103"/>
      <c r="M5" s="103"/>
      <c r="N5" s="106"/>
      <c r="O5" s="106"/>
      <c r="P5" s="106"/>
      <c r="Q5" s="106"/>
      <c r="R5" s="106"/>
      <c r="S5" s="103"/>
      <c r="T5" s="106"/>
      <c r="U5" s="106"/>
      <c r="V5" s="102"/>
      <c r="W5" s="102"/>
      <c r="X5" s="102"/>
      <c r="Y5" s="3"/>
      <c r="Z5" s="3"/>
      <c r="AA5" s="95">
        <v>11</v>
      </c>
      <c r="AB5" s="68">
        <v>12</v>
      </c>
      <c r="AC5" s="68">
        <v>13</v>
      </c>
      <c r="AD5" s="69">
        <v>14</v>
      </c>
      <c r="AE5" s="12"/>
      <c r="AF5" s="13"/>
      <c r="AG5" s="479">
        <v>30</v>
      </c>
      <c r="AH5" s="59"/>
      <c r="AI5" s="75">
        <v>1</v>
      </c>
      <c r="AJ5" s="9"/>
      <c r="AK5" s="4"/>
      <c r="AL5" s="3"/>
      <c r="AM5" s="14">
        <f t="shared" ref="AM5:AP8" si="1">$AF$27*AA14+$AF$28</f>
        <v>13.77142857142857</v>
      </c>
      <c r="AN5" s="15">
        <f t="shared" si="1"/>
        <v>15.08850635104184</v>
      </c>
      <c r="AO5" s="15">
        <f t="shared" si="1"/>
        <v>15.228291289597937</v>
      </c>
      <c r="AP5" s="16">
        <f t="shared" si="1"/>
        <v>16.578126100626928</v>
      </c>
      <c r="AQ5" s="17">
        <v>1</v>
      </c>
      <c r="AR5" s="10"/>
      <c r="AS5" s="484" t="s">
        <v>10</v>
      </c>
      <c r="AT5" s="10"/>
      <c r="AU5" s="97">
        <f>$AF$27*AG14+$AF$28</f>
        <v>16.096974370871386</v>
      </c>
      <c r="AV5" s="3"/>
      <c r="AW5" s="105"/>
      <c r="AX5" s="105"/>
      <c r="AY5" s="102"/>
    </row>
    <row r="6" spans="1:51" ht="27" customHeight="1" thickBot="1">
      <c r="A6" s="102"/>
      <c r="B6" s="102"/>
      <c r="C6" s="107">
        <f t="shared" si="0"/>
        <v>24</v>
      </c>
      <c r="D6" s="103"/>
      <c r="E6" s="103"/>
      <c r="F6" s="103"/>
      <c r="G6" s="106"/>
      <c r="H6" s="106"/>
      <c r="I6" s="106"/>
      <c r="J6" s="106"/>
      <c r="K6" s="106"/>
      <c r="L6" s="103"/>
      <c r="M6" s="106"/>
      <c r="N6" s="106"/>
      <c r="O6" s="106"/>
      <c r="P6" s="73">
        <v>1</v>
      </c>
      <c r="Q6" s="477">
        <f>$AG$5</f>
        <v>30</v>
      </c>
      <c r="R6" s="106"/>
      <c r="S6" s="106"/>
      <c r="T6" s="106"/>
      <c r="U6" s="106"/>
      <c r="V6" s="102"/>
      <c r="W6" s="102"/>
      <c r="X6" s="102"/>
      <c r="Y6" s="3"/>
      <c r="Z6" s="3"/>
      <c r="AA6" s="91">
        <v>21</v>
      </c>
      <c r="AB6" s="95">
        <v>22</v>
      </c>
      <c r="AC6" s="70">
        <v>23</v>
      </c>
      <c r="AD6" s="71">
        <v>24</v>
      </c>
      <c r="AE6" s="19"/>
      <c r="AF6" s="13"/>
      <c r="AG6" s="479">
        <v>-1</v>
      </c>
      <c r="AH6" s="59"/>
      <c r="AI6" s="75">
        <v>2</v>
      </c>
      <c r="AJ6" s="9"/>
      <c r="AK6" s="4"/>
      <c r="AL6" s="3"/>
      <c r="AM6" s="20">
        <f t="shared" si="1"/>
        <v>15.08850635104184</v>
      </c>
      <c r="AN6" s="21">
        <f t="shared" si="1"/>
        <v>13.77142857142857</v>
      </c>
      <c r="AO6" s="22">
        <f t="shared" si="1"/>
        <v>14.686160605347549</v>
      </c>
      <c r="AP6" s="23">
        <f t="shared" si="1"/>
        <v>15.650420919709415</v>
      </c>
      <c r="AQ6" s="24">
        <v>1</v>
      </c>
      <c r="AR6" s="10"/>
      <c r="AS6" s="484" t="s">
        <v>11</v>
      </c>
      <c r="AT6" s="10"/>
      <c r="AU6" s="98">
        <f>$AF$27*AG15+$AF$28</f>
        <v>14.801586078703997</v>
      </c>
      <c r="AV6" s="3"/>
      <c r="AW6" s="105"/>
      <c r="AX6" s="105"/>
      <c r="AY6" s="102"/>
    </row>
    <row r="7" spans="1:51" ht="27" customHeight="1" thickBot="1">
      <c r="A7" s="102"/>
      <c r="B7" s="102"/>
      <c r="C7" s="107">
        <f t="shared" si="0"/>
        <v>23</v>
      </c>
      <c r="D7" s="103"/>
      <c r="E7" s="103"/>
      <c r="F7" s="103"/>
      <c r="G7" s="106"/>
      <c r="H7" s="106"/>
      <c r="I7" s="106"/>
      <c r="J7" s="106"/>
      <c r="K7" s="106"/>
      <c r="L7" s="103"/>
      <c r="M7" s="103"/>
      <c r="N7" s="106"/>
      <c r="O7" s="106"/>
      <c r="P7" s="25">
        <f>P$30</f>
        <v>13</v>
      </c>
      <c r="Q7" s="26">
        <f>$C7</f>
        <v>23</v>
      </c>
      <c r="R7" s="106"/>
      <c r="S7" s="106"/>
      <c r="T7" s="106"/>
      <c r="U7" s="106"/>
      <c r="V7" s="102"/>
      <c r="W7" s="53"/>
      <c r="X7" s="53"/>
      <c r="Y7" s="3"/>
      <c r="Z7" s="3"/>
      <c r="AA7" s="91">
        <v>31</v>
      </c>
      <c r="AB7" s="93">
        <v>32</v>
      </c>
      <c r="AC7" s="95">
        <v>33</v>
      </c>
      <c r="AD7" s="72">
        <v>34</v>
      </c>
      <c r="AE7" s="19"/>
      <c r="AF7" s="13"/>
      <c r="AG7" s="479">
        <v>-20</v>
      </c>
      <c r="AH7" s="59"/>
      <c r="AI7" s="75">
        <v>3</v>
      </c>
      <c r="AJ7" s="9"/>
      <c r="AK7" s="4"/>
      <c r="AL7" s="3"/>
      <c r="AM7" s="20">
        <f t="shared" si="1"/>
        <v>15.228291289597937</v>
      </c>
      <c r="AN7" s="22">
        <f t="shared" si="1"/>
        <v>14.686160605347549</v>
      </c>
      <c r="AO7" s="21">
        <f t="shared" si="1"/>
        <v>13.77142857142857</v>
      </c>
      <c r="AP7" s="23">
        <f t="shared" si="1"/>
        <v>15.126690425786448</v>
      </c>
      <c r="AQ7" s="24">
        <v>1</v>
      </c>
      <c r="AR7" s="10"/>
      <c r="AS7" s="484" t="s">
        <v>12</v>
      </c>
      <c r="AT7" s="10"/>
      <c r="AU7" s="98">
        <f>$AF$27*AG16+$AF$28</f>
        <v>15.08850635104184</v>
      </c>
      <c r="AV7" s="3"/>
      <c r="AW7" s="105"/>
      <c r="AX7" s="105"/>
      <c r="AY7" s="102"/>
    </row>
    <row r="8" spans="1:51" ht="27" customHeight="1" thickBot="1">
      <c r="A8" s="102"/>
      <c r="B8" s="102"/>
      <c r="C8" s="107">
        <f t="shared" si="0"/>
        <v>22</v>
      </c>
      <c r="D8" s="103"/>
      <c r="E8" s="103"/>
      <c r="F8" s="103"/>
      <c r="G8" s="106"/>
      <c r="H8" s="106"/>
      <c r="I8" s="106"/>
      <c r="J8" s="106"/>
      <c r="K8" s="106"/>
      <c r="L8" s="103"/>
      <c r="M8" s="106"/>
      <c r="N8" s="106"/>
      <c r="O8" s="106"/>
      <c r="P8" s="106"/>
      <c r="Q8" s="106"/>
      <c r="R8" s="106"/>
      <c r="S8" s="106"/>
      <c r="T8" s="106"/>
      <c r="U8" s="106"/>
      <c r="V8" s="102"/>
      <c r="W8" s="102"/>
      <c r="X8" s="53"/>
      <c r="Y8" s="3"/>
      <c r="Z8" s="3"/>
      <c r="AA8" s="92">
        <v>41</v>
      </c>
      <c r="AB8" s="94">
        <v>42</v>
      </c>
      <c r="AC8" s="94">
        <v>43</v>
      </c>
      <c r="AD8" s="95">
        <v>44</v>
      </c>
      <c r="AE8" s="19"/>
      <c r="AF8" s="13"/>
      <c r="AG8" s="479">
        <v>400</v>
      </c>
      <c r="AH8" s="59"/>
      <c r="AI8" s="75">
        <v>4</v>
      </c>
      <c r="AJ8" s="9"/>
      <c r="AK8" s="4"/>
      <c r="AL8" s="3"/>
      <c r="AM8" s="27">
        <f t="shared" si="1"/>
        <v>16.578126100626928</v>
      </c>
      <c r="AN8" s="28">
        <f t="shared" si="1"/>
        <v>15.650420919709415</v>
      </c>
      <c r="AO8" s="28">
        <f t="shared" si="1"/>
        <v>15.126690425786448</v>
      </c>
      <c r="AP8" s="29">
        <f t="shared" si="1"/>
        <v>13.77142857142857</v>
      </c>
      <c r="AQ8" s="24">
        <v>1</v>
      </c>
      <c r="AR8" s="10"/>
      <c r="AS8" s="484" t="s">
        <v>13</v>
      </c>
      <c r="AT8" s="10"/>
      <c r="AU8" s="99">
        <f>$AF$27*AG17+$AF$28</f>
        <v>15.36861998392842</v>
      </c>
      <c r="AV8" s="3"/>
      <c r="AW8" s="102"/>
      <c r="AX8" s="105"/>
      <c r="AY8" s="102"/>
    </row>
    <row r="9" spans="1:51" ht="27" customHeight="1" thickBot="1">
      <c r="A9" s="102"/>
      <c r="B9" s="102"/>
      <c r="C9" s="107">
        <f t="shared" si="0"/>
        <v>21</v>
      </c>
      <c r="D9" s="103"/>
      <c r="E9" s="103"/>
      <c r="F9" s="106"/>
      <c r="G9" s="106"/>
      <c r="H9" s="106"/>
      <c r="I9" s="106"/>
      <c r="J9" s="106"/>
      <c r="K9" s="106"/>
      <c r="L9" s="103"/>
      <c r="M9" s="106"/>
      <c r="N9" s="106"/>
      <c r="O9" s="106"/>
      <c r="P9" s="106"/>
      <c r="Q9" s="106"/>
      <c r="R9" s="106"/>
      <c r="S9" s="106"/>
      <c r="T9" s="106"/>
      <c r="U9" s="106"/>
      <c r="V9" s="102"/>
      <c r="W9" s="53"/>
      <c r="X9" s="53"/>
      <c r="Y9" s="3"/>
      <c r="Z9" s="3"/>
      <c r="AA9" s="30"/>
      <c r="AB9" s="31"/>
      <c r="AC9" s="31"/>
      <c r="AD9" s="31"/>
      <c r="AE9" s="32"/>
      <c r="AF9" s="13"/>
      <c r="AG9" s="63">
        <f>SUM(AS24:AS27)</f>
        <v>116.37419987935832</v>
      </c>
      <c r="AH9" s="59"/>
      <c r="AI9" s="62">
        <f>$E$18</f>
        <v>5</v>
      </c>
      <c r="AJ9" s="3"/>
      <c r="AK9" s="4"/>
      <c r="AL9" s="3"/>
      <c r="AM9" s="33">
        <v>1</v>
      </c>
      <c r="AN9" s="34">
        <v>1</v>
      </c>
      <c r="AO9" s="34">
        <v>1</v>
      </c>
      <c r="AP9" s="34">
        <v>1</v>
      </c>
      <c r="AQ9" s="35">
        <v>0</v>
      </c>
      <c r="AR9" s="10"/>
      <c r="AS9" s="485" t="s">
        <v>2</v>
      </c>
      <c r="AT9" s="10"/>
      <c r="AU9" s="100">
        <v>1</v>
      </c>
      <c r="AV9" s="3"/>
      <c r="AW9" s="102"/>
      <c r="AX9" s="105"/>
      <c r="AY9" s="102"/>
    </row>
    <row r="10" spans="1:51" ht="27" customHeight="1">
      <c r="A10" s="102"/>
      <c r="B10" s="102"/>
      <c r="C10" s="107">
        <f t="shared" si="0"/>
        <v>20</v>
      </c>
      <c r="D10" s="103"/>
      <c r="E10" s="103"/>
      <c r="F10" s="106"/>
      <c r="G10" s="106"/>
      <c r="H10" s="106"/>
      <c r="I10" s="106"/>
      <c r="J10" s="106"/>
      <c r="K10" s="106"/>
      <c r="L10" s="103"/>
      <c r="M10" s="106"/>
      <c r="N10" s="106"/>
      <c r="O10" s="106"/>
      <c r="P10" s="103"/>
      <c r="Q10" s="106"/>
      <c r="R10" s="106"/>
      <c r="S10" s="106"/>
      <c r="T10" s="106"/>
      <c r="U10" s="106"/>
      <c r="V10" s="102"/>
      <c r="W10" s="53"/>
      <c r="X10" s="53"/>
      <c r="Y10" s="3"/>
      <c r="Z10" s="3"/>
      <c r="AA10" s="36"/>
      <c r="AB10" s="9"/>
      <c r="AC10" s="9"/>
      <c r="AD10" s="9"/>
      <c r="AE10" s="9"/>
      <c r="AF10" s="9"/>
      <c r="AG10" s="6"/>
      <c r="AH10" s="59"/>
      <c r="AI10" s="3"/>
      <c r="AJ10" s="3"/>
      <c r="AK10" s="4"/>
      <c r="AL10" s="3"/>
      <c r="AM10" s="3"/>
      <c r="AN10" s="3"/>
      <c r="AO10" s="38"/>
      <c r="AP10" s="3"/>
      <c r="AQ10" s="3"/>
      <c r="AR10" s="10"/>
      <c r="AS10" s="39" t="s">
        <v>3</v>
      </c>
      <c r="AT10" s="10"/>
      <c r="AU10" s="38"/>
      <c r="AV10" s="3"/>
      <c r="AW10" s="102"/>
      <c r="AX10" s="105"/>
      <c r="AY10" s="102"/>
    </row>
    <row r="11" spans="1:51" ht="27" customHeight="1">
      <c r="A11" s="102"/>
      <c r="B11" s="102"/>
      <c r="C11" s="107">
        <f t="shared" si="0"/>
        <v>19</v>
      </c>
      <c r="D11" s="103"/>
      <c r="E11" s="103"/>
      <c r="F11" s="106"/>
      <c r="G11" s="106"/>
      <c r="H11" s="106"/>
      <c r="I11" s="106"/>
      <c r="J11" s="106"/>
      <c r="K11" s="106"/>
      <c r="L11" s="103"/>
      <c r="M11" s="106"/>
      <c r="N11" s="106"/>
      <c r="O11" s="106"/>
      <c r="P11" s="103"/>
      <c r="Q11" s="106"/>
      <c r="R11" s="106"/>
      <c r="S11" s="106"/>
      <c r="T11" s="106"/>
      <c r="U11" s="106"/>
      <c r="V11" s="106"/>
      <c r="W11" s="53"/>
      <c r="X11" s="53"/>
      <c r="Y11" s="3"/>
      <c r="Z11" s="3"/>
      <c r="AA11" s="36"/>
      <c r="AB11" s="9"/>
      <c r="AC11" s="9"/>
      <c r="AD11" s="9"/>
      <c r="AE11" s="9"/>
      <c r="AF11" s="9"/>
      <c r="AG11" s="37"/>
      <c r="AH11" s="9"/>
      <c r="AI11" s="113"/>
      <c r="AJ11" s="3"/>
      <c r="AK11" s="4"/>
      <c r="AL11" s="3"/>
      <c r="AM11" s="3"/>
      <c r="AN11" s="3"/>
      <c r="AO11" s="38"/>
      <c r="AP11" s="3"/>
      <c r="AQ11" s="3"/>
      <c r="AR11" s="10"/>
      <c r="AS11" s="39"/>
      <c r="AT11" s="10"/>
      <c r="AU11" s="40"/>
      <c r="AV11" s="3"/>
      <c r="AW11" s="102"/>
      <c r="AX11" s="105"/>
      <c r="AY11" s="102"/>
    </row>
    <row r="12" spans="1:51" ht="27" customHeight="1">
      <c r="A12" s="102"/>
      <c r="B12" s="102"/>
      <c r="C12" s="107">
        <f t="shared" si="0"/>
        <v>18</v>
      </c>
      <c r="D12" s="103"/>
      <c r="E12" s="103"/>
      <c r="F12" s="106"/>
      <c r="G12" s="106"/>
      <c r="H12" s="106"/>
      <c r="I12" s="74">
        <v>2</v>
      </c>
      <c r="J12" s="477">
        <f>$AG$6</f>
        <v>-1</v>
      </c>
      <c r="K12" s="106"/>
      <c r="L12" s="103"/>
      <c r="M12" s="106"/>
      <c r="N12" s="106"/>
      <c r="O12" s="106"/>
      <c r="P12" s="103"/>
      <c r="Q12" s="106"/>
      <c r="R12" s="106"/>
      <c r="S12" s="106"/>
      <c r="T12" s="106"/>
      <c r="U12" s="106"/>
      <c r="V12" s="106"/>
      <c r="W12" s="106"/>
      <c r="X12" s="53"/>
      <c r="Y12" s="3"/>
      <c r="Z12" s="3"/>
      <c r="AA12" s="36"/>
      <c r="AB12" s="9"/>
      <c r="AC12" s="9"/>
      <c r="AD12" s="9"/>
      <c r="AE12" s="9"/>
      <c r="AF12" s="9"/>
      <c r="AG12" s="86"/>
      <c r="AH12" s="101"/>
      <c r="AI12" s="112" t="s">
        <v>19</v>
      </c>
      <c r="AJ12" s="3"/>
      <c r="AK12" s="4"/>
      <c r="AL12" s="3"/>
      <c r="AM12" s="3"/>
      <c r="AN12" s="3"/>
      <c r="AO12" s="38"/>
      <c r="AP12" s="3"/>
      <c r="AQ12" s="3"/>
      <c r="AR12" s="10"/>
      <c r="AS12" s="39"/>
      <c r="AT12" s="10"/>
      <c r="AU12" s="40"/>
      <c r="AV12" s="3"/>
      <c r="AW12" s="102"/>
      <c r="AX12" s="105"/>
      <c r="AY12" s="102"/>
    </row>
    <row r="13" spans="1:51" ht="27" customHeight="1" thickBot="1">
      <c r="A13" s="102"/>
      <c r="B13" s="102"/>
      <c r="C13" s="107">
        <f t="shared" si="0"/>
        <v>17</v>
      </c>
      <c r="D13" s="103"/>
      <c r="E13" s="103"/>
      <c r="F13" s="106"/>
      <c r="G13" s="106"/>
      <c r="H13" s="106"/>
      <c r="I13" s="25">
        <f>I$30</f>
        <v>6</v>
      </c>
      <c r="J13" s="26">
        <f>$C13</f>
        <v>17</v>
      </c>
      <c r="K13" s="106"/>
      <c r="L13" s="103"/>
      <c r="M13" s="106"/>
      <c r="N13" s="106"/>
      <c r="O13" s="106"/>
      <c r="P13" s="103"/>
      <c r="Q13" s="106"/>
      <c r="R13" s="106"/>
      <c r="S13" s="106"/>
      <c r="T13" s="106"/>
      <c r="U13" s="106"/>
      <c r="V13" s="106"/>
      <c r="W13" s="53"/>
      <c r="X13" s="53"/>
      <c r="Y13" s="3"/>
      <c r="Z13" s="3"/>
      <c r="AA13" s="36"/>
      <c r="AB13" s="9"/>
      <c r="AC13" s="9"/>
      <c r="AD13" s="9"/>
      <c r="AE13" s="9"/>
      <c r="AF13" s="9"/>
      <c r="AG13" s="109" t="s">
        <v>18</v>
      </c>
      <c r="AH13" s="59" t="s">
        <v>5</v>
      </c>
      <c r="AI13" s="59" t="s">
        <v>0</v>
      </c>
      <c r="AJ13" s="3"/>
      <c r="AK13" s="4"/>
      <c r="AL13" s="3"/>
      <c r="AM13" s="3"/>
      <c r="AN13" s="3"/>
      <c r="AO13" s="38"/>
      <c r="AP13" s="3"/>
      <c r="AQ13" s="3"/>
      <c r="AR13" s="10"/>
      <c r="AS13" s="39"/>
      <c r="AT13" s="10"/>
      <c r="AU13" s="40"/>
      <c r="AV13" s="3"/>
      <c r="AW13" s="102"/>
      <c r="AX13" s="105"/>
      <c r="AY13" s="102"/>
    </row>
    <row r="14" spans="1:51" ht="27" customHeight="1" thickBot="1">
      <c r="A14" s="102"/>
      <c r="B14" s="102"/>
      <c r="C14" s="107">
        <f t="shared" si="0"/>
        <v>16</v>
      </c>
      <c r="D14" s="103"/>
      <c r="E14" s="103"/>
      <c r="F14" s="106"/>
      <c r="G14" s="106"/>
      <c r="H14" s="106"/>
      <c r="I14" s="106"/>
      <c r="J14" s="106"/>
      <c r="K14" s="106"/>
      <c r="L14" s="103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3"/>
      <c r="X14" s="53"/>
      <c r="Y14" s="3"/>
      <c r="Z14" s="3"/>
      <c r="AA14" s="96">
        <v>0</v>
      </c>
      <c r="AB14" s="41">
        <f>SQRT(($P$7-$I$13)^2+($Q$7-$J$13)^2)</f>
        <v>9.2195444572928871</v>
      </c>
      <c r="AC14" s="41">
        <f>SQRT(($P$7-$N$17)^2+($Q$7-$O$17)^2)</f>
        <v>10.198039027185569</v>
      </c>
      <c r="AD14" s="42">
        <f>SQRT(($P$7-$D$29)^2+($Q$7-$E$29)^2)</f>
        <v>19.646882704388499</v>
      </c>
      <c r="AE14" s="43"/>
      <c r="AF14" s="18"/>
      <c r="AG14" s="488">
        <f>SQRT(($P$7-$E$19)^2+($Q$7-$F$19)^2)</f>
        <v>16.278820596099706</v>
      </c>
      <c r="AH14" s="60">
        <f>$P$7</f>
        <v>13</v>
      </c>
      <c r="AI14" s="60">
        <f>$Q$7</f>
        <v>23</v>
      </c>
      <c r="AJ14" s="3"/>
      <c r="AK14" s="4"/>
      <c r="AL14" s="3"/>
      <c r="AM14" s="14">
        <f t="array" ref="AM14:AQ18">MINVERSE(AM5:AQ9)</f>
        <v>-0.43716267485620885</v>
      </c>
      <c r="AN14" s="15">
        <v>0.25980677111651668</v>
      </c>
      <c r="AO14" s="15">
        <v>0.21395855233882177</v>
      </c>
      <c r="AP14" s="16">
        <v>-3.6602648599129782E-2</v>
      </c>
      <c r="AQ14" s="17">
        <v>0.44883860001873954</v>
      </c>
      <c r="AR14" s="9"/>
      <c r="AS14" s="97">
        <f>$AF$27*AG14+$AF$28</f>
        <v>16.096974370871386</v>
      </c>
      <c r="AT14" s="9"/>
      <c r="AU14" s="486">
        <f t="array" ref="AU14:AU18">MMULT(AM14:AQ18,AS14:AS18)</f>
        <v>-7.6822707433232162E-2</v>
      </c>
      <c r="AV14" s="3"/>
      <c r="AW14" s="102"/>
      <c r="AX14" s="105"/>
      <c r="AY14" s="102"/>
    </row>
    <row r="15" spans="1:51" ht="27" customHeight="1" thickBot="1">
      <c r="A15" s="102"/>
      <c r="B15" s="102"/>
      <c r="C15" s="107">
        <f t="shared" si="0"/>
        <v>15</v>
      </c>
      <c r="D15" s="103"/>
      <c r="E15" s="103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2"/>
      <c r="W15" s="103"/>
      <c r="X15" s="103"/>
      <c r="Y15" s="3"/>
      <c r="Z15" s="3"/>
      <c r="AA15" s="87">
        <f>AB14</f>
        <v>9.2195444572928871</v>
      </c>
      <c r="AB15" s="96">
        <v>0</v>
      </c>
      <c r="AC15" s="44">
        <f>SQRT(($N$17-$I$13)^2+($J$13-$O$17)^2)</f>
        <v>6.4031242374328485</v>
      </c>
      <c r="AD15" s="45">
        <f>SQRT(($D$29-$I$13)^2+($J$13-$E$29)^2)</f>
        <v>13.152946437965905</v>
      </c>
      <c r="AE15" s="46"/>
      <c r="AF15" s="18"/>
      <c r="AG15" s="489">
        <f>SQRT(($I$13-$E$19)^2+($J$13-$F$19)^2)</f>
        <v>7.2111025509279782</v>
      </c>
      <c r="AH15" s="60">
        <f>$I$13</f>
        <v>6</v>
      </c>
      <c r="AI15" s="60">
        <f>$J$13</f>
        <v>17</v>
      </c>
      <c r="AJ15" s="3"/>
      <c r="AK15" s="4"/>
      <c r="AL15" s="3"/>
      <c r="AM15" s="20">
        <v>0.25980677111651712</v>
      </c>
      <c r="AN15" s="21">
        <v>-0.71840018391983129</v>
      </c>
      <c r="AO15" s="22">
        <v>0.35548212300223592</v>
      </c>
      <c r="AP15" s="23">
        <v>0.10311128980107843</v>
      </c>
      <c r="AQ15" s="24">
        <v>0.13889806481609812</v>
      </c>
      <c r="AR15" s="9"/>
      <c r="AS15" s="98">
        <f>$AF$27*AG15+$AF$28</f>
        <v>14.801586078703997</v>
      </c>
      <c r="AT15" s="9"/>
      <c r="AU15" s="486">
        <v>0.63591133921791776</v>
      </c>
      <c r="AV15" s="9"/>
      <c r="AW15" s="102"/>
      <c r="AX15" s="102"/>
      <c r="AY15" s="102"/>
    </row>
    <row r="16" spans="1:51" ht="27" customHeight="1" thickBot="1">
      <c r="A16" s="102"/>
      <c r="B16" s="102"/>
      <c r="C16" s="107">
        <f t="shared" si="0"/>
        <v>14</v>
      </c>
      <c r="D16" s="103"/>
      <c r="E16" s="103"/>
      <c r="F16" s="106"/>
      <c r="G16" s="106"/>
      <c r="H16" s="106"/>
      <c r="I16" s="106"/>
      <c r="J16" s="106"/>
      <c r="K16" s="106"/>
      <c r="L16" s="106"/>
      <c r="M16" s="106"/>
      <c r="N16" s="73">
        <v>3</v>
      </c>
      <c r="O16" s="478">
        <f>$AG$7</f>
        <v>-20</v>
      </c>
      <c r="P16" s="106"/>
      <c r="Q16" s="106"/>
      <c r="R16" s="106"/>
      <c r="S16" s="106"/>
      <c r="T16" s="106"/>
      <c r="U16" s="106"/>
      <c r="V16" s="102"/>
      <c r="W16" s="53"/>
      <c r="X16" s="102"/>
      <c r="Y16" s="3"/>
      <c r="Z16" s="9"/>
      <c r="AA16" s="87">
        <f>AC14</f>
        <v>10.198039027185569</v>
      </c>
      <c r="AB16" s="89">
        <f>AC15</f>
        <v>6.4031242374328485</v>
      </c>
      <c r="AC16" s="96">
        <v>0</v>
      </c>
      <c r="AD16" s="47">
        <f>SQRT(($N$17-$D$29)^2+($O$17-$E$29)^2)</f>
        <v>9.4868329805051381</v>
      </c>
      <c r="AE16" s="46"/>
      <c r="AF16" s="18"/>
      <c r="AG16" s="489">
        <f>SQRT(($N$17-$E$19)^2+($O$17-$F$19)^2)</f>
        <v>9.2195444572928871</v>
      </c>
      <c r="AH16" s="60">
        <f>$N$17</f>
        <v>11</v>
      </c>
      <c r="AI16" s="60">
        <f>$O$17</f>
        <v>13</v>
      </c>
      <c r="AJ16" s="3"/>
      <c r="AK16" s="4"/>
      <c r="AL16" s="3"/>
      <c r="AM16" s="20">
        <v>0.21395855233882152</v>
      </c>
      <c r="AN16" s="22">
        <v>0.35548212300223603</v>
      </c>
      <c r="AO16" s="21">
        <v>-0.88666526827344716</v>
      </c>
      <c r="AP16" s="23">
        <v>0.31722459293238947</v>
      </c>
      <c r="AQ16" s="24">
        <v>-6.6801513597062864E-2</v>
      </c>
      <c r="AR16" s="9"/>
      <c r="AS16" s="98">
        <f>$AF$27*AG16+$AF$28</f>
        <v>15.08850635104184</v>
      </c>
      <c r="AT16" s="9"/>
      <c r="AU16" s="486">
        <v>0.13583274962988379</v>
      </c>
      <c r="AV16" s="9"/>
      <c r="AW16" s="102"/>
      <c r="AX16" s="102"/>
      <c r="AY16" s="102"/>
    </row>
    <row r="17" spans="1:51" ht="27" customHeight="1" thickBot="1">
      <c r="A17" s="102"/>
      <c r="B17" s="102"/>
      <c r="C17" s="107">
        <f t="shared" si="0"/>
        <v>13</v>
      </c>
      <c r="D17" s="103"/>
      <c r="E17" s="106"/>
      <c r="F17" s="106"/>
      <c r="G17" s="106"/>
      <c r="H17" s="106"/>
      <c r="I17" s="106"/>
      <c r="J17" s="106"/>
      <c r="K17" s="106"/>
      <c r="L17" s="106"/>
      <c r="M17" s="106"/>
      <c r="N17" s="25">
        <f>N$30</f>
        <v>11</v>
      </c>
      <c r="O17" s="26">
        <f>$C17</f>
        <v>13</v>
      </c>
      <c r="P17" s="106"/>
      <c r="Q17" s="106"/>
      <c r="R17" s="106"/>
      <c r="S17" s="106"/>
      <c r="T17" s="106"/>
      <c r="U17" s="73">
        <v>4</v>
      </c>
      <c r="V17" s="477">
        <f>$AG$8</f>
        <v>400</v>
      </c>
      <c r="W17" s="102"/>
      <c r="X17" s="102"/>
      <c r="Y17" s="3"/>
      <c r="Z17" s="9"/>
      <c r="AA17" s="88">
        <f>AD14</f>
        <v>19.646882704388499</v>
      </c>
      <c r="AB17" s="90">
        <f>AD15</f>
        <v>13.152946437965905</v>
      </c>
      <c r="AC17" s="90">
        <f>AD16</f>
        <v>9.4868329805051381</v>
      </c>
      <c r="AD17" s="96">
        <v>0</v>
      </c>
      <c r="AE17" s="46"/>
      <c r="AF17" s="18"/>
      <c r="AG17" s="490">
        <f>SQRT(($E$13-$E$19)^2+($F$13-$F$19)^2)</f>
        <v>11.180339887498949</v>
      </c>
      <c r="AH17" s="60">
        <f>$U$18</f>
        <v>18</v>
      </c>
      <c r="AI17" s="60">
        <f>$V$18</f>
        <v>12</v>
      </c>
      <c r="AJ17" s="3"/>
      <c r="AK17" s="4"/>
      <c r="AL17" s="3"/>
      <c r="AM17" s="27">
        <v>-3.660264859912981E-2</v>
      </c>
      <c r="AN17" s="28">
        <v>0.10311128980107857</v>
      </c>
      <c r="AO17" s="28">
        <v>0.31722459293238947</v>
      </c>
      <c r="AP17" s="29">
        <v>-0.38373323413433819</v>
      </c>
      <c r="AQ17" s="24">
        <v>0.47906484876222499</v>
      </c>
      <c r="AR17" s="9"/>
      <c r="AS17" s="99">
        <f>$AF$27*AG17+$AF$28</f>
        <v>15.36861998392842</v>
      </c>
      <c r="AT17" s="9"/>
      <c r="AU17" s="486">
        <v>0.30507861858542717</v>
      </c>
      <c r="AV17" s="9"/>
      <c r="AW17" s="102"/>
      <c r="AX17" s="102"/>
      <c r="AY17" s="102"/>
    </row>
    <row r="18" spans="1:51" ht="27" customHeight="1" thickBot="1">
      <c r="A18" s="102"/>
      <c r="B18" s="102"/>
      <c r="C18" s="107">
        <f t="shared" si="0"/>
        <v>12</v>
      </c>
      <c r="D18" s="103"/>
      <c r="E18" s="74">
        <v>5</v>
      </c>
      <c r="F18" s="114">
        <f>SUM(AS24:AS27)</f>
        <v>116.37419987935832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25">
        <f>U$30</f>
        <v>18</v>
      </c>
      <c r="V18" s="26">
        <f>$C18</f>
        <v>12</v>
      </c>
      <c r="W18" s="102"/>
      <c r="X18" s="102"/>
      <c r="Y18" s="3"/>
      <c r="Z18" s="9"/>
      <c r="AA18" s="48"/>
      <c r="AB18" s="49"/>
      <c r="AC18" s="49"/>
      <c r="AD18" s="49"/>
      <c r="AE18" s="50"/>
      <c r="AF18" s="51"/>
      <c r="AG18" s="52"/>
      <c r="AH18" s="64">
        <f>E19</f>
        <v>2</v>
      </c>
      <c r="AI18" s="64">
        <f>F19</f>
        <v>11</v>
      </c>
      <c r="AJ18" s="3"/>
      <c r="AL18" s="3"/>
      <c r="AM18" s="33">
        <v>0.44883860001873954</v>
      </c>
      <c r="AN18" s="34">
        <v>0.13889806481609815</v>
      </c>
      <c r="AO18" s="34">
        <v>-6.680151359706317E-2</v>
      </c>
      <c r="AP18" s="34">
        <v>0.47906484876222527</v>
      </c>
      <c r="AQ18" s="35">
        <v>-15.20163761889901</v>
      </c>
      <c r="AR18" s="9"/>
      <c r="AS18" s="100">
        <v>1</v>
      </c>
      <c r="AT18" s="9"/>
      <c r="AU18" s="487">
        <v>0.43384803091760205</v>
      </c>
      <c r="AV18" s="9"/>
      <c r="AW18" s="102"/>
      <c r="AX18" s="102"/>
      <c r="AY18" s="102"/>
    </row>
    <row r="19" spans="1:51" ht="27" customHeight="1">
      <c r="A19" s="102"/>
      <c r="B19" s="102"/>
      <c r="C19" s="107">
        <f t="shared" si="0"/>
        <v>11</v>
      </c>
      <c r="D19" s="103"/>
      <c r="E19" s="76">
        <f>E$30</f>
        <v>2</v>
      </c>
      <c r="F19" s="76">
        <f>$C19</f>
        <v>11</v>
      </c>
      <c r="G19" s="103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2"/>
      <c r="W19" s="102"/>
      <c r="X19" s="10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  <c r="AL19" s="3"/>
      <c r="AM19" s="3"/>
      <c r="AN19" s="3"/>
      <c r="AO19" s="3"/>
      <c r="AP19" s="9"/>
      <c r="AQ19" s="54" t="s">
        <v>4</v>
      </c>
      <c r="AR19" s="55"/>
      <c r="AS19" s="9"/>
      <c r="AT19" s="55"/>
      <c r="AU19" s="56">
        <f>SUM(AU14:AU17)</f>
        <v>0.99999999999999656</v>
      </c>
      <c r="AV19" s="55"/>
      <c r="AW19" s="102"/>
      <c r="AX19" s="102"/>
      <c r="AY19" s="102"/>
    </row>
    <row r="20" spans="1:51" ht="27" customHeight="1">
      <c r="A20" s="102"/>
      <c r="B20" s="102"/>
      <c r="C20" s="107">
        <f t="shared" si="0"/>
        <v>10</v>
      </c>
      <c r="D20" s="103"/>
      <c r="E20" s="103"/>
      <c r="F20" s="103"/>
      <c r="G20" s="103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2"/>
      <c r="W20" s="102"/>
      <c r="X20" s="10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/>
      <c r="AL20" s="3"/>
      <c r="AM20" s="3"/>
      <c r="AN20" s="3"/>
      <c r="AO20" s="3"/>
      <c r="AP20" s="3"/>
      <c r="AQ20" s="54"/>
      <c r="AR20" s="55"/>
      <c r="AS20" s="9"/>
      <c r="AT20" s="55"/>
      <c r="AU20" s="466" t="s">
        <v>51</v>
      </c>
      <c r="AV20" s="55"/>
      <c r="AW20" s="102"/>
      <c r="AX20" s="102"/>
      <c r="AY20" s="102"/>
    </row>
    <row r="21" spans="1:51" ht="27" customHeight="1">
      <c r="A21" s="102"/>
      <c r="B21" s="102"/>
      <c r="C21" s="107">
        <f t="shared" si="0"/>
        <v>9</v>
      </c>
      <c r="D21" s="103"/>
      <c r="E21" s="103"/>
      <c r="F21" s="103"/>
      <c r="G21" s="103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2"/>
      <c r="W21" s="102"/>
      <c r="X21" s="10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/>
      <c r="AL21" s="3"/>
      <c r="AM21" s="3"/>
      <c r="AN21" s="57"/>
      <c r="AO21" s="57"/>
      <c r="AP21" s="58"/>
      <c r="AQ21" s="58"/>
      <c r="AR21" s="55"/>
      <c r="AS21" s="9"/>
      <c r="AT21" s="55"/>
      <c r="AU21" s="55"/>
      <c r="AV21" s="55"/>
      <c r="AW21" s="102"/>
      <c r="AX21" s="102"/>
      <c r="AY21" s="102"/>
    </row>
    <row r="22" spans="1:51" ht="27" customHeight="1">
      <c r="A22" s="102"/>
      <c r="B22" s="102"/>
      <c r="C22" s="107">
        <f t="shared" si="0"/>
        <v>8</v>
      </c>
      <c r="D22" s="103"/>
      <c r="E22" s="106"/>
      <c r="F22" s="106"/>
      <c r="G22" s="103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2"/>
      <c r="W22" s="102"/>
      <c r="X22" s="10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"/>
      <c r="AL22" s="3"/>
      <c r="AM22" s="3"/>
      <c r="AN22" s="3"/>
      <c r="AO22" s="57"/>
      <c r="AP22" s="57"/>
      <c r="AQ22" s="58"/>
      <c r="AR22" s="55"/>
      <c r="AS22" s="9"/>
      <c r="AT22" s="55"/>
      <c r="AU22" s="55"/>
      <c r="AV22" s="55"/>
      <c r="AW22" s="102"/>
      <c r="AX22" s="102"/>
      <c r="AY22" s="102"/>
    </row>
    <row r="23" spans="1:51" ht="27" customHeight="1" thickBot="1">
      <c r="A23" s="102"/>
      <c r="B23" s="102"/>
      <c r="C23" s="107">
        <f t="shared" si="0"/>
        <v>7</v>
      </c>
      <c r="D23" s="103"/>
      <c r="E23" s="106"/>
      <c r="F23" s="106"/>
      <c r="G23" s="103"/>
      <c r="H23" s="106"/>
      <c r="I23" s="106"/>
      <c r="J23" s="106"/>
      <c r="K23" s="106"/>
      <c r="L23" s="106"/>
      <c r="M23" s="106"/>
      <c r="N23" s="106"/>
      <c r="O23" s="106"/>
      <c r="P23" s="103"/>
      <c r="Q23" s="106"/>
      <c r="R23" s="106"/>
      <c r="S23" s="106"/>
      <c r="T23" s="106"/>
      <c r="U23" s="106"/>
      <c r="V23" s="102"/>
      <c r="W23" s="102"/>
      <c r="X23" s="10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  <c r="AL23" s="3"/>
      <c r="AM23" s="3"/>
      <c r="AN23" s="3"/>
      <c r="AO23" s="57"/>
      <c r="AP23" s="57"/>
      <c r="AQ23" s="57"/>
      <c r="AR23" s="55"/>
      <c r="AS23" s="9"/>
      <c r="AT23" s="55"/>
      <c r="AU23" s="55"/>
      <c r="AV23" s="55"/>
      <c r="AW23" s="102"/>
      <c r="AX23" s="102"/>
      <c r="AY23" s="102"/>
    </row>
    <row r="24" spans="1:51" ht="27" customHeight="1" thickBot="1">
      <c r="A24" s="102"/>
      <c r="B24" s="102"/>
      <c r="C24" s="107">
        <f t="shared" si="0"/>
        <v>6</v>
      </c>
      <c r="D24" s="103"/>
      <c r="E24" s="103"/>
      <c r="F24" s="103"/>
      <c r="G24" s="103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2"/>
      <c r="W24" s="102"/>
      <c r="X24" s="10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  <c r="AL24" s="3"/>
      <c r="AM24" s="3"/>
      <c r="AN24" s="57"/>
      <c r="AO24" s="57"/>
      <c r="AP24" s="57"/>
      <c r="AQ24" s="486">
        <f t="array" ref="AQ24:AQ27">MMULT(AM14:AQ18,AS14:AS18)</f>
        <v>-7.6822707433232162E-2</v>
      </c>
      <c r="AR24" s="55"/>
      <c r="AS24" s="61">
        <f>AG5*AQ24</f>
        <v>-2.3046812229969649</v>
      </c>
      <c r="AT24" s="55"/>
      <c r="AU24" s="55"/>
      <c r="AV24" s="55"/>
      <c r="AW24" s="105"/>
      <c r="AX24" s="102"/>
      <c r="AY24" s="102"/>
    </row>
    <row r="25" spans="1:51" ht="27" customHeight="1" thickBot="1">
      <c r="A25" s="102"/>
      <c r="B25" s="102"/>
      <c r="C25" s="107">
        <f t="shared" si="0"/>
        <v>5</v>
      </c>
      <c r="D25" s="103"/>
      <c r="E25" s="103"/>
      <c r="F25" s="103"/>
      <c r="G25" s="103"/>
      <c r="H25" s="103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2"/>
      <c r="W25" s="102"/>
      <c r="X25" s="102"/>
      <c r="Y25" s="3"/>
      <c r="Z25" s="3"/>
      <c r="AA25" s="3"/>
      <c r="AB25" s="3"/>
      <c r="AC25" s="3"/>
      <c r="AD25" s="3"/>
      <c r="AE25" s="79"/>
      <c r="AF25" s="79"/>
      <c r="AG25" s="79"/>
      <c r="AH25" s="80"/>
      <c r="AI25" s="80"/>
      <c r="AJ25" s="80"/>
      <c r="AK25" s="4"/>
      <c r="AL25" s="3"/>
      <c r="AM25" s="3"/>
      <c r="AN25" s="57"/>
      <c r="AO25" s="57"/>
      <c r="AP25" s="57"/>
      <c r="AQ25" s="486">
        <v>0.63591133921791776</v>
      </c>
      <c r="AR25" s="55"/>
      <c r="AS25" s="61">
        <f>AG6*AQ25</f>
        <v>-0.63591133921791776</v>
      </c>
      <c r="AT25" s="55"/>
      <c r="AU25" s="55"/>
      <c r="AV25" s="55"/>
      <c r="AW25" s="105"/>
      <c r="AX25" s="102"/>
      <c r="AY25" s="102"/>
    </row>
    <row r="26" spans="1:51" ht="27" customHeight="1" thickBot="1">
      <c r="A26" s="102"/>
      <c r="B26" s="102"/>
      <c r="C26" s="107">
        <f t="shared" si="0"/>
        <v>4</v>
      </c>
      <c r="D26" s="103"/>
      <c r="E26" s="106"/>
      <c r="F26" s="106"/>
      <c r="G26" s="103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2"/>
      <c r="W26" s="102"/>
      <c r="X26" s="102"/>
      <c r="Y26" s="3"/>
      <c r="Z26" s="3"/>
      <c r="AA26" s="3"/>
      <c r="AB26" s="3"/>
      <c r="AC26" s="3"/>
      <c r="AD26" s="3"/>
      <c r="AE26" s="79"/>
      <c r="AF26" s="79"/>
      <c r="AG26" s="79"/>
      <c r="AH26" s="80"/>
      <c r="AI26" s="80"/>
      <c r="AJ26" s="80"/>
      <c r="AK26" s="4"/>
      <c r="AL26" s="3"/>
      <c r="AM26" s="3"/>
      <c r="AN26" s="57"/>
      <c r="AO26" s="57"/>
      <c r="AP26" s="57"/>
      <c r="AQ26" s="486">
        <v>0.13583274962988379</v>
      </c>
      <c r="AR26" s="55"/>
      <c r="AS26" s="61">
        <f>AG7*AQ26</f>
        <v>-2.7166549925976757</v>
      </c>
      <c r="AT26" s="55"/>
      <c r="AU26" s="55"/>
      <c r="AV26" s="55"/>
      <c r="AW26" s="105"/>
      <c r="AX26" s="102"/>
      <c r="AY26" s="102"/>
    </row>
    <row r="27" spans="1:51" ht="27" customHeight="1" thickBot="1">
      <c r="A27" s="102"/>
      <c r="B27" s="102"/>
      <c r="C27" s="107">
        <f t="shared" si="0"/>
        <v>3</v>
      </c>
      <c r="D27" s="103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2"/>
      <c r="W27" s="102"/>
      <c r="X27" s="102"/>
      <c r="Y27" s="3"/>
      <c r="Z27" s="3"/>
      <c r="AA27" s="3"/>
      <c r="AB27" s="3"/>
      <c r="AC27" s="3"/>
      <c r="AD27" s="3"/>
      <c r="AE27" s="79" t="s">
        <v>15</v>
      </c>
      <c r="AF27" s="77">
        <f>SLOPE($AI$14:$AI$18,$AH$14:$AH$18)</f>
        <v>0.14285714285714285</v>
      </c>
      <c r="AG27" s="78" t="s">
        <v>8</v>
      </c>
      <c r="AH27" s="80"/>
      <c r="AI27" s="80"/>
      <c r="AJ27" s="80"/>
      <c r="AK27" s="4"/>
      <c r="AL27" s="3"/>
      <c r="AM27" s="3"/>
      <c r="AN27" s="57"/>
      <c r="AO27" s="57"/>
      <c r="AP27" s="57"/>
      <c r="AQ27" s="486">
        <v>0.30507861858542717</v>
      </c>
      <c r="AR27" s="55"/>
      <c r="AS27" s="61">
        <f>AG8*AQ27</f>
        <v>122.03144743417087</v>
      </c>
      <c r="AT27" s="55"/>
      <c r="AU27" s="55"/>
      <c r="AV27" s="55"/>
      <c r="AW27" s="105"/>
      <c r="AX27" s="102"/>
      <c r="AY27" s="102"/>
    </row>
    <row r="28" spans="1:51" ht="27" customHeight="1" thickBot="1">
      <c r="A28" s="102"/>
      <c r="B28" s="102"/>
      <c r="C28" s="107">
        <f t="shared" si="0"/>
        <v>2</v>
      </c>
      <c r="D28" s="73" t="s">
        <v>17</v>
      </c>
      <c r="E28" s="477">
        <v>1</v>
      </c>
      <c r="F28" s="53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3"/>
      <c r="Z28" s="3"/>
      <c r="AA28" s="3"/>
      <c r="AB28" s="3"/>
      <c r="AC28" s="3"/>
      <c r="AD28" s="3"/>
      <c r="AE28" s="79" t="s">
        <v>14</v>
      </c>
      <c r="AF28" s="77">
        <f>INTERCEPT($AI$14:$AI$18,$AH$14:$AH$18)</f>
        <v>13.77142857142857</v>
      </c>
      <c r="AG28" s="78" t="s">
        <v>9</v>
      </c>
      <c r="AH28" s="80"/>
      <c r="AI28" s="80"/>
      <c r="AJ28" s="80"/>
      <c r="AK28" s="4"/>
      <c r="AL28" s="3"/>
      <c r="AM28" s="3"/>
      <c r="AN28" s="57"/>
      <c r="AO28" s="57"/>
      <c r="AP28" s="83">
        <v>5</v>
      </c>
      <c r="AQ28" s="84"/>
      <c r="AR28" s="55"/>
      <c r="AS28" s="81"/>
      <c r="AT28" s="3"/>
      <c r="AU28" s="66" t="s">
        <v>52</v>
      </c>
      <c r="AV28" s="55"/>
      <c r="AW28" s="105"/>
      <c r="AX28" s="102"/>
      <c r="AY28" s="102"/>
    </row>
    <row r="29" spans="1:51" ht="27" customHeight="1" thickBot="1">
      <c r="A29" s="102"/>
      <c r="B29" s="102"/>
      <c r="C29" s="107">
        <f>C30+1</f>
        <v>1</v>
      </c>
      <c r="D29" s="110">
        <f>K$30</f>
        <v>8</v>
      </c>
      <c r="E29" s="111">
        <f>$C26</f>
        <v>4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5"/>
      <c r="Q29" s="105"/>
      <c r="R29" s="102"/>
      <c r="S29" s="102"/>
      <c r="T29" s="102"/>
      <c r="U29" s="102"/>
      <c r="V29" s="102"/>
      <c r="W29" s="105"/>
      <c r="X29" s="108" t="s">
        <v>5</v>
      </c>
      <c r="Y29" s="3"/>
      <c r="Z29" s="3"/>
      <c r="AA29" s="3"/>
      <c r="AB29" s="3"/>
      <c r="AC29" s="3"/>
      <c r="AD29" s="3"/>
      <c r="AE29" s="77"/>
      <c r="AF29" s="77"/>
      <c r="AG29" s="77"/>
      <c r="AH29" s="80"/>
      <c r="AI29" s="80"/>
      <c r="AJ29" s="80"/>
      <c r="AK29" s="4"/>
      <c r="AL29" s="3"/>
      <c r="AM29" s="57"/>
      <c r="AN29" s="57"/>
      <c r="AO29" s="57"/>
      <c r="AP29" s="85"/>
      <c r="AQ29" s="65" t="s">
        <v>6</v>
      </c>
      <c r="AR29" s="3"/>
      <c r="AS29" s="82">
        <f>SUM(AS24:AS27)</f>
        <v>116.37419987935832</v>
      </c>
      <c r="AT29" s="3"/>
      <c r="AU29" s="66" t="s">
        <v>7</v>
      </c>
      <c r="AV29" s="55"/>
      <c r="AW29" s="105"/>
      <c r="AX29" s="105"/>
      <c r="AY29" s="102"/>
    </row>
    <row r="30" spans="1:51" s="1" customFormat="1" ht="27" customHeight="1">
      <c r="A30" s="106"/>
      <c r="B30" s="107">
        <v>-1</v>
      </c>
      <c r="C30" s="107">
        <v>0</v>
      </c>
      <c r="D30" s="107">
        <f>C30+1</f>
        <v>1</v>
      </c>
      <c r="E30" s="107">
        <f t="shared" ref="E30:X30" si="2">D30+1</f>
        <v>2</v>
      </c>
      <c r="F30" s="107">
        <f t="shared" si="2"/>
        <v>3</v>
      </c>
      <c r="G30" s="107">
        <f t="shared" si="2"/>
        <v>4</v>
      </c>
      <c r="H30" s="107">
        <f t="shared" si="2"/>
        <v>5</v>
      </c>
      <c r="I30" s="107">
        <f t="shared" si="2"/>
        <v>6</v>
      </c>
      <c r="J30" s="107">
        <f t="shared" si="2"/>
        <v>7</v>
      </c>
      <c r="K30" s="107">
        <f t="shared" si="2"/>
        <v>8</v>
      </c>
      <c r="L30" s="107">
        <f t="shared" si="2"/>
        <v>9</v>
      </c>
      <c r="M30" s="107">
        <f t="shared" si="2"/>
        <v>10</v>
      </c>
      <c r="N30" s="107">
        <f t="shared" si="2"/>
        <v>11</v>
      </c>
      <c r="O30" s="107">
        <f t="shared" si="2"/>
        <v>12</v>
      </c>
      <c r="P30" s="107">
        <f t="shared" si="2"/>
        <v>13</v>
      </c>
      <c r="Q30" s="107">
        <f t="shared" si="2"/>
        <v>14</v>
      </c>
      <c r="R30" s="107">
        <f t="shared" si="2"/>
        <v>15</v>
      </c>
      <c r="S30" s="107">
        <f t="shared" si="2"/>
        <v>16</v>
      </c>
      <c r="T30" s="107">
        <f t="shared" si="2"/>
        <v>17</v>
      </c>
      <c r="U30" s="107">
        <f t="shared" si="2"/>
        <v>18</v>
      </c>
      <c r="V30" s="107">
        <f t="shared" si="2"/>
        <v>19</v>
      </c>
      <c r="W30" s="107">
        <f t="shared" si="2"/>
        <v>20</v>
      </c>
      <c r="X30" s="107">
        <f t="shared" si="2"/>
        <v>21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105"/>
      <c r="AX30" s="105"/>
      <c r="AY30" s="102"/>
    </row>
    <row r="31" spans="1:51" ht="27" customHeight="1">
      <c r="A31" s="102"/>
      <c r="B31" s="102"/>
      <c r="C31" s="107">
        <v>-1</v>
      </c>
      <c r="D31" s="104"/>
      <c r="E31" s="105"/>
      <c r="F31" s="102"/>
      <c r="G31" s="102"/>
      <c r="H31" s="102"/>
      <c r="I31" s="102"/>
      <c r="J31" s="102"/>
      <c r="K31" s="102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2"/>
      <c r="Y31" s="105"/>
      <c r="Z31" s="102"/>
      <c r="AA31" s="106"/>
      <c r="AB31" s="106"/>
      <c r="AC31" s="106"/>
      <c r="AD31" s="106"/>
      <c r="AE31" s="106"/>
      <c r="AF31" s="106"/>
      <c r="AG31" s="53"/>
      <c r="AH31" s="53"/>
      <c r="AI31" s="53"/>
      <c r="AJ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105"/>
      <c r="AX31" s="105"/>
      <c r="AY31" s="102"/>
    </row>
    <row r="32" spans="1:51" ht="27" customHeight="1">
      <c r="A32" s="102"/>
      <c r="B32" s="102"/>
      <c r="C32" s="103"/>
      <c r="D32" s="104"/>
      <c r="E32" s="105"/>
      <c r="F32" s="102"/>
      <c r="G32" s="102"/>
      <c r="H32" s="102"/>
      <c r="I32" s="102"/>
      <c r="J32" s="102"/>
      <c r="K32" s="102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2"/>
      <c r="Y32" s="105"/>
      <c r="Z32" s="102"/>
      <c r="AA32" s="106"/>
      <c r="AB32" s="106"/>
      <c r="AC32" s="106"/>
      <c r="AD32" s="106"/>
      <c r="AE32" s="106"/>
      <c r="AF32" s="106"/>
      <c r="AG32" s="53"/>
      <c r="AH32" s="53"/>
      <c r="AI32" s="53"/>
      <c r="AJ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105"/>
      <c r="AX32" s="105"/>
      <c r="AY32" s="102"/>
    </row>
    <row r="33" spans="1:51" ht="27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3"/>
      <c r="AM33" s="531" t="s">
        <v>1</v>
      </c>
      <c r="AN33" s="531"/>
      <c r="AO33" s="532"/>
      <c r="AP33" s="531"/>
      <c r="AQ33" s="13"/>
      <c r="AR33" s="533"/>
      <c r="AS33" s="533"/>
      <c r="AT33" s="533"/>
      <c r="AU33" s="533"/>
      <c r="AV33" s="55"/>
      <c r="AW33" s="105"/>
      <c r="AX33" s="105"/>
      <c r="AY33" s="102"/>
    </row>
    <row r="34" spans="1:51" ht="27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467" t="s">
        <v>50</v>
      </c>
      <c r="AK34" s="55"/>
      <c r="AL34" s="3"/>
      <c r="AM34" s="534">
        <f t="shared" ref="AM34:AP37" si="3">$AA$41+$AB$41*(($AA$40*AA14/$AD$41)-$AB$40*(AA14/$AD$41)^3)</f>
        <v>0.72</v>
      </c>
      <c r="AN34" s="535">
        <f t="shared" si="3"/>
        <v>9.7223898977616088</v>
      </c>
      <c r="AO34" s="535">
        <f t="shared" si="3"/>
        <v>9.9972656687392689</v>
      </c>
      <c r="AP34" s="536">
        <f t="shared" si="3"/>
        <v>-0.86717585483799531</v>
      </c>
      <c r="AQ34" s="537">
        <v>1</v>
      </c>
      <c r="AR34" s="538"/>
      <c r="AS34" s="484" t="s">
        <v>10</v>
      </c>
      <c r="AT34" s="538"/>
      <c r="AU34" s="539">
        <f>$AA$41+$AB$41*(($AA$40*AG14/$AD$41)-$AB$40*(AG14/$AD$41)^3)</f>
        <v>6.3234122134508501</v>
      </c>
      <c r="AV34" s="55"/>
      <c r="AW34" s="105"/>
      <c r="AX34" s="105"/>
      <c r="AY34" s="102"/>
    </row>
    <row r="35" spans="1:51" ht="30.7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68" t="s">
        <v>53</v>
      </c>
      <c r="AK35" s="55"/>
      <c r="AL35" s="3"/>
      <c r="AM35" s="540">
        <f t="shared" si="3"/>
        <v>9.7223898977616088</v>
      </c>
      <c r="AN35" s="541">
        <f t="shared" si="3"/>
        <v>0.72</v>
      </c>
      <c r="AO35" s="542">
        <f t="shared" si="3"/>
        <v>7.9618805941544233</v>
      </c>
      <c r="AP35" s="543">
        <f t="shared" si="3"/>
        <v>9.497689461700384</v>
      </c>
      <c r="AQ35" s="544">
        <v>1</v>
      </c>
      <c r="AR35" s="538"/>
      <c r="AS35" s="484" t="s">
        <v>11</v>
      </c>
      <c r="AT35" s="538"/>
      <c r="AU35" s="556">
        <f>$AA$41+$AB$41*(($AA$40*AG15/$AD$41)-$AB$40*(AG15/$AD$41)^3)</f>
        <v>8.5970866088339299</v>
      </c>
      <c r="AV35" s="55"/>
      <c r="AW35" s="102"/>
      <c r="AX35" s="105"/>
      <c r="AY35" s="102"/>
    </row>
    <row r="36" spans="1:51" ht="30.7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3"/>
      <c r="AM36" s="540">
        <f t="shared" si="3"/>
        <v>9.9972656687392689</v>
      </c>
      <c r="AN36" s="542">
        <f t="shared" si="3"/>
        <v>7.9618805941544233</v>
      </c>
      <c r="AO36" s="541">
        <f t="shared" si="3"/>
        <v>0.72</v>
      </c>
      <c r="AP36" s="543">
        <f t="shared" si="3"/>
        <v>9.816775178207509</v>
      </c>
      <c r="AQ36" s="544">
        <v>1</v>
      </c>
      <c r="AR36" s="538"/>
      <c r="AS36" s="484" t="s">
        <v>12</v>
      </c>
      <c r="AT36" s="538"/>
      <c r="AU36" s="556">
        <f>$AA$41+$AB$41*(($AA$40*AG16/$AD$41)-$AB$40*(AG16/$AD$41)^3)</f>
        <v>9.7223898977616088</v>
      </c>
      <c r="AV36" s="55"/>
      <c r="AW36" s="102"/>
      <c r="AX36" s="102"/>
      <c r="AY36" s="102"/>
    </row>
    <row r="37" spans="1:51" ht="31.5" thickBot="1">
      <c r="A37" s="55"/>
      <c r="B37" s="55"/>
      <c r="C37" s="55"/>
      <c r="D37" s="55"/>
      <c r="E37" s="55"/>
      <c r="F37" s="530"/>
      <c r="G37" s="530"/>
      <c r="H37" s="530"/>
      <c r="I37" s="530"/>
      <c r="J37" s="530"/>
      <c r="K37" s="530"/>
      <c r="L37" s="530"/>
      <c r="M37" s="530"/>
      <c r="N37" s="530"/>
      <c r="O37" s="530"/>
      <c r="P37" s="530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3"/>
      <c r="AM37" s="545">
        <f t="shared" si="3"/>
        <v>-0.86717585483799531</v>
      </c>
      <c r="AN37" s="546">
        <f t="shared" si="3"/>
        <v>9.497689461700384</v>
      </c>
      <c r="AO37" s="546">
        <f t="shared" si="3"/>
        <v>9.816775178207509</v>
      </c>
      <c r="AP37" s="547">
        <f t="shared" si="3"/>
        <v>0.72</v>
      </c>
      <c r="AQ37" s="544">
        <v>1</v>
      </c>
      <c r="AR37" s="538"/>
      <c r="AS37" s="484" t="s">
        <v>13</v>
      </c>
      <c r="AT37" s="538"/>
      <c r="AU37" s="557">
        <f>$AA$41+$AB$41*(($AA$40*AG17/$AD$41)-$AB$40*(AG17/$AD$41)^3)</f>
        <v>10.066209748929905</v>
      </c>
      <c r="AV37" s="55"/>
      <c r="AW37" s="102"/>
      <c r="AX37" s="102"/>
      <c r="AY37" s="102"/>
    </row>
    <row r="38" spans="1:51" ht="27" thickBot="1">
      <c r="A38" s="55"/>
      <c r="B38" s="55"/>
      <c r="C38" s="55"/>
      <c r="D38" s="55"/>
      <c r="E38" s="55"/>
      <c r="F38" s="530"/>
      <c r="G38" s="530"/>
      <c r="H38" s="530"/>
      <c r="I38" s="530"/>
      <c r="J38" s="530"/>
      <c r="K38" s="530"/>
      <c r="L38" s="530"/>
      <c r="M38" s="530"/>
      <c r="N38" s="530"/>
      <c r="O38" s="530"/>
      <c r="P38" s="530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3"/>
      <c r="AM38" s="548">
        <v>1</v>
      </c>
      <c r="AN38" s="549">
        <v>1</v>
      </c>
      <c r="AO38" s="549">
        <v>1</v>
      </c>
      <c r="AP38" s="549">
        <v>1</v>
      </c>
      <c r="AQ38" s="550">
        <v>0</v>
      </c>
      <c r="AR38" s="538"/>
      <c r="AS38" s="485" t="s">
        <v>2</v>
      </c>
      <c r="AT38" s="538"/>
      <c r="AU38" s="100">
        <v>1</v>
      </c>
      <c r="AV38" s="55"/>
      <c r="AW38" s="102"/>
      <c r="AX38" s="102"/>
      <c r="AY38" s="102"/>
    </row>
    <row r="39" spans="1:51" ht="27" thickBot="1">
      <c r="A39" s="3"/>
      <c r="B39" s="3"/>
      <c r="C39" s="3"/>
      <c r="D39" s="3"/>
      <c r="E39" s="3"/>
      <c r="F39" s="529"/>
      <c r="G39" s="529"/>
      <c r="H39" s="529"/>
      <c r="I39" s="529"/>
      <c r="J39" s="529"/>
      <c r="K39" s="529"/>
      <c r="L39" s="529"/>
      <c r="M39" s="529"/>
      <c r="N39" s="529"/>
      <c r="O39" s="529"/>
      <c r="P39" s="529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551"/>
      <c r="AN39" s="551"/>
      <c r="AO39" s="551"/>
      <c r="AP39" s="551"/>
      <c r="AQ39" s="551"/>
      <c r="AR39" s="533"/>
      <c r="AS39" s="533"/>
      <c r="AT39" s="533"/>
      <c r="AU39" s="533"/>
      <c r="AV39" s="55"/>
      <c r="AW39" s="102"/>
      <c r="AX39" s="102"/>
      <c r="AY39" s="102"/>
    </row>
    <row r="40" spans="1:51" ht="26.25">
      <c r="A40" s="3"/>
      <c r="B40" s="3"/>
      <c r="C40" s="3"/>
      <c r="D40" s="3"/>
      <c r="E40" s="3"/>
      <c r="F40" s="529"/>
      <c r="G40" s="529"/>
      <c r="H40" s="529"/>
      <c r="I40" s="529"/>
      <c r="J40" s="529"/>
      <c r="K40" s="529"/>
      <c r="L40" s="529"/>
      <c r="M40" s="529"/>
      <c r="N40" s="529"/>
      <c r="O40" s="529"/>
      <c r="P40" s="529"/>
      <c r="Q40" s="3"/>
      <c r="R40" s="3"/>
      <c r="S40" s="3"/>
      <c r="T40" s="3"/>
      <c r="U40" s="3"/>
      <c r="V40" s="3"/>
      <c r="W40" s="3"/>
      <c r="X40" s="3"/>
      <c r="Y40" s="3"/>
      <c r="Z40" s="3"/>
      <c r="AA40" s="571">
        <f>3/2</f>
        <v>1.5</v>
      </c>
      <c r="AB40" s="571">
        <f>1/2</f>
        <v>0.5</v>
      </c>
      <c r="AC40" s="572" t="s">
        <v>60</v>
      </c>
      <c r="AD40" s="573" t="s">
        <v>61</v>
      </c>
      <c r="AE40" s="3"/>
      <c r="AF40" s="3"/>
      <c r="AG40" s="3"/>
      <c r="AH40" s="3"/>
      <c r="AI40" s="3"/>
      <c r="AJ40" s="3"/>
      <c r="AK40" s="3"/>
      <c r="AL40" s="3"/>
      <c r="AM40" s="534">
        <f t="array" ref="AM40:AQ44">MINVERSE(AM34:AQ38)</f>
        <v>0.29415412009348202</v>
      </c>
      <c r="AN40" s="535">
        <v>2.0199619918119721E-2</v>
      </c>
      <c r="AO40" s="535">
        <v>1.6774745774774356E-2</v>
      </c>
      <c r="AP40" s="536">
        <v>-0.33112848578637605</v>
      </c>
      <c r="AQ40" s="552">
        <v>0.13697223514314918</v>
      </c>
      <c r="AR40" s="553"/>
      <c r="AS40" s="539">
        <f>AU34</f>
        <v>6.3234122134508501</v>
      </c>
      <c r="AT40" s="553"/>
      <c r="AU40" s="554">
        <f t="array" ref="AU40:AU44">MMULT(AM40:AQ44,AS40:AS44)</f>
        <v>-0.99943030023226676</v>
      </c>
      <c r="AV40" s="55"/>
      <c r="AW40" s="102"/>
      <c r="AX40" s="102"/>
      <c r="AY40" s="102"/>
    </row>
    <row r="41" spans="1:51" ht="26.25">
      <c r="A41" s="3"/>
      <c r="B41" s="3"/>
      <c r="C41" s="3"/>
      <c r="D41" s="3"/>
      <c r="E41" s="3"/>
      <c r="F41" s="529"/>
      <c r="G41" s="529"/>
      <c r="H41" s="529"/>
      <c r="I41" s="529"/>
      <c r="J41" s="529"/>
      <c r="K41" s="529"/>
      <c r="L41" s="529"/>
      <c r="M41" s="529"/>
      <c r="N41" s="529"/>
      <c r="O41" s="529"/>
      <c r="P41" s="529"/>
      <c r="Q41" s="3"/>
      <c r="R41" s="3"/>
      <c r="S41" s="3"/>
      <c r="T41" s="3"/>
      <c r="U41" s="3"/>
      <c r="V41" s="3"/>
      <c r="W41" s="3"/>
      <c r="X41" s="3"/>
      <c r="Y41" s="3"/>
      <c r="Z41" s="3"/>
      <c r="AA41" s="574">
        <v>0.72</v>
      </c>
      <c r="AB41" s="574">
        <v>9.35</v>
      </c>
      <c r="AC41" s="572" t="s">
        <v>60</v>
      </c>
      <c r="AD41" s="575">
        <v>11</v>
      </c>
      <c r="AE41" s="3"/>
      <c r="AF41" s="3"/>
      <c r="AG41" s="3"/>
      <c r="AH41" s="3"/>
      <c r="AI41" s="3"/>
      <c r="AJ41" s="3"/>
      <c r="AK41" s="3"/>
      <c r="AL41" s="3"/>
      <c r="AM41" s="540">
        <v>2.0199619918119711E-2</v>
      </c>
      <c r="AN41" s="541">
        <v>-8.6784358113056834E-2</v>
      </c>
      <c r="AO41" s="542">
        <v>5.2680656113632984E-2</v>
      </c>
      <c r="AP41" s="543">
        <v>1.390408208130412E-2</v>
      </c>
      <c r="AQ41" s="555">
        <v>0.31460240975417331</v>
      </c>
      <c r="AR41" s="553"/>
      <c r="AS41" s="556">
        <f t="shared" ref="AS41:AS43" si="4">AU35</f>
        <v>8.5970866088339299</v>
      </c>
      <c r="AT41" s="553"/>
      <c r="AU41" s="554">
        <v>0.34838357546485132</v>
      </c>
      <c r="AV41" s="55"/>
      <c r="AW41" s="102"/>
      <c r="AX41" s="102"/>
      <c r="AY41" s="102"/>
    </row>
    <row r="42" spans="1:51" ht="26.25">
      <c r="A42" s="3"/>
      <c r="B42" s="3"/>
      <c r="C42" s="3"/>
      <c r="D42" s="3"/>
      <c r="E42" s="3"/>
      <c r="F42" s="529"/>
      <c r="G42" s="529"/>
      <c r="H42" s="529"/>
      <c r="I42" s="529"/>
      <c r="J42" s="529"/>
      <c r="K42" s="529"/>
      <c r="L42" s="529"/>
      <c r="M42" s="529"/>
      <c r="N42" s="529"/>
      <c r="O42" s="529"/>
      <c r="P42" s="529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540">
        <v>1.6774745774774381E-2</v>
      </c>
      <c r="AN42" s="542">
        <v>5.2680656113632991E-2</v>
      </c>
      <c r="AO42" s="541">
        <v>-8.4122082835568837E-2</v>
      </c>
      <c r="AP42" s="543">
        <v>1.4666680947161457E-2</v>
      </c>
      <c r="AQ42" s="555">
        <v>0.32944970653838779</v>
      </c>
      <c r="AR42" s="553"/>
      <c r="AS42" s="556">
        <f t="shared" si="4"/>
        <v>9.7223898977616088</v>
      </c>
      <c r="AT42" s="553"/>
      <c r="AU42" s="554">
        <v>0.21819370046279016</v>
      </c>
      <c r="AV42" s="55"/>
      <c r="AW42" s="102"/>
      <c r="AX42" s="102"/>
      <c r="AY42" s="102"/>
    </row>
    <row r="43" spans="1:51" ht="27" thickBot="1">
      <c r="A43" s="3"/>
      <c r="B43" s="3"/>
      <c r="C43" s="3"/>
      <c r="D43" s="3"/>
      <c r="E43" s="3"/>
      <c r="F43" s="529"/>
      <c r="G43" s="529"/>
      <c r="H43" s="529"/>
      <c r="I43" s="529"/>
      <c r="J43" s="529"/>
      <c r="K43" s="529"/>
      <c r="L43" s="529"/>
      <c r="M43" s="529"/>
      <c r="N43" s="529"/>
      <c r="O43" s="529"/>
      <c r="P43" s="529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545">
        <v>-0.3311284857863761</v>
      </c>
      <c r="AN43" s="546">
        <v>1.3904082081304111E-2</v>
      </c>
      <c r="AO43" s="546">
        <v>1.466668094716149E-2</v>
      </c>
      <c r="AP43" s="547">
        <v>0.30255772275791049</v>
      </c>
      <c r="AQ43" s="555">
        <v>0.21897564856428983</v>
      </c>
      <c r="AR43" s="553"/>
      <c r="AS43" s="557">
        <f t="shared" si="4"/>
        <v>10.066209748929905</v>
      </c>
      <c r="AT43" s="553"/>
      <c r="AU43" s="554">
        <v>1.432853024304626</v>
      </c>
      <c r="AV43" s="55"/>
      <c r="AW43" s="102"/>
      <c r="AX43" s="102"/>
      <c r="AY43" s="102"/>
    </row>
    <row r="44" spans="1:51" ht="27" thickBot="1">
      <c r="A44" s="3"/>
      <c r="B44" s="3"/>
      <c r="C44" s="3"/>
      <c r="D44" s="3"/>
      <c r="E44" s="3"/>
      <c r="F44" s="529"/>
      <c r="G44" s="529"/>
      <c r="H44" s="529"/>
      <c r="I44" s="529"/>
      <c r="J44" s="529"/>
      <c r="K44" s="529"/>
      <c r="L44" s="529"/>
      <c r="M44" s="529"/>
      <c r="N44" s="529"/>
      <c r="O44" s="529"/>
      <c r="P44" s="529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558">
        <v>0.13697223514314918</v>
      </c>
      <c r="AN44" s="559">
        <v>0.3146024097541732</v>
      </c>
      <c r="AO44" s="559">
        <v>0.32944970653838784</v>
      </c>
      <c r="AP44" s="559">
        <v>0.21897564856428989</v>
      </c>
      <c r="AQ44" s="560">
        <v>-6.2610131452285085</v>
      </c>
      <c r="AR44" s="553"/>
      <c r="AS44" s="100">
        <v>1</v>
      </c>
      <c r="AT44" s="553"/>
      <c r="AU44" s="561">
        <v>2.7170762304092815</v>
      </c>
      <c r="AV44" s="55"/>
      <c r="AW44" s="102"/>
      <c r="AX44" s="102"/>
      <c r="AY44" s="102"/>
    </row>
    <row r="45" spans="1:51" ht="26.25">
      <c r="A45" s="3"/>
      <c r="B45" s="3"/>
      <c r="C45" s="3"/>
      <c r="D45" s="3"/>
      <c r="E45" s="3"/>
      <c r="F45" s="529"/>
      <c r="G45" s="529"/>
      <c r="H45" s="529"/>
      <c r="I45" s="529"/>
      <c r="J45" s="529"/>
      <c r="K45" s="529"/>
      <c r="L45" s="529"/>
      <c r="M45" s="529"/>
      <c r="N45" s="529"/>
      <c r="O45" s="529"/>
      <c r="P45" s="529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531"/>
      <c r="AN45" s="531"/>
      <c r="AO45" s="531"/>
      <c r="AP45" s="553"/>
      <c r="AQ45" s="562" t="s">
        <v>4</v>
      </c>
      <c r="AR45" s="533"/>
      <c r="AS45" s="553"/>
      <c r="AT45" s="533"/>
      <c r="AU45" s="563">
        <f>SUM(AU40:AU43)</f>
        <v>1.0000000000000009</v>
      </c>
      <c r="AV45" s="3"/>
      <c r="AW45" s="102"/>
      <c r="AX45" s="102"/>
      <c r="AY45" s="102"/>
    </row>
    <row r="46" spans="1:51" ht="26.25">
      <c r="A46" s="3"/>
      <c r="B46" s="3"/>
      <c r="C46" s="3"/>
      <c r="D46" s="3"/>
      <c r="E46" s="3"/>
      <c r="F46" s="529"/>
      <c r="G46" s="529"/>
      <c r="H46" s="529"/>
      <c r="I46" s="529"/>
      <c r="J46" s="529"/>
      <c r="K46" s="529"/>
      <c r="L46" s="529"/>
      <c r="M46" s="529"/>
      <c r="N46" s="529"/>
      <c r="O46" s="529"/>
      <c r="P46" s="529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531"/>
      <c r="AN46" s="531"/>
      <c r="AO46" s="531"/>
      <c r="AP46" s="531"/>
      <c r="AQ46" s="562"/>
      <c r="AR46" s="533"/>
      <c r="AS46" s="553"/>
      <c r="AT46" s="533"/>
      <c r="AU46" s="112" t="s">
        <v>51</v>
      </c>
      <c r="AV46" s="3"/>
      <c r="AW46" s="102"/>
      <c r="AX46" s="102"/>
      <c r="AY46" s="102"/>
    </row>
    <row r="47" spans="1:51" ht="26.25">
      <c r="A47" s="3"/>
      <c r="B47" s="3"/>
      <c r="C47" s="3"/>
      <c r="D47" s="3"/>
      <c r="E47" s="3"/>
      <c r="F47" s="529"/>
      <c r="G47" s="529"/>
      <c r="H47" s="529"/>
      <c r="I47" s="529"/>
      <c r="J47" s="529"/>
      <c r="K47" s="529"/>
      <c r="L47" s="529"/>
      <c r="M47" s="529"/>
      <c r="N47" s="529"/>
      <c r="O47" s="529"/>
      <c r="P47" s="529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531"/>
      <c r="AN47" s="109"/>
      <c r="AO47" s="109"/>
      <c r="AP47" s="538"/>
      <c r="AQ47" s="538"/>
      <c r="AR47" s="533"/>
      <c r="AS47" s="553"/>
      <c r="AT47" s="533"/>
      <c r="AU47" s="533"/>
      <c r="AV47" s="3"/>
      <c r="AW47" s="102"/>
      <c r="AX47" s="102"/>
      <c r="AY47" s="102"/>
    </row>
    <row r="48" spans="1:51" ht="26.25">
      <c r="A48" s="3"/>
      <c r="B48" s="3"/>
      <c r="C48" s="3"/>
      <c r="D48" s="3"/>
      <c r="E48" s="3"/>
      <c r="F48" s="529"/>
      <c r="G48" s="529"/>
      <c r="H48" s="529"/>
      <c r="I48" s="529"/>
      <c r="J48" s="529"/>
      <c r="K48" s="529"/>
      <c r="L48" s="529"/>
      <c r="M48" s="529"/>
      <c r="N48" s="529"/>
      <c r="O48" s="529"/>
      <c r="P48" s="529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531"/>
      <c r="AN48" s="531"/>
      <c r="AO48" s="109"/>
      <c r="AP48" s="109"/>
      <c r="AQ48" s="538"/>
      <c r="AR48" s="533"/>
      <c r="AS48" s="553"/>
      <c r="AT48" s="533"/>
      <c r="AU48" s="533"/>
      <c r="AV48" s="3"/>
      <c r="AW48" s="102"/>
      <c r="AX48" s="102"/>
      <c r="AY48" s="102"/>
    </row>
    <row r="49" spans="1:51" ht="27" thickBot="1">
      <c r="A49" s="3"/>
      <c r="B49" s="3"/>
      <c r="C49" s="3"/>
      <c r="D49" s="3"/>
      <c r="E49" s="3"/>
      <c r="F49" s="529"/>
      <c r="G49" s="529"/>
      <c r="H49" s="529"/>
      <c r="I49" s="529"/>
      <c r="J49" s="529"/>
      <c r="K49" s="529"/>
      <c r="L49" s="529"/>
      <c r="M49" s="529"/>
      <c r="N49" s="529"/>
      <c r="O49" s="529"/>
      <c r="P49" s="529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531"/>
      <c r="AN49" s="531"/>
      <c r="AO49" s="109"/>
      <c r="AP49" s="109"/>
      <c r="AQ49" s="109"/>
      <c r="AR49" s="533"/>
      <c r="AS49" s="553"/>
      <c r="AT49" s="533"/>
      <c r="AU49" s="533"/>
      <c r="AV49" s="3"/>
      <c r="AW49" s="102"/>
      <c r="AX49" s="102"/>
      <c r="AY49" s="102"/>
    </row>
    <row r="50" spans="1:51" ht="27" thickBot="1">
      <c r="A50" s="3"/>
      <c r="B50" s="3"/>
      <c r="C50" s="3"/>
      <c r="D50" s="3"/>
      <c r="E50" s="3"/>
      <c r="F50" s="529"/>
      <c r="G50" s="529"/>
      <c r="H50" s="529"/>
      <c r="I50" s="529"/>
      <c r="J50" s="529"/>
      <c r="K50" s="529"/>
      <c r="L50" s="529"/>
      <c r="M50" s="529"/>
      <c r="N50" s="529"/>
      <c r="O50" s="529"/>
      <c r="P50" s="52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531"/>
      <c r="AN50" s="109"/>
      <c r="AO50" s="109"/>
      <c r="AP50" s="109"/>
      <c r="AQ50" s="554">
        <f>AU40</f>
        <v>-0.99943030023226676</v>
      </c>
      <c r="AR50" s="533"/>
      <c r="AS50" s="61">
        <f>AG5*AQ50</f>
        <v>-29.982909006968004</v>
      </c>
      <c r="AT50" s="533"/>
      <c r="AU50" s="533"/>
      <c r="AV50" s="3"/>
      <c r="AW50" s="102"/>
      <c r="AX50" s="102"/>
      <c r="AY50" s="102"/>
    </row>
    <row r="51" spans="1:51" ht="27" thickBot="1">
      <c r="A51" s="3"/>
      <c r="B51" s="3"/>
      <c r="C51" s="3"/>
      <c r="D51" s="3"/>
      <c r="E51" s="3"/>
      <c r="F51" s="529"/>
      <c r="G51" s="529"/>
      <c r="H51" s="529"/>
      <c r="I51" s="529"/>
      <c r="J51" s="529"/>
      <c r="K51" s="529"/>
      <c r="L51" s="529"/>
      <c r="M51" s="529"/>
      <c r="N51" s="529"/>
      <c r="O51" s="529"/>
      <c r="P51" s="529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531"/>
      <c r="AN51" s="109"/>
      <c r="AO51" s="109"/>
      <c r="AP51" s="109"/>
      <c r="AQ51" s="554">
        <f>AU41</f>
        <v>0.34838357546485132</v>
      </c>
      <c r="AR51" s="533"/>
      <c r="AS51" s="61">
        <f>AG6*AQ51</f>
        <v>-0.34838357546485132</v>
      </c>
      <c r="AT51" s="533"/>
      <c r="AU51" s="533"/>
      <c r="AV51" s="3"/>
      <c r="AW51" s="102"/>
      <c r="AX51" s="102"/>
      <c r="AY51" s="102"/>
    </row>
    <row r="52" spans="1:51" ht="27" thickBot="1">
      <c r="A52" s="3"/>
      <c r="B52" s="3"/>
      <c r="C52" s="3"/>
      <c r="D52" s="3"/>
      <c r="E52" s="3"/>
      <c r="F52" s="529"/>
      <c r="G52" s="529"/>
      <c r="H52" s="529"/>
      <c r="I52" s="529"/>
      <c r="J52" s="529"/>
      <c r="K52" s="529"/>
      <c r="L52" s="529"/>
      <c r="M52" s="529"/>
      <c r="N52" s="529"/>
      <c r="O52" s="529"/>
      <c r="P52" s="529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531"/>
      <c r="AN52" s="109"/>
      <c r="AO52" s="109"/>
      <c r="AP52" s="109"/>
      <c r="AQ52" s="554">
        <f>AU42</f>
        <v>0.21819370046279016</v>
      </c>
      <c r="AR52" s="533"/>
      <c r="AS52" s="61">
        <f>AG7*AQ52</f>
        <v>-4.3638740092558033</v>
      </c>
      <c r="AT52" s="533"/>
      <c r="AU52" s="533"/>
      <c r="AV52" s="3"/>
      <c r="AW52" s="102"/>
      <c r="AX52" s="102"/>
      <c r="AY52" s="102"/>
    </row>
    <row r="53" spans="1:51" ht="27" thickBot="1">
      <c r="A53" s="3"/>
      <c r="B53" s="3"/>
      <c r="C53" s="3"/>
      <c r="D53" s="3"/>
      <c r="E53" s="3"/>
      <c r="F53" s="529"/>
      <c r="G53" s="529"/>
      <c r="H53" s="529"/>
      <c r="I53" s="529"/>
      <c r="J53" s="529"/>
      <c r="K53" s="529"/>
      <c r="L53" s="529"/>
      <c r="M53" s="529"/>
      <c r="N53" s="529"/>
      <c r="O53" s="529"/>
      <c r="P53" s="529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531"/>
      <c r="AN53" s="109"/>
      <c r="AO53" s="109"/>
      <c r="AP53" s="109"/>
      <c r="AQ53" s="554">
        <f>AU43</f>
        <v>1.432853024304626</v>
      </c>
      <c r="AR53" s="533"/>
      <c r="AS53" s="61">
        <f>AG8*AQ53</f>
        <v>573.14120972185037</v>
      </c>
      <c r="AT53" s="533"/>
      <c r="AU53" s="533"/>
      <c r="AV53" s="3"/>
      <c r="AW53" s="102"/>
      <c r="AX53" s="102"/>
      <c r="AY53" s="102"/>
    </row>
    <row r="54" spans="1:51" ht="27" thickBot="1">
      <c r="A54" s="3"/>
      <c r="B54" s="3"/>
      <c r="C54" s="3"/>
      <c r="D54" s="3"/>
      <c r="E54" s="3"/>
      <c r="F54" s="529"/>
      <c r="G54" s="529"/>
      <c r="H54" s="529"/>
      <c r="I54" s="529"/>
      <c r="J54" s="529"/>
      <c r="K54" s="529"/>
      <c r="L54" s="529"/>
      <c r="M54" s="529"/>
      <c r="N54" s="529"/>
      <c r="O54" s="529"/>
      <c r="P54" s="529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531"/>
      <c r="AN54" s="109"/>
      <c r="AO54" s="109"/>
      <c r="AP54" s="564">
        <v>5</v>
      </c>
      <c r="AQ54" s="565"/>
      <c r="AR54" s="533"/>
      <c r="AS54" s="566"/>
      <c r="AT54" s="531"/>
      <c r="AU54" s="567" t="s">
        <v>52</v>
      </c>
      <c r="AV54" s="3"/>
      <c r="AW54" s="102"/>
      <c r="AX54" s="102"/>
      <c r="AY54" s="102"/>
    </row>
    <row r="55" spans="1:51" ht="27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09"/>
      <c r="AN55" s="109"/>
      <c r="AO55" s="109"/>
      <c r="AP55" s="568"/>
      <c r="AQ55" s="569" t="s">
        <v>6</v>
      </c>
      <c r="AR55" s="531"/>
      <c r="AS55" s="570">
        <f>SUM(AS50:AS53)</f>
        <v>538.44604313016168</v>
      </c>
      <c r="AT55" s="531"/>
      <c r="AU55" s="567" t="s">
        <v>7</v>
      </c>
      <c r="AV55" s="3"/>
      <c r="AW55" s="102"/>
      <c r="AX55" s="102"/>
      <c r="AY55" s="102"/>
    </row>
    <row r="56" spans="1:5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102"/>
      <c r="AX56" s="102"/>
      <c r="AY56" s="102"/>
    </row>
    <row r="57" spans="1:51">
      <c r="AK57" s="2"/>
    </row>
    <row r="58" spans="1:51">
      <c r="AK58" s="2"/>
    </row>
    <row r="59" spans="1:51">
      <c r="AK59" s="2"/>
    </row>
    <row r="60" spans="1:51">
      <c r="AK60" s="2"/>
    </row>
    <row r="61" spans="1:51">
      <c r="AK61" s="2"/>
    </row>
    <row r="62" spans="1:51">
      <c r="AK62" s="2"/>
    </row>
    <row r="63" spans="1:51">
      <c r="AK63" s="2"/>
    </row>
    <row r="64" spans="1:51">
      <c r="AK64" s="2"/>
    </row>
    <row r="65" spans="37:37">
      <c r="AK65" s="2"/>
    </row>
    <row r="66" spans="37:37">
      <c r="AK66" s="2"/>
    </row>
    <row r="67" spans="37:37">
      <c r="AK67" s="2"/>
    </row>
    <row r="68" spans="37:37">
      <c r="AK68" s="2"/>
    </row>
    <row r="69" spans="37:37">
      <c r="AK69" s="2"/>
    </row>
    <row r="70" spans="37:37">
      <c r="AK70" s="2"/>
    </row>
    <row r="71" spans="37:37">
      <c r="AK71" s="2"/>
    </row>
    <row r="72" spans="37:37">
      <c r="AK72" s="2"/>
    </row>
    <row r="73" spans="37:37">
      <c r="AK73" s="2"/>
    </row>
    <row r="74" spans="37:37">
      <c r="AK74" s="2"/>
    </row>
    <row r="75" spans="37:37">
      <c r="AK75" s="2"/>
    </row>
    <row r="76" spans="37:37">
      <c r="AK76" s="2"/>
    </row>
    <row r="77" spans="37:37">
      <c r="AK77" s="2"/>
    </row>
    <row r="78" spans="37:37">
      <c r="AK78" s="2"/>
    </row>
    <row r="79" spans="37:37">
      <c r="AK79" s="2"/>
    </row>
    <row r="80" spans="37:37">
      <c r="AK80" s="2"/>
    </row>
    <row r="81" spans="37:37">
      <c r="AK81" s="2"/>
    </row>
    <row r="82" spans="37:37">
      <c r="AK82" s="2"/>
    </row>
    <row r="83" spans="37:37">
      <c r="AK83" s="2"/>
    </row>
    <row r="84" spans="37:37">
      <c r="AK84" s="2"/>
    </row>
    <row r="85" spans="37:37">
      <c r="AK85" s="2"/>
    </row>
    <row r="86" spans="37:37">
      <c r="AK86" s="2"/>
    </row>
    <row r="87" spans="37:37">
      <c r="AK87" s="2"/>
    </row>
    <row r="88" spans="37:37">
      <c r="AK88" s="2"/>
    </row>
    <row r="89" spans="37:37">
      <c r="AK89" s="2"/>
    </row>
    <row r="90" spans="37:37">
      <c r="AK90" s="2"/>
    </row>
    <row r="91" spans="37:37">
      <c r="AK91" s="2"/>
    </row>
    <row r="92" spans="37:37">
      <c r="AK92" s="2"/>
    </row>
    <row r="93" spans="37:37">
      <c r="AK93" s="2"/>
    </row>
    <row r="94" spans="37:37">
      <c r="AK94" s="2"/>
    </row>
    <row r="95" spans="37:37">
      <c r="AK95" s="2"/>
    </row>
    <row r="96" spans="37:37">
      <c r="AK96" s="2"/>
    </row>
    <row r="97" spans="37:37">
      <c r="AK97" s="2"/>
    </row>
    <row r="98" spans="37:37">
      <c r="AK98" s="2"/>
    </row>
    <row r="99" spans="37:37">
      <c r="AK99" s="2"/>
    </row>
    <row r="100" spans="37:37">
      <c r="AK100" s="2"/>
    </row>
    <row r="101" spans="37:37">
      <c r="AK101" s="2"/>
    </row>
    <row r="102" spans="37:37">
      <c r="AK102" s="2"/>
    </row>
  </sheetData>
  <conditionalFormatting sqref="B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X3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:X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5:AG8">
    <cfRule type="dataBar" priority="1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{7DA0FE39-20EC-4CF8-A550-33F86DE6D771}</x14:id>
        </ext>
      </extLst>
    </cfRule>
  </conditionalFormatting>
  <dataValidations disablePrompts="1" count="1">
    <dataValidation type="textLength" operator="equal" allowBlank="1" showInputMessage="1" showErrorMessage="1" sqref="AG9 AS29 F18 Q6 J12 O16 V17" xr:uid="{1366F7DB-8E94-44C9-BFD6-D67F2A425CE2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>
              <from>
                <xdr:col>7</xdr:col>
                <xdr:colOff>200025</xdr:colOff>
                <xdr:row>42</xdr:row>
                <xdr:rowOff>142875</xdr:rowOff>
              </from>
              <to>
                <xdr:col>16</xdr:col>
                <xdr:colOff>285750</xdr:colOff>
                <xdr:row>44</xdr:row>
                <xdr:rowOff>333375</xdr:rowOff>
              </to>
            </anchor>
          </objectPr>
        </oleObject>
      </mc:Choice>
      <mc:Fallback>
        <oleObject progId="Equation.3" shapeId="1026" r:id="rId4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A0FE39-20EC-4CF8-A550-33F86DE6D7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AG5:AG8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1C50-6D32-43FA-AB1C-F6348330DAC9}">
  <sheetPr>
    <tabColor theme="7" tint="0.59999389629810485"/>
  </sheetPr>
  <dimension ref="A1:BT64"/>
  <sheetViews>
    <sheetView zoomScale="90" zoomScaleNormal="90" workbookViewId="0">
      <selection activeCell="AM10" sqref="AM10"/>
    </sheetView>
  </sheetViews>
  <sheetFormatPr defaultRowHeight="15"/>
  <cols>
    <col min="1" max="16" width="4.85546875" customWidth="1"/>
    <col min="17" max="24" width="4.42578125" customWidth="1"/>
    <col min="25" max="33" width="5.42578125" customWidth="1"/>
    <col min="34" max="34" width="4.42578125" customWidth="1"/>
    <col min="35" max="35" width="6.5703125" customWidth="1"/>
    <col min="36" max="36" width="3.28515625" customWidth="1"/>
    <col min="37" max="37" width="6.28515625" customWidth="1"/>
    <col min="38" max="38" width="4.140625" customWidth="1"/>
    <col min="39" max="41" width="4.7109375" customWidth="1"/>
    <col min="42" max="44" width="4.85546875" bestFit="1" customWidth="1"/>
    <col min="45" max="45" width="8.42578125" bestFit="1" customWidth="1"/>
    <col min="46" max="49" width="5.85546875" customWidth="1"/>
    <col min="50" max="50" width="7.28515625" customWidth="1"/>
    <col min="51" max="64" width="5.85546875" customWidth="1"/>
    <col min="65" max="65" width="14.5703125" customWidth="1"/>
    <col min="66" max="67" width="5.85546875" customWidth="1"/>
  </cols>
  <sheetData>
    <row r="1" spans="1:60">
      <c r="A1" s="363"/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4"/>
      <c r="M1" s="364"/>
      <c r="N1" s="364"/>
      <c r="O1" s="364"/>
      <c r="P1" s="364"/>
      <c r="Q1" s="364"/>
      <c r="R1" s="364"/>
      <c r="S1" s="364"/>
      <c r="T1" s="364"/>
      <c r="U1" s="363"/>
      <c r="V1" s="365"/>
      <c r="W1" s="365"/>
      <c r="X1" s="366" t="s">
        <v>21</v>
      </c>
      <c r="Y1" s="363"/>
      <c r="Z1" s="578" t="s">
        <v>23</v>
      </c>
      <c r="AA1" s="579"/>
      <c r="AB1" s="579"/>
      <c r="AC1" s="363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7"/>
      <c r="AV1" s="367"/>
      <c r="AW1" s="367"/>
      <c r="AX1" s="367"/>
      <c r="AY1" s="367"/>
      <c r="AZ1" s="367"/>
      <c r="BA1" s="367"/>
      <c r="BB1" s="367"/>
      <c r="BC1" s="367"/>
      <c r="BD1" s="367"/>
      <c r="BE1" s="367"/>
      <c r="BF1" s="367"/>
      <c r="BG1" s="367"/>
      <c r="BH1" s="367"/>
    </row>
    <row r="2" spans="1:60" ht="15.75" thickBot="1">
      <c r="A2" s="368"/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4"/>
      <c r="M2" s="364"/>
      <c r="N2" s="364"/>
      <c r="O2" s="364"/>
      <c r="P2" s="364"/>
      <c r="Q2" s="364"/>
      <c r="R2" s="364"/>
      <c r="S2" s="364"/>
      <c r="T2" s="364"/>
      <c r="U2" s="363"/>
      <c r="V2" s="122"/>
      <c r="W2" s="363"/>
      <c r="X2" s="369"/>
      <c r="Y2" s="363"/>
      <c r="Z2" s="580"/>
      <c r="AA2" s="581"/>
      <c r="AB2" s="581"/>
      <c r="AC2" s="363"/>
      <c r="AD2" s="367"/>
      <c r="AE2" s="367"/>
      <c r="AF2" s="367"/>
      <c r="AG2" s="367"/>
      <c r="AH2" s="367"/>
      <c r="AI2" s="367"/>
      <c r="AJ2" s="367"/>
      <c r="AK2" s="367"/>
      <c r="AL2" s="367"/>
      <c r="AM2" s="367"/>
      <c r="AN2" s="367"/>
      <c r="AO2" s="367"/>
      <c r="AP2" s="367"/>
      <c r="AQ2" s="367"/>
      <c r="AR2" s="367"/>
      <c r="AS2" s="367"/>
      <c r="AT2" s="367"/>
      <c r="AU2" s="367"/>
      <c r="AV2" s="367"/>
      <c r="AW2" s="367"/>
      <c r="AX2" s="367"/>
      <c r="AY2" s="367"/>
      <c r="AZ2" s="367"/>
      <c r="BA2" s="367"/>
      <c r="BB2" s="367"/>
      <c r="BC2" s="367"/>
      <c r="BD2" s="367"/>
      <c r="BE2" s="367"/>
      <c r="BF2" s="367"/>
      <c r="BG2" s="367"/>
      <c r="BH2" s="367"/>
    </row>
    <row r="3" spans="1:60" ht="15.75" thickBot="1">
      <c r="A3" s="368"/>
      <c r="B3" s="363"/>
      <c r="C3" s="363"/>
      <c r="D3" s="363"/>
      <c r="E3" s="363"/>
      <c r="F3" s="363"/>
      <c r="G3" s="363"/>
      <c r="H3" s="370"/>
      <c r="I3" s="371"/>
      <c r="J3" s="371"/>
      <c r="K3" s="371"/>
      <c r="L3" s="364"/>
      <c r="M3" s="364"/>
      <c r="N3" s="364"/>
      <c r="O3" s="364"/>
      <c r="P3" s="364"/>
      <c r="Q3" s="364"/>
      <c r="R3" s="582" t="s">
        <v>48</v>
      </c>
      <c r="S3" s="582"/>
      <c r="T3" s="582"/>
      <c r="U3" s="363"/>
      <c r="V3" s="372">
        <f>(V4+W3)/2</f>
        <v>5.5</v>
      </c>
      <c r="W3" s="373">
        <v>6</v>
      </c>
      <c r="X3" s="374">
        <f>(X4+W3)/2</f>
        <v>5.5</v>
      </c>
      <c r="Y3" s="363"/>
      <c r="Z3" s="375">
        <f>V3</f>
        <v>5.5</v>
      </c>
      <c r="AA3" s="376">
        <f>W3</f>
        <v>6</v>
      </c>
      <c r="AB3" s="376">
        <f>X3</f>
        <v>5.5</v>
      </c>
      <c r="AC3" s="363"/>
      <c r="AD3" s="367"/>
      <c r="AE3" s="367"/>
      <c r="AF3" s="367"/>
      <c r="AG3" s="367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367"/>
      <c r="AS3" s="367"/>
      <c r="AT3" s="367"/>
      <c r="AU3" s="367"/>
      <c r="AV3" s="367"/>
      <c r="AW3" s="367"/>
      <c r="AX3" s="367"/>
      <c r="AY3" s="367"/>
      <c r="AZ3" s="367"/>
      <c r="BA3" s="367"/>
      <c r="BB3" s="367"/>
      <c r="BC3" s="367"/>
      <c r="BD3" s="367"/>
      <c r="BE3" s="367"/>
      <c r="BF3" s="367"/>
      <c r="BG3" s="367"/>
      <c r="BH3" s="367"/>
    </row>
    <row r="4" spans="1:60" ht="21.75" thickBot="1">
      <c r="A4" s="368"/>
      <c r="B4" s="363"/>
      <c r="C4" s="363"/>
      <c r="D4" s="363"/>
      <c r="E4" s="363"/>
      <c r="F4" s="363"/>
      <c r="G4" s="363"/>
      <c r="H4" s="370"/>
      <c r="I4" s="371"/>
      <c r="J4" s="371"/>
      <c r="K4" s="371"/>
      <c r="L4" s="364"/>
      <c r="M4" s="377"/>
      <c r="N4" s="364"/>
      <c r="O4" s="364"/>
      <c r="P4" s="364"/>
      <c r="Q4" s="364"/>
      <c r="R4" s="582"/>
      <c r="S4" s="582"/>
      <c r="T4" s="582"/>
      <c r="U4" s="363"/>
      <c r="V4" s="378">
        <v>5</v>
      </c>
      <c r="W4" s="379" t="s">
        <v>22</v>
      </c>
      <c r="X4" s="380">
        <v>5</v>
      </c>
      <c r="Y4" s="363"/>
      <c r="Z4" s="381">
        <f>V4</f>
        <v>5</v>
      </c>
      <c r="AA4" s="382">
        <f>(AA3+Z4+AB4+AA5)/4</f>
        <v>4.75</v>
      </c>
      <c r="AB4" s="383">
        <f>X4</f>
        <v>5</v>
      </c>
      <c r="AC4" s="363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7"/>
      <c r="BD4" s="367"/>
      <c r="BE4" s="367"/>
      <c r="BF4" s="367"/>
      <c r="BG4" s="367"/>
      <c r="BH4" s="367"/>
    </row>
    <row r="5" spans="1:60" ht="15.75" thickBot="1">
      <c r="A5" s="368"/>
      <c r="B5" s="363"/>
      <c r="C5" s="363"/>
      <c r="D5" s="363"/>
      <c r="E5" s="363"/>
      <c r="F5" s="363"/>
      <c r="G5" s="363"/>
      <c r="H5" s="370"/>
      <c r="I5" s="371"/>
      <c r="J5" s="371"/>
      <c r="K5" s="363"/>
      <c r="L5" s="364"/>
      <c r="M5" s="377"/>
      <c r="N5" s="364"/>
      <c r="O5" s="364"/>
      <c r="P5" s="364"/>
      <c r="Q5" s="364"/>
      <c r="R5" s="582"/>
      <c r="S5" s="582"/>
      <c r="T5" s="582"/>
      <c r="U5" s="363"/>
      <c r="V5" s="384">
        <f>(V4+W5)/2</f>
        <v>4</v>
      </c>
      <c r="W5" s="385">
        <v>3</v>
      </c>
      <c r="X5" s="386">
        <f>(X4+W5)/2</f>
        <v>4</v>
      </c>
      <c r="Y5" s="363"/>
      <c r="Z5" s="387">
        <f>V5</f>
        <v>4</v>
      </c>
      <c r="AA5" s="388">
        <f>W5</f>
        <v>3</v>
      </c>
      <c r="AB5" s="388">
        <f>X5</f>
        <v>4</v>
      </c>
      <c r="AC5" s="363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7"/>
      <c r="AW5" s="367"/>
      <c r="AX5" s="367"/>
      <c r="AY5" s="367"/>
      <c r="AZ5" s="367"/>
      <c r="BA5" s="367"/>
      <c r="BB5" s="367"/>
      <c r="BC5" s="367"/>
      <c r="BD5" s="367"/>
      <c r="BE5" s="367"/>
      <c r="BF5" s="367"/>
      <c r="BG5" s="367"/>
      <c r="BH5" s="367"/>
    </row>
    <row r="6" spans="1:60" ht="15.75" thickBot="1">
      <c r="A6" s="368"/>
      <c r="B6" s="371"/>
      <c r="C6" s="371"/>
      <c r="D6" s="371"/>
      <c r="E6" s="371"/>
      <c r="F6" s="371"/>
      <c r="G6" s="371"/>
      <c r="H6" s="371"/>
      <c r="I6" s="371"/>
      <c r="J6" s="371"/>
      <c r="K6" s="363"/>
      <c r="L6" s="377"/>
      <c r="M6" s="377"/>
      <c r="N6" s="377"/>
      <c r="O6" s="377"/>
      <c r="P6" s="377"/>
      <c r="Q6" s="377"/>
      <c r="R6" s="377"/>
      <c r="S6" s="377"/>
      <c r="T6" s="377"/>
      <c r="U6" s="389"/>
      <c r="V6" s="238"/>
      <c r="W6" s="389"/>
      <c r="X6" s="369"/>
      <c r="Y6" s="363"/>
      <c r="Z6" s="363"/>
      <c r="AA6" s="363"/>
      <c r="AB6" s="363"/>
      <c r="AC6" s="363"/>
      <c r="AD6" s="367"/>
      <c r="AE6" s="367"/>
      <c r="AF6" s="367"/>
      <c r="AG6" s="367"/>
      <c r="AH6" s="367"/>
      <c r="AI6" s="367"/>
      <c r="AJ6" s="367"/>
      <c r="AK6" s="367"/>
      <c r="AL6" s="367"/>
      <c r="AM6" s="367"/>
      <c r="AN6" s="367"/>
      <c r="AO6" s="367"/>
      <c r="AP6" s="367"/>
      <c r="AQ6" s="367"/>
      <c r="AR6" s="367"/>
      <c r="AS6" s="367"/>
      <c r="AT6" s="367"/>
      <c r="AU6" s="367"/>
      <c r="AV6" s="367"/>
      <c r="AW6" s="367"/>
      <c r="AX6" s="367"/>
      <c r="AY6" s="367"/>
      <c r="AZ6" s="367"/>
      <c r="BA6" s="367"/>
      <c r="BB6" s="367"/>
      <c r="BC6" s="367"/>
      <c r="BD6" s="367"/>
      <c r="BE6" s="367"/>
      <c r="BF6" s="367"/>
      <c r="BG6" s="367"/>
      <c r="BH6" s="367"/>
    </row>
    <row r="7" spans="1:60" ht="15.75" thickBot="1">
      <c r="A7" s="390">
        <f t="shared" ref="A7:A15" si="0">SUM(B7:J7)</f>
        <v>1</v>
      </c>
      <c r="B7" s="179">
        <v>1</v>
      </c>
      <c r="C7" s="178">
        <v>0</v>
      </c>
      <c r="D7" s="177">
        <v>0</v>
      </c>
      <c r="E7" s="180">
        <v>0</v>
      </c>
      <c r="F7" s="180">
        <v>0</v>
      </c>
      <c r="G7" s="213">
        <v>0</v>
      </c>
      <c r="H7" s="180">
        <v>0</v>
      </c>
      <c r="I7" s="180">
        <v>0</v>
      </c>
      <c r="J7" s="213">
        <v>0</v>
      </c>
      <c r="K7" s="363"/>
      <c r="L7" s="133">
        <f t="array" ref="L7:T15">MINVERSE($B$7:$J$15)</f>
        <v>1</v>
      </c>
      <c r="M7" s="174">
        <v>0</v>
      </c>
      <c r="N7" s="173">
        <v>0</v>
      </c>
      <c r="O7" s="176">
        <v>0</v>
      </c>
      <c r="P7" s="174">
        <v>0</v>
      </c>
      <c r="Q7" s="173">
        <v>0</v>
      </c>
      <c r="R7" s="176">
        <v>0</v>
      </c>
      <c r="S7" s="174">
        <v>0</v>
      </c>
      <c r="T7" s="173">
        <v>0</v>
      </c>
      <c r="U7" s="363"/>
      <c r="V7" s="391">
        <f>V3</f>
        <v>5.5</v>
      </c>
      <c r="W7" s="363"/>
      <c r="X7" s="392">
        <f t="array" ref="X7:X15">MMULT(L7:T15,V7:V15)</f>
        <v>5.5</v>
      </c>
      <c r="Y7" s="363"/>
      <c r="Z7" s="375">
        <f>X7</f>
        <v>5.5</v>
      </c>
      <c r="AA7" s="376">
        <f>X10</f>
        <v>6</v>
      </c>
      <c r="AB7" s="395">
        <f>X13</f>
        <v>5.5</v>
      </c>
      <c r="AC7" s="363"/>
      <c r="AD7" s="367"/>
      <c r="AE7" s="367"/>
      <c r="AF7" s="367"/>
      <c r="AG7" s="367"/>
      <c r="AH7" s="367"/>
      <c r="AI7" s="367"/>
      <c r="AJ7" s="367"/>
      <c r="AK7" s="367"/>
      <c r="AL7" s="367"/>
      <c r="AM7" s="367"/>
      <c r="AN7" s="367"/>
      <c r="AO7" s="367"/>
      <c r="AP7" s="367"/>
      <c r="AQ7" s="367"/>
      <c r="AR7" s="367"/>
      <c r="AS7" s="367"/>
      <c r="AT7" s="367"/>
      <c r="AU7" s="367"/>
      <c r="AV7" s="367"/>
      <c r="AW7" s="367"/>
      <c r="AX7" s="367"/>
      <c r="AY7" s="367"/>
      <c r="AZ7" s="367"/>
      <c r="BA7" s="367"/>
      <c r="BB7" s="367"/>
      <c r="BC7" s="367"/>
      <c r="BD7" s="367"/>
      <c r="BE7" s="367"/>
      <c r="BF7" s="367"/>
      <c r="BG7" s="367"/>
      <c r="BH7" s="367"/>
    </row>
    <row r="8" spans="1:60" ht="15.75" thickBot="1">
      <c r="A8" s="390">
        <f t="shared" si="0"/>
        <v>1</v>
      </c>
      <c r="B8" s="160">
        <v>0</v>
      </c>
      <c r="C8" s="159">
        <v>1</v>
      </c>
      <c r="D8" s="158">
        <v>0</v>
      </c>
      <c r="E8" s="161">
        <v>0</v>
      </c>
      <c r="F8" s="161">
        <v>0</v>
      </c>
      <c r="G8" s="193">
        <v>0</v>
      </c>
      <c r="H8" s="161">
        <v>0</v>
      </c>
      <c r="I8" s="161">
        <v>0</v>
      </c>
      <c r="J8" s="193">
        <v>0</v>
      </c>
      <c r="K8" s="363"/>
      <c r="L8" s="156">
        <v>0</v>
      </c>
      <c r="M8" s="133">
        <v>1</v>
      </c>
      <c r="N8" s="155">
        <v>0</v>
      </c>
      <c r="O8" s="156">
        <v>0</v>
      </c>
      <c r="P8" s="157">
        <v>0</v>
      </c>
      <c r="Q8" s="155">
        <v>0</v>
      </c>
      <c r="R8" s="156">
        <v>0</v>
      </c>
      <c r="S8" s="157">
        <v>0</v>
      </c>
      <c r="T8" s="155">
        <v>0</v>
      </c>
      <c r="U8" s="363"/>
      <c r="V8" s="396">
        <f>V4</f>
        <v>5</v>
      </c>
      <c r="W8" s="363"/>
      <c r="X8" s="393">
        <v>5</v>
      </c>
      <c r="Y8" s="363"/>
      <c r="Z8" s="381">
        <f>X8</f>
        <v>5</v>
      </c>
      <c r="AA8" s="382">
        <f>X11</f>
        <v>4.75</v>
      </c>
      <c r="AB8" s="397">
        <f>X14</f>
        <v>5</v>
      </c>
      <c r="AC8" s="363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</row>
    <row r="9" spans="1:60" ht="15.75" thickBot="1">
      <c r="A9" s="390">
        <f t="shared" si="0"/>
        <v>1</v>
      </c>
      <c r="B9" s="139">
        <v>0</v>
      </c>
      <c r="C9" s="138">
        <v>0</v>
      </c>
      <c r="D9" s="137">
        <v>1</v>
      </c>
      <c r="E9" s="161">
        <v>0</v>
      </c>
      <c r="F9" s="161">
        <v>0</v>
      </c>
      <c r="G9" s="193">
        <v>0</v>
      </c>
      <c r="H9" s="140">
        <v>0</v>
      </c>
      <c r="I9" s="140">
        <v>0</v>
      </c>
      <c r="J9" s="221">
        <v>0</v>
      </c>
      <c r="K9" s="363"/>
      <c r="L9" s="135">
        <v>0</v>
      </c>
      <c r="M9" s="134">
        <v>0</v>
      </c>
      <c r="N9" s="133">
        <v>1</v>
      </c>
      <c r="O9" s="175">
        <v>0</v>
      </c>
      <c r="P9" s="175">
        <v>0</v>
      </c>
      <c r="Q9" s="155">
        <v>0</v>
      </c>
      <c r="R9" s="135">
        <v>0</v>
      </c>
      <c r="S9" s="134">
        <v>0</v>
      </c>
      <c r="T9" s="136">
        <v>0</v>
      </c>
      <c r="U9" s="363"/>
      <c r="V9" s="398">
        <f>V5</f>
        <v>4</v>
      </c>
      <c r="W9" s="363"/>
      <c r="X9" s="394">
        <v>4</v>
      </c>
      <c r="Y9" s="363"/>
      <c r="Z9" s="387">
        <f>X9</f>
        <v>4</v>
      </c>
      <c r="AA9" s="388">
        <f>X12</f>
        <v>3</v>
      </c>
      <c r="AB9" s="399">
        <f>X15</f>
        <v>4</v>
      </c>
      <c r="AC9" s="363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  <c r="AW9" s="367"/>
      <c r="AX9" s="367"/>
      <c r="AY9" s="367"/>
      <c r="AZ9" s="367"/>
      <c r="BA9" s="367"/>
      <c r="BB9" s="367"/>
      <c r="BC9" s="367"/>
      <c r="BD9" s="367"/>
      <c r="BE9" s="367"/>
      <c r="BF9" s="367"/>
      <c r="BG9" s="367"/>
      <c r="BH9" s="367"/>
    </row>
    <row r="10" spans="1:60" ht="15.75" thickBot="1">
      <c r="A10" s="390">
        <f t="shared" si="0"/>
        <v>1</v>
      </c>
      <c r="B10" s="162">
        <v>0</v>
      </c>
      <c r="C10" s="161">
        <v>0</v>
      </c>
      <c r="D10" s="161">
        <v>0</v>
      </c>
      <c r="E10" s="179">
        <v>1</v>
      </c>
      <c r="F10" s="178">
        <v>0</v>
      </c>
      <c r="G10" s="177">
        <v>0</v>
      </c>
      <c r="H10" s="180">
        <v>0</v>
      </c>
      <c r="I10" s="180">
        <v>0</v>
      </c>
      <c r="J10" s="213">
        <v>0</v>
      </c>
      <c r="K10" s="363"/>
      <c r="L10" s="176">
        <v>0</v>
      </c>
      <c r="M10" s="174">
        <v>0</v>
      </c>
      <c r="N10" s="175">
        <v>0</v>
      </c>
      <c r="O10" s="133">
        <v>1</v>
      </c>
      <c r="P10" s="192">
        <v>0</v>
      </c>
      <c r="Q10" s="192">
        <v>0</v>
      </c>
      <c r="R10" s="174">
        <v>0</v>
      </c>
      <c r="S10" s="174">
        <v>0</v>
      </c>
      <c r="T10" s="173">
        <v>0</v>
      </c>
      <c r="U10" s="363"/>
      <c r="V10" s="400">
        <f>W3</f>
        <v>6</v>
      </c>
      <c r="W10" s="363"/>
      <c r="X10" s="392">
        <v>6</v>
      </c>
      <c r="Y10" s="363"/>
      <c r="Z10" s="578" t="s">
        <v>20</v>
      </c>
      <c r="AA10" s="579"/>
      <c r="AB10" s="583"/>
      <c r="AC10" s="363"/>
      <c r="AD10" s="367"/>
      <c r="AE10" s="367"/>
      <c r="AF10" s="36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</row>
    <row r="11" spans="1:60" ht="15.75" thickBot="1">
      <c r="A11" s="390">
        <f t="shared" si="0"/>
        <v>0</v>
      </c>
      <c r="B11" s="162">
        <v>0</v>
      </c>
      <c r="C11" s="203">
        <v>1</v>
      </c>
      <c r="D11" s="161">
        <v>0</v>
      </c>
      <c r="E11" s="202">
        <v>1</v>
      </c>
      <c r="F11" s="201">
        <v>-4</v>
      </c>
      <c r="G11" s="158">
        <v>1</v>
      </c>
      <c r="H11" s="161">
        <v>0</v>
      </c>
      <c r="I11" s="161">
        <v>1</v>
      </c>
      <c r="J11" s="193">
        <v>0</v>
      </c>
      <c r="K11" s="363"/>
      <c r="L11" s="156">
        <v>0</v>
      </c>
      <c r="M11" s="157">
        <v>0.25</v>
      </c>
      <c r="N11" s="175">
        <v>0</v>
      </c>
      <c r="O11" s="192">
        <v>0.25</v>
      </c>
      <c r="P11" s="192">
        <v>-0.25</v>
      </c>
      <c r="Q11" s="192">
        <v>0.25</v>
      </c>
      <c r="R11" s="175">
        <v>0</v>
      </c>
      <c r="S11" s="157">
        <v>0.25</v>
      </c>
      <c r="T11" s="155">
        <v>0</v>
      </c>
      <c r="U11" s="363"/>
      <c r="V11" s="401">
        <v>0</v>
      </c>
      <c r="W11" s="363"/>
      <c r="X11" s="199">
        <v>4.75</v>
      </c>
      <c r="Y11" s="363"/>
      <c r="Z11" s="580"/>
      <c r="AA11" s="581"/>
      <c r="AB11" s="584"/>
      <c r="AC11" s="363"/>
      <c r="AD11" s="367"/>
      <c r="AE11" s="367"/>
      <c r="AF11" s="367"/>
      <c r="AG11" s="367"/>
      <c r="AH11" s="367"/>
      <c r="AI11" s="367"/>
      <c r="AJ11" s="367"/>
      <c r="AK11" s="367"/>
      <c r="AL11" s="367"/>
      <c r="AM11" s="367"/>
      <c r="AN11" s="367"/>
      <c r="AO11" s="367"/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</row>
    <row r="12" spans="1:60" ht="15.75" thickBot="1">
      <c r="A12" s="390">
        <f t="shared" si="0"/>
        <v>1</v>
      </c>
      <c r="B12" s="162">
        <v>0</v>
      </c>
      <c r="C12" s="161">
        <v>0</v>
      </c>
      <c r="D12" s="161">
        <v>0</v>
      </c>
      <c r="E12" s="139">
        <v>0</v>
      </c>
      <c r="F12" s="138">
        <v>0</v>
      </c>
      <c r="G12" s="137">
        <v>1</v>
      </c>
      <c r="H12" s="161">
        <v>0</v>
      </c>
      <c r="I12" s="161">
        <v>0</v>
      </c>
      <c r="J12" s="193">
        <v>0</v>
      </c>
      <c r="K12" s="363"/>
      <c r="L12" s="135">
        <v>0</v>
      </c>
      <c r="M12" s="134">
        <v>0</v>
      </c>
      <c r="N12" s="134">
        <v>0</v>
      </c>
      <c r="O12" s="192">
        <v>0</v>
      </c>
      <c r="P12" s="192">
        <v>0</v>
      </c>
      <c r="Q12" s="133">
        <v>1</v>
      </c>
      <c r="R12" s="175">
        <v>0</v>
      </c>
      <c r="S12" s="134">
        <v>0</v>
      </c>
      <c r="T12" s="136">
        <v>0</v>
      </c>
      <c r="U12" s="363"/>
      <c r="V12" s="402">
        <f>W5</f>
        <v>3</v>
      </c>
      <c r="W12" s="363"/>
      <c r="X12" s="394">
        <v>3</v>
      </c>
      <c r="Y12" s="363"/>
      <c r="Z12" s="363"/>
      <c r="AA12" s="363"/>
      <c r="AB12" s="363"/>
      <c r="AC12" s="363"/>
      <c r="AD12" s="367"/>
      <c r="AE12" s="367"/>
      <c r="AF12" s="367"/>
      <c r="AG12" s="367"/>
      <c r="AH12" s="367"/>
      <c r="AI12" s="367"/>
      <c r="AJ12" s="367"/>
      <c r="AK12" s="367"/>
      <c r="AL12" s="367"/>
      <c r="AM12" s="367"/>
      <c r="AN12" s="367"/>
      <c r="AO12" s="367"/>
      <c r="AP12" s="367"/>
      <c r="AQ12" s="367"/>
      <c r="AR12" s="367"/>
      <c r="AS12" s="367"/>
      <c r="AT12" s="367"/>
      <c r="AU12" s="367"/>
      <c r="AV12" s="367"/>
      <c r="AW12" s="367"/>
      <c r="AX12" s="367"/>
      <c r="AY12" s="367"/>
      <c r="AZ12" s="367"/>
      <c r="BA12" s="367"/>
      <c r="BB12" s="367"/>
      <c r="BC12" s="367"/>
      <c r="BD12" s="367"/>
      <c r="BE12" s="367"/>
      <c r="BF12" s="367"/>
      <c r="BG12" s="367"/>
      <c r="BH12" s="367"/>
    </row>
    <row r="13" spans="1:60" ht="15.75" thickBot="1">
      <c r="A13" s="390">
        <f t="shared" si="0"/>
        <v>1</v>
      </c>
      <c r="B13" s="181">
        <v>0</v>
      </c>
      <c r="C13" s="180">
        <v>0</v>
      </c>
      <c r="D13" s="180">
        <v>0</v>
      </c>
      <c r="E13" s="162">
        <v>0</v>
      </c>
      <c r="F13" s="161">
        <v>0</v>
      </c>
      <c r="G13" s="161">
        <v>0</v>
      </c>
      <c r="H13" s="179">
        <v>1</v>
      </c>
      <c r="I13" s="178">
        <v>0</v>
      </c>
      <c r="J13" s="177">
        <v>0</v>
      </c>
      <c r="K13" s="363"/>
      <c r="L13" s="176">
        <v>0</v>
      </c>
      <c r="M13" s="174">
        <v>0</v>
      </c>
      <c r="N13" s="173">
        <v>0</v>
      </c>
      <c r="O13" s="156">
        <v>0</v>
      </c>
      <c r="P13" s="175">
        <v>0</v>
      </c>
      <c r="Q13" s="175">
        <v>0</v>
      </c>
      <c r="R13" s="133">
        <v>1</v>
      </c>
      <c r="S13" s="174">
        <v>0</v>
      </c>
      <c r="T13" s="173">
        <v>0</v>
      </c>
      <c r="U13" s="363"/>
      <c r="V13" s="391">
        <f>X3</f>
        <v>5.5</v>
      </c>
      <c r="W13" s="363"/>
      <c r="X13" s="392">
        <v>5.5</v>
      </c>
      <c r="Y13" s="363"/>
      <c r="Z13" s="258">
        <f t="shared" ref="Z13:AB15" si="1">Z3-Z7</f>
        <v>0</v>
      </c>
      <c r="AA13" s="258">
        <f t="shared" si="1"/>
        <v>0</v>
      </c>
      <c r="AB13" s="258">
        <f t="shared" si="1"/>
        <v>0</v>
      </c>
      <c r="AC13" s="363"/>
      <c r="AD13" s="367"/>
      <c r="AE13" s="367"/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7"/>
      <c r="AR13" s="367"/>
      <c r="AS13" s="367"/>
      <c r="AT13" s="367"/>
      <c r="AU13" s="367"/>
      <c r="AV13" s="367"/>
      <c r="AW13" s="367"/>
      <c r="AX13" s="367"/>
      <c r="AY13" s="367"/>
      <c r="AZ13" s="367"/>
      <c r="BA13" s="367"/>
      <c r="BB13" s="367"/>
      <c r="BC13" s="367"/>
      <c r="BD13" s="367"/>
      <c r="BE13" s="367"/>
      <c r="BF13" s="367"/>
      <c r="BG13" s="367"/>
      <c r="BH13" s="367"/>
    </row>
    <row r="14" spans="1:60" ht="15.75" thickBot="1">
      <c r="A14" s="390">
        <f t="shared" si="0"/>
        <v>1</v>
      </c>
      <c r="B14" s="162">
        <v>0</v>
      </c>
      <c r="C14" s="161">
        <v>0</v>
      </c>
      <c r="D14" s="161">
        <v>0</v>
      </c>
      <c r="E14" s="162">
        <v>0</v>
      </c>
      <c r="F14" s="161">
        <v>0</v>
      </c>
      <c r="G14" s="161">
        <v>0</v>
      </c>
      <c r="H14" s="160">
        <v>0</v>
      </c>
      <c r="I14" s="159">
        <v>1</v>
      </c>
      <c r="J14" s="158">
        <v>0</v>
      </c>
      <c r="K14" s="363"/>
      <c r="L14" s="156">
        <v>0</v>
      </c>
      <c r="M14" s="157">
        <v>0</v>
      </c>
      <c r="N14" s="155">
        <v>0</v>
      </c>
      <c r="O14" s="156">
        <v>0</v>
      </c>
      <c r="P14" s="157">
        <v>0</v>
      </c>
      <c r="Q14" s="155">
        <v>0</v>
      </c>
      <c r="R14" s="156">
        <v>0</v>
      </c>
      <c r="S14" s="133">
        <v>1</v>
      </c>
      <c r="T14" s="155">
        <v>0</v>
      </c>
      <c r="U14" s="363"/>
      <c r="V14" s="396">
        <f>X4</f>
        <v>5</v>
      </c>
      <c r="W14" s="363"/>
      <c r="X14" s="393">
        <v>5</v>
      </c>
      <c r="Y14" s="363"/>
      <c r="Z14" s="258">
        <f t="shared" si="1"/>
        <v>0</v>
      </c>
      <c r="AA14" s="258">
        <f t="shared" si="1"/>
        <v>0</v>
      </c>
      <c r="AB14" s="258">
        <f t="shared" si="1"/>
        <v>0</v>
      </c>
      <c r="AC14" s="363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7"/>
      <c r="AS14" s="367"/>
      <c r="AT14" s="367"/>
      <c r="AU14" s="367"/>
      <c r="AV14" s="367"/>
      <c r="AW14" s="367"/>
      <c r="AX14" s="367"/>
      <c r="AY14" s="367"/>
      <c r="AZ14" s="367"/>
      <c r="BA14" s="367"/>
      <c r="BB14" s="367"/>
      <c r="BC14" s="367"/>
      <c r="BD14" s="367"/>
      <c r="BE14" s="367"/>
      <c r="BF14" s="367"/>
      <c r="BG14" s="367"/>
      <c r="BH14" s="367"/>
    </row>
    <row r="15" spans="1:60" ht="15.75" thickBot="1">
      <c r="A15" s="390">
        <f t="shared" si="0"/>
        <v>1</v>
      </c>
      <c r="B15" s="141">
        <v>0</v>
      </c>
      <c r="C15" s="140">
        <v>0</v>
      </c>
      <c r="D15" s="140">
        <v>0</v>
      </c>
      <c r="E15" s="141">
        <v>0</v>
      </c>
      <c r="F15" s="140">
        <v>0</v>
      </c>
      <c r="G15" s="140">
        <v>0</v>
      </c>
      <c r="H15" s="139">
        <v>0</v>
      </c>
      <c r="I15" s="138">
        <v>0</v>
      </c>
      <c r="J15" s="137">
        <v>1</v>
      </c>
      <c r="K15" s="363"/>
      <c r="L15" s="135">
        <v>0</v>
      </c>
      <c r="M15" s="134">
        <v>0</v>
      </c>
      <c r="N15" s="136">
        <v>0</v>
      </c>
      <c r="O15" s="135">
        <v>0</v>
      </c>
      <c r="P15" s="134">
        <v>0</v>
      </c>
      <c r="Q15" s="136">
        <v>0</v>
      </c>
      <c r="R15" s="135">
        <v>0</v>
      </c>
      <c r="S15" s="134">
        <v>0</v>
      </c>
      <c r="T15" s="133">
        <v>1</v>
      </c>
      <c r="U15" s="363"/>
      <c r="V15" s="398">
        <f>X5</f>
        <v>4</v>
      </c>
      <c r="W15" s="363"/>
      <c r="X15" s="394">
        <v>4</v>
      </c>
      <c r="Y15" s="363"/>
      <c r="Z15" s="258">
        <f t="shared" si="1"/>
        <v>0</v>
      </c>
      <c r="AA15" s="258">
        <f t="shared" si="1"/>
        <v>0</v>
      </c>
      <c r="AB15" s="258">
        <f t="shared" si="1"/>
        <v>0</v>
      </c>
      <c r="AC15" s="363"/>
      <c r="AD15" s="367"/>
      <c r="AE15" s="367"/>
      <c r="AF15" s="367"/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367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</row>
    <row r="16" spans="1:60" ht="11.25" customHeight="1">
      <c r="A16" s="403"/>
      <c r="B16" s="404"/>
      <c r="C16" s="404"/>
      <c r="D16" s="404"/>
      <c r="E16" s="404"/>
      <c r="F16" s="404"/>
      <c r="G16" s="404"/>
      <c r="H16" s="404"/>
      <c r="I16" s="404"/>
      <c r="J16" s="404"/>
      <c r="K16" s="363"/>
      <c r="L16" s="364"/>
      <c r="M16" s="364"/>
      <c r="N16" s="364"/>
      <c r="O16" s="364"/>
      <c r="P16" s="364"/>
      <c r="Q16" s="364"/>
      <c r="R16" s="364"/>
      <c r="S16" s="364"/>
      <c r="T16" s="364"/>
      <c r="U16" s="363"/>
      <c r="V16" s="122"/>
      <c r="W16" s="363"/>
      <c r="X16" s="369"/>
      <c r="Y16" s="363"/>
      <c r="Z16" s="363"/>
      <c r="AA16" s="363"/>
      <c r="AB16" s="363"/>
      <c r="AC16" s="363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</row>
    <row r="17" spans="1:72" ht="11.25" customHeight="1">
      <c r="A17" s="405"/>
      <c r="B17" s="390"/>
      <c r="C17" s="390"/>
      <c r="D17" s="390"/>
      <c r="E17" s="390"/>
      <c r="F17" s="390"/>
      <c r="G17" s="390"/>
      <c r="H17" s="390"/>
      <c r="I17" s="390"/>
      <c r="J17" s="390"/>
      <c r="K17" s="363"/>
      <c r="L17" s="364"/>
      <c r="M17" s="364"/>
      <c r="N17" s="364"/>
      <c r="O17" s="364"/>
      <c r="P17" s="364"/>
      <c r="Q17" s="364"/>
      <c r="R17" s="364"/>
      <c r="S17" s="364"/>
      <c r="T17" s="364"/>
      <c r="U17" s="363"/>
      <c r="V17" s="122"/>
      <c r="W17" s="363"/>
      <c r="X17" s="369"/>
      <c r="Y17" s="363"/>
      <c r="Z17" s="363"/>
      <c r="AA17" s="363"/>
      <c r="AB17" s="363"/>
      <c r="AC17" s="363"/>
      <c r="AD17" s="367"/>
      <c r="AE17" s="367"/>
      <c r="AF17" s="36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</row>
    <row r="18" spans="1:72" ht="11.25" customHeight="1">
      <c r="A18" s="368"/>
      <c r="B18" s="406"/>
      <c r="C18" s="406"/>
      <c r="D18" s="406"/>
      <c r="E18" s="406"/>
      <c r="F18" s="407"/>
      <c r="G18" s="406"/>
      <c r="H18" s="406"/>
      <c r="I18" s="406"/>
      <c r="J18" s="406"/>
      <c r="K18" s="363"/>
      <c r="L18" s="364"/>
      <c r="M18" s="364"/>
      <c r="N18" s="364"/>
      <c r="O18" s="364"/>
      <c r="P18" s="364"/>
      <c r="Q18" s="364"/>
      <c r="R18" s="364"/>
      <c r="S18" s="364"/>
      <c r="T18" s="364"/>
      <c r="U18" s="363"/>
      <c r="V18" s="122"/>
      <c r="W18" s="363"/>
      <c r="X18" s="369"/>
      <c r="Y18" s="363"/>
      <c r="Z18" s="363"/>
      <c r="AA18" s="363"/>
      <c r="AB18" s="363"/>
      <c r="AC18" s="363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</row>
    <row r="19" spans="1:72" ht="11.25" customHeight="1">
      <c r="A19" s="368"/>
      <c r="B19" s="406"/>
      <c r="C19" s="406"/>
      <c r="D19" s="406"/>
      <c r="E19" s="406"/>
      <c r="F19" s="407"/>
      <c r="G19" s="406"/>
      <c r="H19" s="406"/>
      <c r="I19" s="406"/>
      <c r="J19" s="406"/>
      <c r="K19" s="363"/>
      <c r="L19" s="364"/>
      <c r="M19" s="364"/>
      <c r="N19" s="364"/>
      <c r="O19" s="364"/>
      <c r="P19" s="364"/>
      <c r="Q19" s="364"/>
      <c r="R19" s="364"/>
      <c r="S19" s="364"/>
      <c r="T19" s="364"/>
      <c r="U19" s="363"/>
      <c r="V19" s="122"/>
      <c r="W19" s="363"/>
      <c r="X19" s="369"/>
      <c r="Y19" s="363"/>
      <c r="Z19" s="363"/>
      <c r="AA19" s="363"/>
      <c r="AB19" s="363"/>
      <c r="AC19" s="363"/>
      <c r="AD19" s="367"/>
      <c r="AE19" s="367"/>
      <c r="AF19" s="36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7"/>
      <c r="AS19" s="367"/>
      <c r="AT19" s="367"/>
      <c r="AU19" s="367"/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</row>
    <row r="20" spans="1:72" ht="11.25" customHeight="1">
      <c r="A20" s="368"/>
      <c r="B20" s="406"/>
      <c r="C20" s="406"/>
      <c r="D20" s="406"/>
      <c r="E20" s="406"/>
      <c r="F20" s="407"/>
      <c r="G20" s="406"/>
      <c r="H20" s="406"/>
      <c r="I20" s="406"/>
      <c r="J20" s="406"/>
      <c r="K20" s="363"/>
      <c r="L20" s="364"/>
      <c r="M20" s="364"/>
      <c r="N20" s="364"/>
      <c r="O20" s="364"/>
      <c r="P20" s="364"/>
      <c r="Q20" s="364"/>
      <c r="R20" s="364"/>
      <c r="S20" s="364"/>
      <c r="T20" s="364"/>
      <c r="U20" s="363"/>
      <c r="V20" s="122"/>
      <c r="W20" s="363"/>
      <c r="X20" s="369"/>
      <c r="Y20" s="363"/>
      <c r="Z20" s="363"/>
      <c r="AA20" s="363"/>
      <c r="AB20" s="363"/>
      <c r="AC20" s="363"/>
      <c r="AD20" s="367"/>
      <c r="AE20" s="367"/>
      <c r="AF20" s="367"/>
      <c r="AG20" s="367"/>
      <c r="AH20" s="367"/>
      <c r="AI20" s="367"/>
      <c r="AJ20" s="367"/>
      <c r="AK20" s="367"/>
      <c r="AL20" s="367"/>
      <c r="AM20" s="367"/>
      <c r="AN20" s="367"/>
      <c r="AO20" s="367"/>
      <c r="AP20" s="367"/>
      <c r="AQ20" s="367"/>
      <c r="AR20" s="367"/>
      <c r="AS20" s="367"/>
      <c r="AT20" s="367"/>
      <c r="AU20" s="367"/>
      <c r="AV20" s="367"/>
      <c r="AW20" s="367"/>
      <c r="AX20" s="367"/>
      <c r="AY20" s="367"/>
      <c r="AZ20" s="367"/>
      <c r="BA20" s="367"/>
      <c r="BB20" s="367"/>
      <c r="BC20" s="367"/>
      <c r="BD20" s="367"/>
      <c r="BE20" s="367"/>
      <c r="BF20" s="367"/>
      <c r="BG20" s="367"/>
      <c r="BH20" s="367"/>
    </row>
    <row r="21" spans="1:72" ht="11.25" customHeight="1">
      <c r="A21" s="368"/>
      <c r="B21" s="406"/>
      <c r="C21" s="406"/>
      <c r="D21" s="406"/>
      <c r="E21" s="406"/>
      <c r="F21" s="407"/>
      <c r="G21" s="406"/>
      <c r="H21" s="406"/>
      <c r="I21" s="406"/>
      <c r="J21" s="406"/>
      <c r="K21" s="363"/>
      <c r="L21" s="364"/>
      <c r="M21" s="364"/>
      <c r="N21" s="364"/>
      <c r="O21" s="364"/>
      <c r="P21" s="364"/>
      <c r="Q21" s="364"/>
      <c r="R21" s="364"/>
      <c r="S21" s="364"/>
      <c r="T21" s="364"/>
      <c r="U21" s="363"/>
      <c r="V21" s="122"/>
      <c r="W21" s="363"/>
      <c r="X21" s="369"/>
      <c r="Y21" s="363"/>
      <c r="Z21" s="363"/>
      <c r="AA21" s="363"/>
      <c r="AB21" s="363"/>
      <c r="AC21" s="363"/>
      <c r="AD21" s="367"/>
      <c r="AE21" s="367"/>
      <c r="AF21" s="367"/>
      <c r="AG21" s="367"/>
      <c r="AH21" s="367"/>
      <c r="AI21" s="367"/>
      <c r="AJ21" s="367"/>
      <c r="AK21" s="367"/>
      <c r="AL21" s="367"/>
      <c r="AM21" s="367"/>
      <c r="AN21" s="367"/>
      <c r="AO21" s="367"/>
      <c r="AP21" s="367"/>
      <c r="AQ21" s="367"/>
      <c r="AR21" s="367"/>
      <c r="AS21" s="367"/>
      <c r="AT21" s="367"/>
      <c r="AU21" s="367"/>
      <c r="AV21" s="367"/>
      <c r="AW21" s="367"/>
      <c r="AX21" s="367"/>
      <c r="AY21" s="367"/>
      <c r="AZ21" s="367"/>
      <c r="BA21" s="367"/>
      <c r="BB21" s="367"/>
      <c r="BC21" s="367"/>
      <c r="BD21" s="367"/>
      <c r="BE21" s="367"/>
      <c r="BF21" s="367"/>
      <c r="BG21" s="367"/>
      <c r="BH21" s="367"/>
    </row>
    <row r="22" spans="1:72" ht="11.25" customHeight="1">
      <c r="A22" s="368"/>
      <c r="B22" s="406"/>
      <c r="C22" s="406"/>
      <c r="D22" s="406"/>
      <c r="E22" s="406"/>
      <c r="F22" s="407"/>
      <c r="G22" s="406"/>
      <c r="H22" s="406"/>
      <c r="I22" s="406"/>
      <c r="J22" s="406"/>
      <c r="K22" s="363"/>
      <c r="L22" s="364"/>
      <c r="M22" s="364"/>
      <c r="N22" s="364"/>
      <c r="O22" s="364"/>
      <c r="P22" s="364"/>
      <c r="Q22" s="364"/>
      <c r="R22" s="364"/>
      <c r="S22" s="364"/>
      <c r="T22" s="364"/>
      <c r="U22" s="363"/>
      <c r="V22" s="122"/>
      <c r="W22" s="363"/>
      <c r="X22" s="369"/>
      <c r="Y22" s="363"/>
      <c r="Z22" s="363"/>
      <c r="AA22" s="363"/>
      <c r="AB22" s="363"/>
      <c r="AC22" s="363"/>
      <c r="AD22" s="367"/>
      <c r="AE22" s="367"/>
      <c r="AF22" s="367"/>
      <c r="AG22" s="367"/>
      <c r="AH22" s="367"/>
      <c r="AI22" s="367"/>
      <c r="AJ22" s="367"/>
      <c r="AK22" s="367"/>
      <c r="AL22" s="367"/>
      <c r="AM22" s="367"/>
      <c r="AN22" s="367"/>
      <c r="AO22" s="367"/>
      <c r="AP22" s="367"/>
      <c r="AQ22" s="367"/>
      <c r="AR22" s="367"/>
      <c r="AS22" s="367"/>
      <c r="AT22" s="367"/>
      <c r="AU22" s="367"/>
      <c r="AV22" s="367"/>
      <c r="AW22" s="367"/>
      <c r="AX22" s="367"/>
      <c r="AY22" s="367"/>
      <c r="AZ22" s="367"/>
      <c r="BA22" s="367"/>
      <c r="BB22" s="367"/>
      <c r="BC22" s="367"/>
      <c r="BD22" s="367"/>
      <c r="BE22" s="367"/>
      <c r="BF22" s="367"/>
      <c r="BG22" s="367"/>
      <c r="BH22" s="367"/>
    </row>
    <row r="23" spans="1:72" ht="11.25" customHeight="1">
      <c r="A23" s="363"/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3"/>
      <c r="M23" s="363"/>
      <c r="N23" s="363"/>
      <c r="O23" s="363"/>
      <c r="P23" s="363"/>
      <c r="Q23" s="363"/>
      <c r="R23" s="363"/>
      <c r="S23" s="363"/>
      <c r="T23" s="363"/>
      <c r="U23" s="363"/>
      <c r="V23" s="363"/>
      <c r="W23" s="363"/>
      <c r="X23" s="363"/>
      <c r="Y23" s="364"/>
      <c r="Z23" s="364"/>
      <c r="AA23" s="364"/>
      <c r="AB23" s="364"/>
      <c r="AC23" s="364"/>
      <c r="AD23" s="364"/>
      <c r="AE23" s="364"/>
      <c r="AF23" s="364"/>
      <c r="AG23" s="364"/>
      <c r="AH23" s="363"/>
      <c r="AI23" s="122"/>
      <c r="AJ23" s="363"/>
      <c r="AK23" s="369"/>
      <c r="AL23" s="363"/>
      <c r="AM23" s="363"/>
      <c r="AN23" s="363"/>
      <c r="AO23" s="363"/>
      <c r="AP23" s="363"/>
      <c r="AQ23" s="363"/>
      <c r="AR23" s="363"/>
      <c r="AS23" s="363"/>
      <c r="AT23" s="363"/>
      <c r="AU23" s="363"/>
      <c r="AV23" s="363"/>
      <c r="AW23" s="363"/>
      <c r="AX23" s="363"/>
      <c r="AY23" s="363"/>
      <c r="AZ23" s="367"/>
      <c r="BA23" s="367"/>
      <c r="BB23" s="367"/>
      <c r="BC23" s="367"/>
      <c r="BD23" s="367"/>
      <c r="BE23" s="367"/>
      <c r="BF23" s="367"/>
      <c r="BG23" s="367"/>
      <c r="BH23" s="367"/>
      <c r="BI23" s="367"/>
      <c r="BJ23" s="367"/>
      <c r="BK23" s="367"/>
      <c r="BL23" s="367"/>
      <c r="BM23" s="367"/>
      <c r="BN23" s="367"/>
      <c r="BO23" s="367"/>
      <c r="BP23" s="367"/>
      <c r="BQ23" s="367"/>
      <c r="BR23" s="367"/>
      <c r="BS23" s="367"/>
      <c r="BT23" s="367"/>
    </row>
    <row r="24" spans="1:72">
      <c r="A24" s="363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  <c r="X24" s="363"/>
      <c r="Y24" s="364"/>
      <c r="Z24" s="364"/>
      <c r="AA24" s="364"/>
      <c r="AB24" s="364"/>
      <c r="AC24" s="364"/>
      <c r="AD24" s="364"/>
      <c r="AE24" s="364"/>
      <c r="AF24" s="364"/>
      <c r="AG24" s="364"/>
      <c r="AH24" s="363"/>
      <c r="AI24" s="122"/>
      <c r="AJ24" s="363"/>
      <c r="AK24" s="369"/>
      <c r="AL24" s="363"/>
      <c r="AM24" s="363"/>
      <c r="AN24" s="363"/>
      <c r="AO24" s="363"/>
      <c r="AP24" s="363"/>
      <c r="AQ24" s="363"/>
      <c r="AR24" s="363"/>
      <c r="AS24" s="363"/>
      <c r="AT24" s="363"/>
      <c r="AU24" s="363"/>
      <c r="AV24" s="363"/>
      <c r="AW24" s="363"/>
      <c r="AX24" s="363"/>
      <c r="AY24" s="363"/>
      <c r="AZ24" s="367"/>
      <c r="BA24" s="367"/>
      <c r="BB24" s="367"/>
      <c r="BC24" s="367"/>
      <c r="BD24" s="367"/>
      <c r="BE24" s="367"/>
      <c r="BF24" s="367"/>
      <c r="BG24" s="367"/>
      <c r="BH24" s="367"/>
      <c r="BI24" s="367"/>
      <c r="BJ24" s="367"/>
      <c r="BK24" s="367"/>
      <c r="BL24" s="367"/>
      <c r="BM24" s="367"/>
      <c r="BN24" s="367"/>
      <c r="BO24" s="367"/>
      <c r="BP24" s="367"/>
      <c r="BQ24" s="367"/>
      <c r="BR24" s="367"/>
      <c r="BS24" s="367"/>
      <c r="BT24" s="367"/>
    </row>
    <row r="25" spans="1:72" ht="15.75" thickBot="1">
      <c r="A25" s="363"/>
      <c r="B25" s="363">
        <v>10</v>
      </c>
      <c r="C25" s="363">
        <v>5</v>
      </c>
      <c r="D25" s="363"/>
      <c r="E25" s="363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63"/>
      <c r="S25" s="363"/>
      <c r="T25" s="363"/>
      <c r="U25" s="363"/>
      <c r="V25" s="363"/>
      <c r="W25" s="363"/>
      <c r="X25" s="363"/>
      <c r="Y25" s="364"/>
      <c r="Z25" s="364"/>
      <c r="AA25" s="364"/>
      <c r="AB25" s="364"/>
      <c r="AC25" s="364"/>
      <c r="AD25" s="364"/>
      <c r="AE25" s="364"/>
      <c r="AF25" s="364"/>
      <c r="AG25" s="364"/>
      <c r="AH25" s="363"/>
      <c r="AI25" s="122"/>
      <c r="AJ25" s="363"/>
      <c r="AK25" s="369"/>
      <c r="AL25" s="363"/>
      <c r="AM25" s="363"/>
      <c r="AN25" s="363"/>
      <c r="AO25" s="363"/>
      <c r="AP25" s="363"/>
      <c r="AQ25" s="363"/>
      <c r="AR25" s="363"/>
      <c r="AS25" s="363"/>
      <c r="AT25" s="363"/>
      <c r="AU25" s="363"/>
      <c r="AV25" s="363"/>
      <c r="AW25" s="363"/>
      <c r="AX25" s="363"/>
      <c r="AY25" s="363"/>
      <c r="AZ25" s="367"/>
      <c r="BA25" s="367"/>
      <c r="BB25" s="367"/>
      <c r="BC25" s="367"/>
      <c r="BD25" s="367"/>
      <c r="BE25" s="367"/>
      <c r="BF25" s="367"/>
      <c r="BG25" s="367"/>
      <c r="BH25" s="367"/>
      <c r="BI25" s="367"/>
      <c r="BJ25" s="367"/>
      <c r="BK25" s="367"/>
      <c r="BL25" s="367"/>
      <c r="BM25" s="367"/>
      <c r="BN25" s="367"/>
      <c r="BO25" s="367"/>
      <c r="BP25" s="367"/>
      <c r="BQ25" s="367"/>
      <c r="BR25" s="367"/>
      <c r="BS25" s="367"/>
      <c r="BT25" s="367"/>
    </row>
    <row r="26" spans="1:72">
      <c r="A26" s="363"/>
      <c r="B26" s="408">
        <f t="shared" ref="B26:J34" ca="1" si="2">RANDBETWEEN(1,$B$25)/$C$25</f>
        <v>0.4</v>
      </c>
      <c r="C26" s="409">
        <f t="shared" ca="1" si="2"/>
        <v>1.8</v>
      </c>
      <c r="D26" s="410">
        <f t="shared" ca="1" si="2"/>
        <v>0.4</v>
      </c>
      <c r="E26" s="411">
        <f t="shared" ca="1" si="2"/>
        <v>0.6</v>
      </c>
      <c r="F26" s="411">
        <f t="shared" ca="1" si="2"/>
        <v>0.6</v>
      </c>
      <c r="G26" s="411">
        <f t="shared" ca="1" si="2"/>
        <v>1.2</v>
      </c>
      <c r="H26" s="411">
        <f t="shared" ca="1" si="2"/>
        <v>1.2</v>
      </c>
      <c r="I26" s="411">
        <f t="shared" ca="1" si="2"/>
        <v>0.6</v>
      </c>
      <c r="J26" s="412">
        <f t="shared" ca="1" si="2"/>
        <v>1.8</v>
      </c>
      <c r="K26" s="363"/>
      <c r="L26" s="413">
        <f t="array" aca="1" ref="L26:T34" ca="1">MMULT(B36:J44,MMULT(AI26:AQ34,Y36:AG44))</f>
        <v>0.86808292335337256</v>
      </c>
      <c r="M26" s="414">
        <f ca="1"/>
        <v>0.19205057289062272</v>
      </c>
      <c r="N26" s="415">
        <f ca="1"/>
        <v>-0.28915372973974163</v>
      </c>
      <c r="O26" s="416">
        <f ca="1"/>
        <v>-0.69751954588178622</v>
      </c>
      <c r="P26" s="416">
        <f ca="1"/>
        <v>1.5412388048558903</v>
      </c>
      <c r="Q26" s="417">
        <f ca="1"/>
        <v>-0.3040191003152537</v>
      </c>
      <c r="R26" s="416">
        <f ca="1"/>
        <v>-0.29148187926805796</v>
      </c>
      <c r="S26" s="416">
        <f ca="1"/>
        <v>-0.60801525990904981</v>
      </c>
      <c r="T26" s="417">
        <f ca="1"/>
        <v>-9.9744716968409086E-2</v>
      </c>
      <c r="U26" s="363"/>
      <c r="V26" s="392">
        <f>X7</f>
        <v>5.5</v>
      </c>
      <c r="W26" s="363"/>
      <c r="X26" s="363"/>
      <c r="Y26" s="408">
        <f t="array" aca="1" ref="Y26:AG34" ca="1">TRANSPOSE(B26:J34)</f>
        <v>0.4</v>
      </c>
      <c r="Z26" s="409">
        <f ca="1"/>
        <v>0.8</v>
      </c>
      <c r="AA26" s="409">
        <f ca="1"/>
        <v>0.4</v>
      </c>
      <c r="AB26" s="408">
        <f ca="1"/>
        <v>2</v>
      </c>
      <c r="AC26" s="409">
        <f ca="1"/>
        <v>0.2</v>
      </c>
      <c r="AD26" s="410">
        <f ca="1"/>
        <v>0.8</v>
      </c>
      <c r="AE26" s="409">
        <f ca="1"/>
        <v>1.8</v>
      </c>
      <c r="AF26" s="409">
        <f ca="1"/>
        <v>1</v>
      </c>
      <c r="AG26" s="410">
        <f ca="1"/>
        <v>1.4</v>
      </c>
      <c r="AH26" s="363"/>
      <c r="AI26" s="444">
        <v>1</v>
      </c>
      <c r="AJ26" s="445">
        <v>0</v>
      </c>
      <c r="AK26" s="446">
        <v>0</v>
      </c>
      <c r="AL26" s="447">
        <v>0</v>
      </c>
      <c r="AM26" s="447">
        <v>0</v>
      </c>
      <c r="AN26" s="448">
        <v>0</v>
      </c>
      <c r="AO26" s="447">
        <v>0</v>
      </c>
      <c r="AP26" s="447">
        <v>0</v>
      </c>
      <c r="AQ26" s="448">
        <v>0</v>
      </c>
      <c r="AR26" s="363"/>
      <c r="AS26" s="392">
        <f t="array" aca="1" ref="AS26:AS34" ca="1">MMULT(B26:J34,MMULT(L26:T34,MMULT(Y26:AG34,V26:V34)))</f>
        <v>5.499999999999944</v>
      </c>
      <c r="AT26" s="363"/>
      <c r="AU26" s="375">
        <f ca="1">AS26</f>
        <v>5.499999999999944</v>
      </c>
      <c r="AV26" s="376">
        <f ca="1">AS29</f>
        <v>5.9999999999998774</v>
      </c>
      <c r="AW26" s="395">
        <f ca="1">AS32</f>
        <v>5.499999999999952</v>
      </c>
      <c r="AX26" s="363"/>
      <c r="AY26" s="363"/>
      <c r="AZ26" s="367"/>
      <c r="BA26" s="449"/>
      <c r="BB26" s="367"/>
      <c r="BC26" s="367"/>
      <c r="BD26" s="367"/>
      <c r="BE26" s="367"/>
      <c r="BF26" s="367"/>
      <c r="BG26" s="367"/>
      <c r="BH26" s="367"/>
      <c r="BI26" s="367"/>
      <c r="BJ26" s="367"/>
      <c r="BK26" s="367"/>
      <c r="BL26" s="367"/>
      <c r="BM26" s="367"/>
      <c r="BN26" s="367"/>
      <c r="BO26" s="367"/>
      <c r="BP26" s="367"/>
      <c r="BQ26" s="367"/>
      <c r="BR26" s="367"/>
      <c r="BS26" s="367"/>
      <c r="BT26" s="367"/>
    </row>
    <row r="27" spans="1:72">
      <c r="A27" s="363"/>
      <c r="B27" s="433">
        <f t="shared" ca="1" si="2"/>
        <v>0.8</v>
      </c>
      <c r="C27" s="434">
        <f t="shared" ca="1" si="2"/>
        <v>0.2</v>
      </c>
      <c r="D27" s="435">
        <f t="shared" ca="1" si="2"/>
        <v>1.2</v>
      </c>
      <c r="E27" s="434">
        <f t="shared" ca="1" si="2"/>
        <v>0.6</v>
      </c>
      <c r="F27" s="434">
        <f t="shared" ca="1" si="2"/>
        <v>1</v>
      </c>
      <c r="G27" s="434">
        <f t="shared" ca="1" si="2"/>
        <v>0.6</v>
      </c>
      <c r="H27" s="434">
        <f t="shared" ca="1" si="2"/>
        <v>1.6</v>
      </c>
      <c r="I27" s="434">
        <f t="shared" ca="1" si="2"/>
        <v>1.4</v>
      </c>
      <c r="J27" s="440">
        <f t="shared" ca="1" si="2"/>
        <v>0.8</v>
      </c>
      <c r="K27" s="363"/>
      <c r="L27" s="418">
        <f ca="1"/>
        <v>0.68962867721798804</v>
      </c>
      <c r="M27" s="419">
        <f ca="1"/>
        <v>0.72107690924518664</v>
      </c>
      <c r="N27" s="420">
        <f ca="1"/>
        <v>1.8178628990763495</v>
      </c>
      <c r="O27" s="419">
        <f ca="1"/>
        <v>-0.15268182802534958</v>
      </c>
      <c r="P27" s="419">
        <f ca="1"/>
        <v>-0.88956388125044084</v>
      </c>
      <c r="Q27" s="421">
        <f ca="1"/>
        <v>0.17423804701094339</v>
      </c>
      <c r="R27" s="419">
        <f ca="1"/>
        <v>-0.26664625520807672</v>
      </c>
      <c r="S27" s="419">
        <f ca="1"/>
        <v>-1.2581414148279724</v>
      </c>
      <c r="T27" s="421">
        <f ca="1"/>
        <v>-0.20078531463995472</v>
      </c>
      <c r="U27" s="363"/>
      <c r="V27" s="393">
        <f t="shared" ref="V27:V34" si="3">X8</f>
        <v>5</v>
      </c>
      <c r="W27" s="363"/>
      <c r="X27" s="363"/>
      <c r="Y27" s="433">
        <f ca="1"/>
        <v>1.8</v>
      </c>
      <c r="Z27" s="434">
        <f ca="1"/>
        <v>0.2</v>
      </c>
      <c r="AA27" s="434">
        <f ca="1"/>
        <v>1.6</v>
      </c>
      <c r="AB27" s="433">
        <f ca="1"/>
        <v>2</v>
      </c>
      <c r="AC27" s="434">
        <f ca="1"/>
        <v>0.8</v>
      </c>
      <c r="AD27" s="435">
        <f ca="1"/>
        <v>0.2</v>
      </c>
      <c r="AE27" s="434">
        <f ca="1"/>
        <v>0.8</v>
      </c>
      <c r="AF27" s="434">
        <f ca="1"/>
        <v>0.2</v>
      </c>
      <c r="AG27" s="435">
        <f ca="1"/>
        <v>1.6</v>
      </c>
      <c r="AH27" s="363"/>
      <c r="AI27" s="450">
        <v>0</v>
      </c>
      <c r="AJ27" s="451">
        <v>1</v>
      </c>
      <c r="AK27" s="452">
        <v>0</v>
      </c>
      <c r="AL27" s="451">
        <v>0</v>
      </c>
      <c r="AM27" s="451">
        <v>0</v>
      </c>
      <c r="AN27" s="453">
        <v>0</v>
      </c>
      <c r="AO27" s="451">
        <v>0</v>
      </c>
      <c r="AP27" s="451">
        <v>0</v>
      </c>
      <c r="AQ27" s="453">
        <v>0</v>
      </c>
      <c r="AR27" s="363"/>
      <c r="AS27" s="393">
        <f ca="1"/>
        <v>4.9999999999999529</v>
      </c>
      <c r="AT27" s="363"/>
      <c r="AU27" s="381">
        <f ca="1">AS27</f>
        <v>4.9999999999999529</v>
      </c>
      <c r="AV27" s="382">
        <f ca="1">AS30</f>
        <v>-1.4033219031261979E-13</v>
      </c>
      <c r="AW27" s="397">
        <f ca="1">AS33</f>
        <v>4.9999999999999893</v>
      </c>
      <c r="AX27" s="363"/>
      <c r="AY27" s="363"/>
      <c r="AZ27" s="367"/>
      <c r="BA27" s="449"/>
      <c r="BB27" s="367"/>
      <c r="BC27" s="367"/>
      <c r="BD27" s="367"/>
      <c r="BE27" s="367"/>
      <c r="BF27" s="367"/>
      <c r="BG27" s="367"/>
      <c r="BH27" s="367"/>
      <c r="BI27" s="367"/>
      <c r="BJ27" s="367"/>
      <c r="BK27" s="367"/>
      <c r="BL27" s="367"/>
      <c r="BM27" s="367"/>
      <c r="BN27" s="367"/>
      <c r="BO27" s="367"/>
      <c r="BP27" s="367"/>
      <c r="BQ27" s="367"/>
      <c r="BR27" s="367"/>
      <c r="BS27" s="367"/>
      <c r="BT27" s="367"/>
    </row>
    <row r="28" spans="1:72" ht="15.75" thickBot="1">
      <c r="A28" s="363"/>
      <c r="B28" s="436">
        <f t="shared" ca="1" si="2"/>
        <v>0.4</v>
      </c>
      <c r="C28" s="437">
        <f t="shared" ca="1" si="2"/>
        <v>1.6</v>
      </c>
      <c r="D28" s="438">
        <f t="shared" ca="1" si="2"/>
        <v>1.4</v>
      </c>
      <c r="E28" s="434">
        <f t="shared" ca="1" si="2"/>
        <v>2</v>
      </c>
      <c r="F28" s="434">
        <f t="shared" ca="1" si="2"/>
        <v>2</v>
      </c>
      <c r="G28" s="434">
        <f t="shared" ca="1" si="2"/>
        <v>2</v>
      </c>
      <c r="H28" s="434">
        <f t="shared" ca="1" si="2"/>
        <v>1.4</v>
      </c>
      <c r="I28" s="434">
        <f t="shared" ca="1" si="2"/>
        <v>1.2</v>
      </c>
      <c r="J28" s="440">
        <f t="shared" ca="1" si="2"/>
        <v>0.6</v>
      </c>
      <c r="K28" s="363"/>
      <c r="L28" s="422">
        <f ca="1"/>
        <v>0.24158518962807157</v>
      </c>
      <c r="M28" s="423">
        <f ca="1"/>
        <v>0.46780750885395589</v>
      </c>
      <c r="N28" s="424">
        <f ca="1"/>
        <v>-3.0612852357528069</v>
      </c>
      <c r="O28" s="419">
        <f ca="1"/>
        <v>-2.0621813119075996</v>
      </c>
      <c r="P28" s="419">
        <f ca="1"/>
        <v>5.0085545550425294</v>
      </c>
      <c r="Q28" s="421">
        <f ca="1"/>
        <v>-1.3742041916557832</v>
      </c>
      <c r="R28" s="425">
        <f ca="1"/>
        <v>-0.10286831678578523</v>
      </c>
      <c r="S28" s="425">
        <f ca="1"/>
        <v>0.82553385486122388</v>
      </c>
      <c r="T28" s="426">
        <f ca="1"/>
        <v>-1.0552021915115756E-3</v>
      </c>
      <c r="U28" s="363"/>
      <c r="V28" s="394">
        <f t="shared" si="3"/>
        <v>4</v>
      </c>
      <c r="W28" s="363"/>
      <c r="X28" s="363"/>
      <c r="Y28" s="436">
        <f ca="1"/>
        <v>0.4</v>
      </c>
      <c r="Z28" s="437">
        <f ca="1"/>
        <v>1.2</v>
      </c>
      <c r="AA28" s="437">
        <f ca="1"/>
        <v>1.4</v>
      </c>
      <c r="AB28" s="436">
        <f ca="1"/>
        <v>0.2</v>
      </c>
      <c r="AC28" s="437">
        <f ca="1"/>
        <v>1</v>
      </c>
      <c r="AD28" s="438">
        <f ca="1"/>
        <v>0.2</v>
      </c>
      <c r="AE28" s="437">
        <f ca="1"/>
        <v>0.2</v>
      </c>
      <c r="AF28" s="437">
        <f ca="1"/>
        <v>0.2</v>
      </c>
      <c r="AG28" s="438">
        <f ca="1"/>
        <v>0.4</v>
      </c>
      <c r="AH28" s="363"/>
      <c r="AI28" s="454">
        <v>0</v>
      </c>
      <c r="AJ28" s="455">
        <v>0</v>
      </c>
      <c r="AK28" s="456">
        <v>1</v>
      </c>
      <c r="AL28" s="451">
        <v>0</v>
      </c>
      <c r="AM28" s="451">
        <v>0</v>
      </c>
      <c r="AN28" s="453">
        <v>0</v>
      </c>
      <c r="AO28" s="457">
        <v>0</v>
      </c>
      <c r="AP28" s="457">
        <v>0</v>
      </c>
      <c r="AQ28" s="458">
        <v>0</v>
      </c>
      <c r="AR28" s="363"/>
      <c r="AS28" s="394">
        <f ca="1"/>
        <v>3.9999999999999187</v>
      </c>
      <c r="AT28" s="363"/>
      <c r="AU28" s="387">
        <f ca="1">AS28</f>
        <v>3.9999999999999187</v>
      </c>
      <c r="AV28" s="388">
        <f ca="1">AS31</f>
        <v>2.999999999999952</v>
      </c>
      <c r="AW28" s="399">
        <f ca="1">AS34</f>
        <v>3.9999999999999192</v>
      </c>
      <c r="AX28" s="363"/>
      <c r="AY28" s="363"/>
      <c r="AZ28" s="367"/>
      <c r="BA28" s="449"/>
      <c r="BB28" s="367"/>
      <c r="BC28" s="367"/>
      <c r="BD28" s="367"/>
      <c r="BE28" s="367"/>
      <c r="BF28" s="367"/>
      <c r="BG28" s="367"/>
      <c r="BH28" s="367"/>
      <c r="BI28" s="367"/>
      <c r="BJ28" s="367"/>
      <c r="BK28" s="367"/>
      <c r="BL28" s="367"/>
      <c r="BM28" s="367"/>
      <c r="BN28" s="367"/>
      <c r="BO28" s="367"/>
      <c r="BP28" s="367"/>
      <c r="BQ28" s="367"/>
      <c r="BR28" s="367"/>
      <c r="BS28" s="367"/>
      <c r="BT28" s="367"/>
    </row>
    <row r="29" spans="1:72">
      <c r="A29" s="363"/>
      <c r="B29" s="408">
        <f t="shared" ca="1" si="2"/>
        <v>2</v>
      </c>
      <c r="C29" s="409">
        <f t="shared" ca="1" si="2"/>
        <v>2</v>
      </c>
      <c r="D29" s="410">
        <f t="shared" ca="1" si="2"/>
        <v>0.2</v>
      </c>
      <c r="E29" s="434">
        <f t="shared" ca="1" si="2"/>
        <v>2</v>
      </c>
      <c r="F29" s="434">
        <f t="shared" ca="1" si="2"/>
        <v>0.8</v>
      </c>
      <c r="G29" s="434">
        <f t="shared" ca="1" si="2"/>
        <v>1.2</v>
      </c>
      <c r="H29" s="434">
        <f t="shared" ca="1" si="2"/>
        <v>0.2</v>
      </c>
      <c r="I29" s="434">
        <f t="shared" ca="1" si="2"/>
        <v>1.6</v>
      </c>
      <c r="J29" s="440">
        <f t="shared" ca="1" si="2"/>
        <v>1.8</v>
      </c>
      <c r="K29" s="363"/>
      <c r="L29" s="427">
        <f ca="1"/>
        <v>-0.48921651306142078</v>
      </c>
      <c r="M29" s="419">
        <f ca="1"/>
        <v>-0.39434307156370996</v>
      </c>
      <c r="N29" s="419">
        <f ca="1"/>
        <v>-1.7547690610872975</v>
      </c>
      <c r="O29" s="413">
        <f ca="1"/>
        <v>0.57161628896345418</v>
      </c>
      <c r="P29" s="414">
        <f ca="1"/>
        <v>1.0266611021385117</v>
      </c>
      <c r="Q29" s="415">
        <f ca="1"/>
        <v>-0.51622561806792611</v>
      </c>
      <c r="R29" s="416">
        <f ca="1"/>
        <v>0.48172737905666846</v>
      </c>
      <c r="S29" s="416">
        <f ca="1"/>
        <v>0.47800525610340444</v>
      </c>
      <c r="T29" s="417">
        <f ca="1"/>
        <v>-2.6119880248921964E-2</v>
      </c>
      <c r="U29" s="363"/>
      <c r="V29" s="392">
        <f t="shared" si="3"/>
        <v>6</v>
      </c>
      <c r="W29" s="363"/>
      <c r="X29" s="363"/>
      <c r="Y29" s="439">
        <f ca="1"/>
        <v>0.6</v>
      </c>
      <c r="Z29" s="434">
        <f ca="1"/>
        <v>0.6</v>
      </c>
      <c r="AA29" s="434">
        <f ca="1"/>
        <v>2</v>
      </c>
      <c r="AB29" s="434">
        <f ca="1"/>
        <v>2</v>
      </c>
      <c r="AC29" s="434">
        <f ca="1"/>
        <v>1.8</v>
      </c>
      <c r="AD29" s="434">
        <f ca="1"/>
        <v>0.2</v>
      </c>
      <c r="AE29" s="434">
        <f ca="1"/>
        <v>0.2</v>
      </c>
      <c r="AF29" s="434">
        <f ca="1"/>
        <v>0.6</v>
      </c>
      <c r="AG29" s="440">
        <f ca="1"/>
        <v>1.8</v>
      </c>
      <c r="AH29" s="363"/>
      <c r="AI29" s="459">
        <v>0</v>
      </c>
      <c r="AJ29" s="451">
        <v>0</v>
      </c>
      <c r="AK29" s="451">
        <v>0</v>
      </c>
      <c r="AL29" s="444">
        <v>1</v>
      </c>
      <c r="AM29" s="445">
        <v>0</v>
      </c>
      <c r="AN29" s="446">
        <v>0</v>
      </c>
      <c r="AO29" s="447">
        <v>0</v>
      </c>
      <c r="AP29" s="447">
        <v>0</v>
      </c>
      <c r="AQ29" s="448">
        <v>0</v>
      </c>
      <c r="AR29" s="363"/>
      <c r="AS29" s="392">
        <f ca="1"/>
        <v>5.9999999999998774</v>
      </c>
      <c r="AT29" s="363"/>
      <c r="AU29" s="363"/>
      <c r="AV29" s="363"/>
      <c r="AW29" s="363"/>
      <c r="AX29" s="363"/>
      <c r="AY29" s="363"/>
      <c r="AZ29" s="449"/>
      <c r="BA29" s="449"/>
      <c r="BB29" s="367"/>
      <c r="BC29" s="367"/>
      <c r="BD29" s="367"/>
      <c r="BE29" s="367"/>
      <c r="BF29" s="367"/>
      <c r="BG29" s="367"/>
      <c r="BH29" s="367"/>
      <c r="BI29" s="367"/>
      <c r="BJ29" s="367"/>
      <c r="BK29" s="367"/>
      <c r="BL29" s="367"/>
      <c r="BM29" s="367"/>
      <c r="BN29" s="367"/>
      <c r="BO29" s="367"/>
      <c r="BP29" s="367"/>
      <c r="BQ29" s="367"/>
      <c r="BR29" s="367"/>
      <c r="BS29" s="367"/>
      <c r="BT29" s="367"/>
    </row>
    <row r="30" spans="1:72">
      <c r="A30" s="363"/>
      <c r="B30" s="433">
        <f t="shared" ca="1" si="2"/>
        <v>0.2</v>
      </c>
      <c r="C30" s="434">
        <f t="shared" ca="1" si="2"/>
        <v>0.8</v>
      </c>
      <c r="D30" s="435">
        <f t="shared" ca="1" si="2"/>
        <v>1</v>
      </c>
      <c r="E30" s="434">
        <f t="shared" ca="1" si="2"/>
        <v>1.8</v>
      </c>
      <c r="F30" s="434">
        <f t="shared" ca="1" si="2"/>
        <v>0.4</v>
      </c>
      <c r="G30" s="434">
        <f t="shared" ca="1" si="2"/>
        <v>2</v>
      </c>
      <c r="H30" s="434">
        <f t="shared" ca="1" si="2"/>
        <v>0.2</v>
      </c>
      <c r="I30" s="434">
        <f t="shared" ca="1" si="2"/>
        <v>1.4</v>
      </c>
      <c r="J30" s="440">
        <f t="shared" ca="1" si="2"/>
        <v>1.4</v>
      </c>
      <c r="K30" s="363"/>
      <c r="L30" s="427">
        <f ca="1"/>
        <v>1.0383467757132565</v>
      </c>
      <c r="M30" s="428">
        <f ca="1"/>
        <v>5.5336880809673375E-2</v>
      </c>
      <c r="N30" s="419">
        <f ca="1"/>
        <v>4.6519542871948447</v>
      </c>
      <c r="O30" s="429">
        <f ca="1"/>
        <v>1.1779864532108708</v>
      </c>
      <c r="P30" s="430">
        <f ca="1"/>
        <v>-3.755284367461015</v>
      </c>
      <c r="Q30" s="420">
        <f ca="1"/>
        <v>1.1146704836748198</v>
      </c>
      <c r="R30" s="419">
        <f ca="1"/>
        <v>-0.60672594705234495</v>
      </c>
      <c r="S30" s="419">
        <f ca="1"/>
        <v>-2.4654037910815423</v>
      </c>
      <c r="T30" s="421">
        <f ca="1"/>
        <v>-3.3347066802805171E-2</v>
      </c>
      <c r="U30" s="363"/>
      <c r="V30" s="199">
        <f t="shared" si="3"/>
        <v>4.75</v>
      </c>
      <c r="W30" s="363"/>
      <c r="X30" s="363"/>
      <c r="Y30" s="439">
        <f ca="1"/>
        <v>0.6</v>
      </c>
      <c r="Z30" s="434">
        <f ca="1"/>
        <v>1</v>
      </c>
      <c r="AA30" s="434">
        <f ca="1"/>
        <v>2</v>
      </c>
      <c r="AB30" s="434">
        <f ca="1"/>
        <v>0.8</v>
      </c>
      <c r="AC30" s="434">
        <f ca="1"/>
        <v>0.4</v>
      </c>
      <c r="AD30" s="434">
        <f ca="1"/>
        <v>0.8</v>
      </c>
      <c r="AE30" s="434">
        <f ca="1"/>
        <v>0.4</v>
      </c>
      <c r="AF30" s="434">
        <f ca="1"/>
        <v>0.8</v>
      </c>
      <c r="AG30" s="440">
        <f ca="1"/>
        <v>0.8</v>
      </c>
      <c r="AH30" s="363"/>
      <c r="AI30" s="459">
        <v>0</v>
      </c>
      <c r="AJ30" s="460">
        <v>1</v>
      </c>
      <c r="AK30" s="451">
        <v>0</v>
      </c>
      <c r="AL30" s="461">
        <v>1</v>
      </c>
      <c r="AM30" s="462">
        <v>-4</v>
      </c>
      <c r="AN30" s="452">
        <v>1</v>
      </c>
      <c r="AO30" s="451">
        <v>0</v>
      </c>
      <c r="AP30" s="451">
        <v>1</v>
      </c>
      <c r="AQ30" s="453">
        <v>0</v>
      </c>
      <c r="AR30" s="363"/>
      <c r="AS30" s="199">
        <f ca="1"/>
        <v>-1.4033219031261979E-13</v>
      </c>
      <c r="AT30" s="363"/>
      <c r="AU30" s="363"/>
      <c r="AV30" s="363"/>
      <c r="AW30" s="363"/>
      <c r="AX30" s="363"/>
      <c r="AY30" s="363"/>
      <c r="AZ30" s="449"/>
      <c r="BA30" s="449"/>
      <c r="BB30" s="367"/>
      <c r="BC30" s="367"/>
      <c r="BD30" s="367"/>
      <c r="BE30" s="367"/>
      <c r="BF30" s="367"/>
      <c r="BG30" s="367"/>
      <c r="BH30" s="367"/>
      <c r="BI30" s="367"/>
      <c r="BJ30" s="367"/>
      <c r="BK30" s="367"/>
      <c r="BL30" s="367"/>
      <c r="BM30" s="367"/>
      <c r="BN30" s="367"/>
      <c r="BO30" s="367"/>
      <c r="BP30" s="367"/>
      <c r="BQ30" s="367"/>
      <c r="BR30" s="367"/>
      <c r="BS30" s="367"/>
      <c r="BT30" s="367"/>
    </row>
    <row r="31" spans="1:72" ht="15.75" thickBot="1">
      <c r="A31" s="363"/>
      <c r="B31" s="436">
        <f t="shared" ca="1" si="2"/>
        <v>0.8</v>
      </c>
      <c r="C31" s="437">
        <f t="shared" ca="1" si="2"/>
        <v>0.2</v>
      </c>
      <c r="D31" s="438">
        <f t="shared" ca="1" si="2"/>
        <v>0.2</v>
      </c>
      <c r="E31" s="434">
        <f t="shared" ca="1" si="2"/>
        <v>0.2</v>
      </c>
      <c r="F31" s="434">
        <f t="shared" ca="1" si="2"/>
        <v>0.8</v>
      </c>
      <c r="G31" s="434">
        <f t="shared" ca="1" si="2"/>
        <v>2</v>
      </c>
      <c r="H31" s="434">
        <f t="shared" ca="1" si="2"/>
        <v>1.4</v>
      </c>
      <c r="I31" s="434">
        <f t="shared" ca="1" si="2"/>
        <v>0.4</v>
      </c>
      <c r="J31" s="440">
        <f t="shared" ca="1" si="2"/>
        <v>0.4</v>
      </c>
      <c r="K31" s="363"/>
      <c r="L31" s="427">
        <f ca="1"/>
        <v>-0.43355296385890663</v>
      </c>
      <c r="M31" s="419">
        <f ca="1"/>
        <v>-9.5954336475180313E-2</v>
      </c>
      <c r="N31" s="419">
        <f ca="1"/>
        <v>-2.0138615671677864</v>
      </c>
      <c r="O31" s="422">
        <f ca="1"/>
        <v>-0.6922486518543689</v>
      </c>
      <c r="P31" s="423">
        <f ca="1"/>
        <v>1.633733199897732</v>
      </c>
      <c r="Q31" s="424">
        <f ca="1"/>
        <v>-6.2534360900250163E-2</v>
      </c>
      <c r="R31" s="419">
        <f ca="1"/>
        <v>-2.5313282181903263E-3</v>
      </c>
      <c r="S31" s="419">
        <f ca="1"/>
        <v>1.1692641138300555</v>
      </c>
      <c r="T31" s="421">
        <f ca="1"/>
        <v>-5.6892820480186831E-3</v>
      </c>
      <c r="U31" s="363"/>
      <c r="V31" s="394">
        <f t="shared" si="3"/>
        <v>3</v>
      </c>
      <c r="W31" s="363"/>
      <c r="X31" s="363"/>
      <c r="Y31" s="439">
        <f ca="1"/>
        <v>1.2</v>
      </c>
      <c r="Z31" s="434">
        <f ca="1"/>
        <v>0.6</v>
      </c>
      <c r="AA31" s="434">
        <f ca="1"/>
        <v>2</v>
      </c>
      <c r="AB31" s="434">
        <f ca="1"/>
        <v>1.2</v>
      </c>
      <c r="AC31" s="434">
        <f ca="1"/>
        <v>2</v>
      </c>
      <c r="AD31" s="434">
        <f ca="1"/>
        <v>2</v>
      </c>
      <c r="AE31" s="434">
        <f ca="1"/>
        <v>0.2</v>
      </c>
      <c r="AF31" s="434">
        <f ca="1"/>
        <v>0.2</v>
      </c>
      <c r="AG31" s="440">
        <f ca="1"/>
        <v>1.4</v>
      </c>
      <c r="AH31" s="363"/>
      <c r="AI31" s="459">
        <v>0</v>
      </c>
      <c r="AJ31" s="451">
        <v>0</v>
      </c>
      <c r="AK31" s="451">
        <v>0</v>
      </c>
      <c r="AL31" s="454">
        <v>0</v>
      </c>
      <c r="AM31" s="455">
        <v>0</v>
      </c>
      <c r="AN31" s="456">
        <v>1</v>
      </c>
      <c r="AO31" s="451">
        <v>0</v>
      </c>
      <c r="AP31" s="451">
        <v>0</v>
      </c>
      <c r="AQ31" s="453">
        <v>0</v>
      </c>
      <c r="AR31" s="363"/>
      <c r="AS31" s="394">
        <f ca="1"/>
        <v>2.999999999999952</v>
      </c>
      <c r="AT31" s="363"/>
      <c r="AU31" s="363"/>
      <c r="AV31" s="363"/>
      <c r="AW31" s="363"/>
      <c r="AX31" s="363"/>
      <c r="AY31" s="363"/>
      <c r="AZ31" s="449"/>
      <c r="BA31" s="449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367"/>
      <c r="BN31" s="367"/>
      <c r="BO31" s="367"/>
      <c r="BP31" s="367"/>
      <c r="BQ31" s="367"/>
      <c r="BR31" s="367"/>
      <c r="BS31" s="367"/>
      <c r="BT31" s="367"/>
    </row>
    <row r="32" spans="1:72">
      <c r="A32" s="363"/>
      <c r="B32" s="408">
        <f t="shared" ca="1" si="2"/>
        <v>1.8</v>
      </c>
      <c r="C32" s="409">
        <f t="shared" ca="1" si="2"/>
        <v>0.8</v>
      </c>
      <c r="D32" s="410">
        <f t="shared" ca="1" si="2"/>
        <v>0.2</v>
      </c>
      <c r="E32" s="434">
        <f t="shared" ca="1" si="2"/>
        <v>0.2</v>
      </c>
      <c r="F32" s="434">
        <f t="shared" ca="1" si="2"/>
        <v>0.4</v>
      </c>
      <c r="G32" s="434">
        <f t="shared" ca="1" si="2"/>
        <v>0.2</v>
      </c>
      <c r="H32" s="434">
        <f t="shared" ca="1" si="2"/>
        <v>1.4</v>
      </c>
      <c r="I32" s="434">
        <f t="shared" ca="1" si="2"/>
        <v>0.8</v>
      </c>
      <c r="J32" s="440">
        <f t="shared" ca="1" si="2"/>
        <v>0.2</v>
      </c>
      <c r="K32" s="363"/>
      <c r="L32" s="431">
        <f ca="1"/>
        <v>-0.13317469284452743</v>
      </c>
      <c r="M32" s="416">
        <f ca="1"/>
        <v>-0.11908966866835143</v>
      </c>
      <c r="N32" s="416">
        <f ca="1"/>
        <v>0.48404957829021855</v>
      </c>
      <c r="O32" s="427">
        <f ca="1"/>
        <v>0.62038540162838274</v>
      </c>
      <c r="P32" s="419">
        <f ca="1"/>
        <v>-1.0564837044038906</v>
      </c>
      <c r="Q32" s="419">
        <f ca="1"/>
        <v>4.5018636443006937E-2</v>
      </c>
      <c r="R32" s="413">
        <f ca="1"/>
        <v>0.45742208488866304</v>
      </c>
      <c r="S32" s="414">
        <f ca="1"/>
        <v>-0.36438817352133257</v>
      </c>
      <c r="T32" s="415">
        <f ca="1"/>
        <v>-6.2647830090642523E-3</v>
      </c>
      <c r="U32" s="363"/>
      <c r="V32" s="392">
        <f t="shared" si="3"/>
        <v>5.5</v>
      </c>
      <c r="W32" s="363"/>
      <c r="X32" s="363"/>
      <c r="Y32" s="439">
        <f ca="1"/>
        <v>1.2</v>
      </c>
      <c r="Z32" s="434">
        <f ca="1"/>
        <v>1.6</v>
      </c>
      <c r="AA32" s="434">
        <f ca="1"/>
        <v>1.4</v>
      </c>
      <c r="AB32" s="434">
        <f ca="1"/>
        <v>0.2</v>
      </c>
      <c r="AC32" s="434">
        <f ca="1"/>
        <v>0.2</v>
      </c>
      <c r="AD32" s="434">
        <f ca="1"/>
        <v>1.4</v>
      </c>
      <c r="AE32" s="434">
        <f ca="1"/>
        <v>1.4</v>
      </c>
      <c r="AF32" s="434">
        <f ca="1"/>
        <v>0.8</v>
      </c>
      <c r="AG32" s="440">
        <f ca="1"/>
        <v>2</v>
      </c>
      <c r="AH32" s="363"/>
      <c r="AI32" s="463">
        <v>0</v>
      </c>
      <c r="AJ32" s="447">
        <v>0</v>
      </c>
      <c r="AK32" s="447">
        <v>0</v>
      </c>
      <c r="AL32" s="459">
        <v>0</v>
      </c>
      <c r="AM32" s="451">
        <v>0</v>
      </c>
      <c r="AN32" s="451">
        <v>0</v>
      </c>
      <c r="AO32" s="444">
        <v>1</v>
      </c>
      <c r="AP32" s="445">
        <v>0</v>
      </c>
      <c r="AQ32" s="446">
        <v>0</v>
      </c>
      <c r="AR32" s="363"/>
      <c r="AS32" s="392">
        <f ca="1"/>
        <v>5.499999999999952</v>
      </c>
      <c r="AT32" s="363"/>
      <c r="AU32" s="258">
        <f ca="1">ROUND(Z7,1)-ROUND(AU26,1)</f>
        <v>0</v>
      </c>
      <c r="AV32" s="258">
        <f t="shared" ref="AV32:AW32" ca="1" si="4">ROUND(AA7,1)-ROUND(AV26,1)</f>
        <v>0</v>
      </c>
      <c r="AW32" s="258">
        <f t="shared" ca="1" si="4"/>
        <v>0</v>
      </c>
      <c r="AX32" s="363"/>
      <c r="AY32" s="363"/>
      <c r="AZ32" s="449"/>
      <c r="BA32" s="449"/>
      <c r="BB32" s="367"/>
      <c r="BC32" s="367"/>
      <c r="BD32" s="367"/>
      <c r="BE32" s="367"/>
      <c r="BF32" s="367"/>
      <c r="BG32" s="367"/>
      <c r="BH32" s="367"/>
      <c r="BI32" s="367"/>
      <c r="BJ32" s="367"/>
      <c r="BK32" s="367"/>
      <c r="BL32" s="367"/>
      <c r="BM32" s="367"/>
      <c r="BN32" s="367"/>
      <c r="BO32" s="367"/>
      <c r="BP32" s="367"/>
      <c r="BQ32" s="367"/>
      <c r="BR32" s="367"/>
      <c r="BS32" s="367"/>
      <c r="BT32" s="367"/>
    </row>
    <row r="33" spans="1:72">
      <c r="A33" s="363"/>
      <c r="B33" s="433">
        <f t="shared" ca="1" si="2"/>
        <v>1</v>
      </c>
      <c r="C33" s="434">
        <f t="shared" ca="1" si="2"/>
        <v>0.2</v>
      </c>
      <c r="D33" s="435">
        <f t="shared" ca="1" si="2"/>
        <v>0.2</v>
      </c>
      <c r="E33" s="434">
        <f t="shared" ca="1" si="2"/>
        <v>0.6</v>
      </c>
      <c r="F33" s="434">
        <f t="shared" ca="1" si="2"/>
        <v>0.8</v>
      </c>
      <c r="G33" s="434">
        <f t="shared" ca="1" si="2"/>
        <v>0.2</v>
      </c>
      <c r="H33" s="434">
        <f t="shared" ca="1" si="2"/>
        <v>0.8</v>
      </c>
      <c r="I33" s="434">
        <f t="shared" ca="1" si="2"/>
        <v>0.2</v>
      </c>
      <c r="J33" s="440">
        <f t="shared" ca="1" si="2"/>
        <v>1.4</v>
      </c>
      <c r="K33" s="363"/>
      <c r="L33" s="427">
        <f ca="1"/>
        <v>-1.1986554734759129</v>
      </c>
      <c r="M33" s="419">
        <f ca="1"/>
        <v>-0.39646366569339397</v>
      </c>
      <c r="N33" s="419">
        <f ca="1"/>
        <v>0.14208117952940541</v>
      </c>
      <c r="O33" s="427">
        <f ca="1"/>
        <v>0.55187353857920607</v>
      </c>
      <c r="P33" s="419">
        <f ca="1"/>
        <v>-2.2146581994080665</v>
      </c>
      <c r="Q33" s="419">
        <f ca="1"/>
        <v>0.62421815480820275</v>
      </c>
      <c r="R33" s="418">
        <f ca="1"/>
        <v>8.4913417348490866E-2</v>
      </c>
      <c r="S33" s="419">
        <f ca="1"/>
        <v>1.964841844049402</v>
      </c>
      <c r="T33" s="420">
        <f ca="1"/>
        <v>1.2896227726216236E-2</v>
      </c>
      <c r="U33" s="363"/>
      <c r="V33" s="393">
        <f t="shared" si="3"/>
        <v>5</v>
      </c>
      <c r="W33" s="363"/>
      <c r="X33" s="363"/>
      <c r="Y33" s="439">
        <f ca="1"/>
        <v>0.6</v>
      </c>
      <c r="Z33" s="434">
        <f ca="1"/>
        <v>1.4</v>
      </c>
      <c r="AA33" s="434">
        <f ca="1"/>
        <v>1.2</v>
      </c>
      <c r="AB33" s="434">
        <f ca="1"/>
        <v>1.6</v>
      </c>
      <c r="AC33" s="434">
        <f ca="1"/>
        <v>1.4</v>
      </c>
      <c r="AD33" s="434">
        <f ca="1"/>
        <v>0.4</v>
      </c>
      <c r="AE33" s="434">
        <f ca="1"/>
        <v>0.8</v>
      </c>
      <c r="AF33" s="434">
        <f ca="1"/>
        <v>0.2</v>
      </c>
      <c r="AG33" s="440">
        <f ca="1"/>
        <v>1.2</v>
      </c>
      <c r="AH33" s="363"/>
      <c r="AI33" s="459">
        <v>0</v>
      </c>
      <c r="AJ33" s="451">
        <v>0</v>
      </c>
      <c r="AK33" s="451">
        <v>0</v>
      </c>
      <c r="AL33" s="459">
        <v>0</v>
      </c>
      <c r="AM33" s="451">
        <v>0</v>
      </c>
      <c r="AN33" s="451">
        <v>0</v>
      </c>
      <c r="AO33" s="450">
        <v>0</v>
      </c>
      <c r="AP33" s="451">
        <v>1</v>
      </c>
      <c r="AQ33" s="452">
        <v>0</v>
      </c>
      <c r="AR33" s="363"/>
      <c r="AS33" s="393">
        <f ca="1"/>
        <v>4.9999999999999893</v>
      </c>
      <c r="AT33" s="363"/>
      <c r="AU33" s="258">
        <f t="shared" ref="AU33:AW34" ca="1" si="5">ROUND(Z8,1)-ROUND(AU27,1)</f>
        <v>0</v>
      </c>
      <c r="AV33" s="382" t="s">
        <v>28</v>
      </c>
      <c r="AW33" s="258">
        <f t="shared" ca="1" si="5"/>
        <v>0</v>
      </c>
      <c r="AX33" s="363"/>
      <c r="AY33" s="363"/>
      <c r="AZ33" s="449"/>
      <c r="BA33" s="449"/>
      <c r="BB33" s="367"/>
      <c r="BC33" s="367"/>
      <c r="BD33" s="367"/>
      <c r="BE33" s="367"/>
      <c r="BF33" s="367"/>
      <c r="BG33" s="367"/>
      <c r="BH33" s="367"/>
      <c r="BI33" s="367"/>
      <c r="BJ33" s="367"/>
      <c r="BK33" s="367"/>
      <c r="BL33" s="367"/>
      <c r="BM33" s="367"/>
      <c r="BN33" s="367"/>
      <c r="BO33" s="367"/>
      <c r="BP33" s="367"/>
      <c r="BQ33" s="367"/>
      <c r="BR33" s="367"/>
      <c r="BS33" s="367"/>
      <c r="BT33" s="367"/>
    </row>
    <row r="34" spans="1:72" ht="15.75" thickBot="1">
      <c r="A34" s="363"/>
      <c r="B34" s="436">
        <f t="shared" ca="1" si="2"/>
        <v>1.4</v>
      </c>
      <c r="C34" s="437">
        <f t="shared" ca="1" si="2"/>
        <v>1.6</v>
      </c>
      <c r="D34" s="438">
        <f t="shared" ca="1" si="2"/>
        <v>0.4</v>
      </c>
      <c r="E34" s="442">
        <f t="shared" ca="1" si="2"/>
        <v>1.8</v>
      </c>
      <c r="F34" s="442">
        <f t="shared" ca="1" si="2"/>
        <v>0.8</v>
      </c>
      <c r="G34" s="442">
        <f t="shared" ca="1" si="2"/>
        <v>1.4</v>
      </c>
      <c r="H34" s="442">
        <f t="shared" ca="1" si="2"/>
        <v>2</v>
      </c>
      <c r="I34" s="442">
        <f t="shared" ca="1" si="2"/>
        <v>1.2</v>
      </c>
      <c r="J34" s="443">
        <f t="shared" ca="1" si="2"/>
        <v>1.2</v>
      </c>
      <c r="K34" s="363"/>
      <c r="L34" s="432">
        <f ca="1"/>
        <v>-0.43937061533438476</v>
      </c>
      <c r="M34" s="425">
        <f ca="1"/>
        <v>-0.2300819848834087</v>
      </c>
      <c r="N34" s="425">
        <f ca="1"/>
        <v>-0.95379539258843582</v>
      </c>
      <c r="O34" s="432">
        <f ca="1"/>
        <v>-0.20333226446225766</v>
      </c>
      <c r="P34" s="425">
        <f ca="1"/>
        <v>0.64121202092262186</v>
      </c>
      <c r="Q34" s="425">
        <f ca="1"/>
        <v>-0.18248448127897893</v>
      </c>
      <c r="R34" s="422">
        <f ca="1"/>
        <v>8.5130245088137241E-2</v>
      </c>
      <c r="S34" s="423">
        <f ca="1"/>
        <v>0.63581726972060459</v>
      </c>
      <c r="T34" s="424">
        <f ca="1"/>
        <v>0.39609719028685492</v>
      </c>
      <c r="U34" s="363"/>
      <c r="V34" s="394">
        <f t="shared" si="3"/>
        <v>4</v>
      </c>
      <c r="W34" s="363"/>
      <c r="X34" s="363"/>
      <c r="Y34" s="441">
        <f ca="1"/>
        <v>1.8</v>
      </c>
      <c r="Z34" s="442">
        <f ca="1"/>
        <v>0.8</v>
      </c>
      <c r="AA34" s="442">
        <f ca="1"/>
        <v>0.6</v>
      </c>
      <c r="AB34" s="442">
        <f ca="1"/>
        <v>1.8</v>
      </c>
      <c r="AC34" s="442">
        <f ca="1"/>
        <v>1.4</v>
      </c>
      <c r="AD34" s="442">
        <f ca="1"/>
        <v>0.4</v>
      </c>
      <c r="AE34" s="442">
        <f ca="1"/>
        <v>0.2</v>
      </c>
      <c r="AF34" s="442">
        <f ca="1"/>
        <v>1.4</v>
      </c>
      <c r="AG34" s="443">
        <f ca="1"/>
        <v>1.2</v>
      </c>
      <c r="AH34" s="363"/>
      <c r="AI34" s="464">
        <v>0</v>
      </c>
      <c r="AJ34" s="457">
        <v>0</v>
      </c>
      <c r="AK34" s="457">
        <v>0</v>
      </c>
      <c r="AL34" s="464">
        <v>0</v>
      </c>
      <c r="AM34" s="457">
        <v>0</v>
      </c>
      <c r="AN34" s="457">
        <v>0</v>
      </c>
      <c r="AO34" s="454">
        <v>0</v>
      </c>
      <c r="AP34" s="455">
        <v>0</v>
      </c>
      <c r="AQ34" s="456">
        <v>1</v>
      </c>
      <c r="AR34" s="363"/>
      <c r="AS34" s="394">
        <f ca="1"/>
        <v>3.9999999999999192</v>
      </c>
      <c r="AT34" s="363"/>
      <c r="AU34" s="258">
        <f t="shared" ca="1" si="5"/>
        <v>0</v>
      </c>
      <c r="AV34" s="258">
        <f t="shared" ca="1" si="5"/>
        <v>0</v>
      </c>
      <c r="AW34" s="258">
        <f t="shared" ca="1" si="5"/>
        <v>0</v>
      </c>
      <c r="AX34" s="465" t="s">
        <v>49</v>
      </c>
      <c r="AY34" s="363"/>
      <c r="AZ34" s="449"/>
      <c r="BA34" s="449"/>
      <c r="BB34" s="367"/>
      <c r="BC34" s="367"/>
      <c r="BD34" s="367"/>
      <c r="BE34" s="367"/>
      <c r="BF34" s="367"/>
      <c r="BG34" s="367"/>
      <c r="BH34" s="367"/>
      <c r="BI34" s="367"/>
      <c r="BJ34" s="367"/>
      <c r="BK34" s="367"/>
      <c r="BL34" s="367"/>
      <c r="BM34" s="367"/>
      <c r="BN34" s="367"/>
      <c r="BO34" s="367"/>
      <c r="BP34" s="367"/>
      <c r="BQ34" s="367"/>
      <c r="BR34" s="367"/>
      <c r="BS34" s="367"/>
      <c r="BT34" s="367"/>
    </row>
    <row r="35" spans="1:72" ht="15.75" thickBot="1">
      <c r="A35" s="368"/>
      <c r="B35" s="368"/>
      <c r="C35" s="368"/>
      <c r="D35" s="368"/>
      <c r="E35" s="368"/>
      <c r="F35" s="368"/>
      <c r="G35" s="368"/>
      <c r="H35" s="368"/>
      <c r="I35" s="368"/>
      <c r="J35" s="368"/>
      <c r="K35" s="368"/>
      <c r="L35" s="371"/>
      <c r="M35" s="371"/>
      <c r="N35" s="371"/>
      <c r="O35" s="371"/>
      <c r="P35" s="371"/>
      <c r="Q35" s="371"/>
      <c r="R35" s="371"/>
      <c r="S35" s="371"/>
      <c r="T35" s="371"/>
      <c r="U35" s="363"/>
      <c r="V35" s="363"/>
      <c r="W35" s="363"/>
      <c r="X35" s="363"/>
      <c r="Y35" s="377"/>
      <c r="Z35" s="377"/>
      <c r="AA35" s="377"/>
      <c r="AB35" s="377"/>
      <c r="AC35" s="377"/>
      <c r="AD35" s="377"/>
      <c r="AE35" s="377"/>
      <c r="AF35" s="377"/>
      <c r="AG35" s="377"/>
      <c r="AH35" s="389"/>
      <c r="AI35" s="238"/>
      <c r="AJ35" s="389"/>
      <c r="AK35" s="369"/>
      <c r="AL35" s="363"/>
      <c r="AM35" s="363"/>
      <c r="AN35" s="363"/>
      <c r="AO35" s="363"/>
      <c r="AP35" s="363"/>
      <c r="AQ35" s="363"/>
      <c r="AR35" s="363"/>
      <c r="AS35" s="363"/>
      <c r="AT35" s="363"/>
      <c r="AU35" s="363"/>
      <c r="AV35" s="363"/>
      <c r="AW35" s="363"/>
      <c r="AX35" s="363"/>
      <c r="AY35" s="363"/>
      <c r="AZ35" s="367"/>
      <c r="BA35" s="367"/>
      <c r="BB35" s="367"/>
      <c r="BC35" s="367"/>
      <c r="BD35" s="367"/>
      <c r="BE35" s="367"/>
      <c r="BF35" s="367"/>
      <c r="BG35" s="367"/>
      <c r="BH35" s="367"/>
      <c r="BI35" s="367"/>
      <c r="BJ35" s="367"/>
      <c r="BK35" s="367"/>
      <c r="BL35" s="367"/>
      <c r="BM35" s="367"/>
      <c r="BN35" s="367"/>
      <c r="BO35" s="367"/>
      <c r="BP35" s="367"/>
      <c r="BQ35" s="367"/>
      <c r="BR35" s="367"/>
      <c r="BS35" s="367"/>
      <c r="BT35" s="367"/>
    </row>
    <row r="36" spans="1:72">
      <c r="A36" s="368"/>
      <c r="B36" s="408">
        <f t="array" aca="1" ref="B36:J44" ca="1">MINVERSE(B26:J34)</f>
        <v>-0.17545655795550366</v>
      </c>
      <c r="C36" s="409">
        <f ca="1"/>
        <v>-0.63571427244398726</v>
      </c>
      <c r="D36" s="410">
        <f ca="1"/>
        <v>0.13155940860122284</v>
      </c>
      <c r="E36" s="411">
        <f ca="1"/>
        <v>-0.23962972684684686</v>
      </c>
      <c r="F36" s="411">
        <f ca="1"/>
        <v>0.56453372287849723</v>
      </c>
      <c r="G36" s="411">
        <f ca="1"/>
        <v>-9.5217703214039523E-2</v>
      </c>
      <c r="H36" s="411">
        <f ca="1"/>
        <v>1.1601109848073667</v>
      </c>
      <c r="I36" s="411">
        <f ca="1"/>
        <v>0.54337290624561252</v>
      </c>
      <c r="J36" s="412">
        <f ca="1"/>
        <v>-0.47351109250910284</v>
      </c>
      <c r="K36" s="368"/>
      <c r="L36" s="371"/>
      <c r="M36" s="371"/>
      <c r="N36" s="371"/>
      <c r="O36" s="371"/>
      <c r="P36" s="371"/>
      <c r="Q36" s="371"/>
      <c r="R36" s="371"/>
      <c r="S36" s="371"/>
      <c r="T36" s="371"/>
      <c r="U36" s="363"/>
      <c r="V36" s="363"/>
      <c r="W36" s="363"/>
      <c r="X36" s="363"/>
      <c r="Y36" s="408">
        <f t="array" aca="1" ref="Y36:AG44" ca="1">MINVERSE(Y26:AG34)</f>
        <v>-0.17545655795550341</v>
      </c>
      <c r="Z36" s="409">
        <f ca="1"/>
        <v>0.44839937650833528</v>
      </c>
      <c r="AA36" s="410">
        <f ca="1"/>
        <v>0.20293138221031676</v>
      </c>
      <c r="AB36" s="411">
        <f ca="1"/>
        <v>-0.45005584141251181</v>
      </c>
      <c r="AC36" s="411">
        <f ca="1"/>
        <v>-0.10038548887643832</v>
      </c>
      <c r="AD36" s="411">
        <f ca="1"/>
        <v>2.6446044429487402E-2</v>
      </c>
      <c r="AE36" s="411">
        <f ca="1"/>
        <v>3.7348920978827659E-2</v>
      </c>
      <c r="AF36" s="411">
        <f ca="1"/>
        <v>-8.085890939916611E-2</v>
      </c>
      <c r="AG36" s="412">
        <f ca="1"/>
        <v>0.26895409883664601</v>
      </c>
      <c r="AH36" s="389"/>
      <c r="AI36" s="238"/>
      <c r="AJ36" s="389"/>
      <c r="AK36" s="369"/>
      <c r="AL36" s="363"/>
      <c r="AM36" s="363"/>
      <c r="AN36" s="363"/>
      <c r="AO36" s="363"/>
      <c r="AP36" s="363"/>
      <c r="AQ36" s="363"/>
      <c r="AR36" s="363"/>
      <c r="AS36" s="363"/>
      <c r="AT36" s="363"/>
      <c r="AU36" s="363"/>
      <c r="AV36" s="363"/>
      <c r="AW36" s="363"/>
      <c r="AX36" s="363"/>
      <c r="AY36" s="363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67"/>
      <c r="BN36" s="367"/>
      <c r="BO36" s="367"/>
      <c r="BP36" s="367"/>
      <c r="BQ36" s="367"/>
      <c r="BR36" s="367"/>
      <c r="BS36" s="367"/>
      <c r="BT36" s="367"/>
    </row>
    <row r="37" spans="1:72">
      <c r="A37" s="368"/>
      <c r="B37" s="433">
        <f ca="1"/>
        <v>0.44839937650833528</v>
      </c>
      <c r="C37" s="434">
        <f ca="1"/>
        <v>-0.30927490297421861</v>
      </c>
      <c r="D37" s="435">
        <f ca="1"/>
        <v>0.23502161598784227</v>
      </c>
      <c r="E37" s="434">
        <f ca="1"/>
        <v>-1.2052747840723362E-2</v>
      </c>
      <c r="F37" s="434">
        <f ca="1"/>
        <v>-3.8661685173866228E-2</v>
      </c>
      <c r="G37" s="434">
        <f ca="1"/>
        <v>-0.25243423704945006</v>
      </c>
      <c r="H37" s="434">
        <f ca="1"/>
        <v>0.41027646541906382</v>
      </c>
      <c r="I37" s="434">
        <f ca="1"/>
        <v>-0.27837899598520421</v>
      </c>
      <c r="J37" s="440">
        <f ca="1"/>
        <v>-0.18020135288030481</v>
      </c>
      <c r="K37" s="368"/>
      <c r="L37" s="371"/>
      <c r="M37" s="371"/>
      <c r="N37" s="371"/>
      <c r="O37" s="371"/>
      <c r="P37" s="371"/>
      <c r="Q37" s="371"/>
      <c r="R37" s="371"/>
      <c r="S37" s="371"/>
      <c r="T37" s="371"/>
      <c r="U37" s="363"/>
      <c r="V37" s="363"/>
      <c r="W37" s="363"/>
      <c r="X37" s="363"/>
      <c r="Y37" s="433">
        <f ca="1"/>
        <v>-0.63571427244398815</v>
      </c>
      <c r="Z37" s="434">
        <f ca="1"/>
        <v>-0.30927490297421883</v>
      </c>
      <c r="AA37" s="435">
        <f ca="1"/>
        <v>-0.94016011410332789</v>
      </c>
      <c r="AB37" s="434">
        <f ca="1"/>
        <v>-0.35498875607680097</v>
      </c>
      <c r="AC37" s="434">
        <f ca="1"/>
        <v>0.62837015796696927</v>
      </c>
      <c r="AD37" s="434">
        <f ca="1"/>
        <v>-0.29005055452592793</v>
      </c>
      <c r="AE37" s="434">
        <f ca="1"/>
        <v>0.18969326503199613</v>
      </c>
      <c r="AF37" s="434">
        <f ca="1"/>
        <v>1.4519692856306832</v>
      </c>
      <c r="AG37" s="440">
        <f ca="1"/>
        <v>0.15125717491818222</v>
      </c>
      <c r="AH37" s="389"/>
      <c r="AI37" s="238"/>
      <c r="AJ37" s="389"/>
      <c r="AK37" s="369"/>
      <c r="AL37" s="363"/>
      <c r="AM37" s="363"/>
      <c r="AN37" s="363"/>
      <c r="AO37" s="363"/>
      <c r="AP37" s="363"/>
      <c r="AQ37" s="363"/>
      <c r="AR37" s="363"/>
      <c r="AS37" s="363"/>
      <c r="AT37" s="363"/>
      <c r="AU37" s="363"/>
      <c r="AV37" s="363"/>
      <c r="AW37" s="363"/>
      <c r="AX37" s="363"/>
      <c r="AY37" s="363"/>
      <c r="AZ37" s="367"/>
      <c r="BA37" s="367"/>
      <c r="BB37" s="367"/>
      <c r="BC37" s="367"/>
      <c r="BD37" s="367"/>
      <c r="BE37" s="367"/>
      <c r="BF37" s="367"/>
      <c r="BG37" s="367"/>
      <c r="BH37" s="367"/>
      <c r="BI37" s="367"/>
      <c r="BJ37" s="367"/>
      <c r="BK37" s="367"/>
      <c r="BL37" s="367"/>
      <c r="BM37" s="367"/>
      <c r="BN37" s="367"/>
      <c r="BO37" s="367"/>
      <c r="BP37" s="367"/>
      <c r="BQ37" s="367"/>
      <c r="BR37" s="367"/>
      <c r="BS37" s="367"/>
      <c r="BT37" s="367"/>
    </row>
    <row r="38" spans="1:72" ht="15.75" thickBot="1">
      <c r="A38" s="368"/>
      <c r="B38" s="436">
        <f ca="1"/>
        <v>0.20293138221031676</v>
      </c>
      <c r="C38" s="437">
        <f ca="1"/>
        <v>-0.94016011410332601</v>
      </c>
      <c r="D38" s="438">
        <f ca="1"/>
        <v>0.54965672394038634</v>
      </c>
      <c r="E38" s="434">
        <f ca="1"/>
        <v>-1.1521391852514964</v>
      </c>
      <c r="F38" s="434">
        <f ca="1"/>
        <v>1.4904846657729556</v>
      </c>
      <c r="G38" s="434">
        <f ca="1"/>
        <v>-0.78413724354154468</v>
      </c>
      <c r="H38" s="434">
        <f ca="1"/>
        <v>2.0291874225180488</v>
      </c>
      <c r="I38" s="434">
        <f ca="1"/>
        <v>0.80843383150915371</v>
      </c>
      <c r="J38" s="440">
        <f ca="1"/>
        <v>-0.98313365074115966</v>
      </c>
      <c r="K38" s="368"/>
      <c r="L38" s="371"/>
      <c r="M38" s="371"/>
      <c r="N38" s="371"/>
      <c r="O38" s="371"/>
      <c r="P38" s="371"/>
      <c r="Q38" s="371"/>
      <c r="R38" s="371"/>
      <c r="S38" s="371"/>
      <c r="T38" s="371"/>
      <c r="U38" s="363"/>
      <c r="V38" s="363"/>
      <c r="W38" s="363"/>
      <c r="X38" s="363"/>
      <c r="Y38" s="436">
        <f ca="1"/>
        <v>0.13155940860122289</v>
      </c>
      <c r="Z38" s="437">
        <f ca="1"/>
        <v>0.23502161598784216</v>
      </c>
      <c r="AA38" s="438">
        <f ca="1"/>
        <v>0.54965672394038656</v>
      </c>
      <c r="AB38" s="434">
        <f ca="1"/>
        <v>0.11314405067342781</v>
      </c>
      <c r="AC38" s="434">
        <f ca="1"/>
        <v>0.26344974525009618</v>
      </c>
      <c r="AD38" s="434">
        <f ca="1"/>
        <v>7.7055642092641007E-3</v>
      </c>
      <c r="AE38" s="434">
        <f ca="1"/>
        <v>-0.14893702925277877</v>
      </c>
      <c r="AF38" s="434">
        <f ca="1"/>
        <v>-0.50759668141704462</v>
      </c>
      <c r="AG38" s="440">
        <f ca="1"/>
        <v>-0.24858104024801658</v>
      </c>
      <c r="AH38" s="389"/>
      <c r="AI38" s="238"/>
      <c r="AJ38" s="389"/>
      <c r="AK38" s="369"/>
      <c r="AL38" s="363"/>
      <c r="AM38" s="363"/>
      <c r="AN38" s="363"/>
      <c r="AO38" s="363"/>
      <c r="AP38" s="363"/>
      <c r="AQ38" s="363"/>
      <c r="AR38" s="363"/>
      <c r="AS38" s="363"/>
      <c r="AT38" s="363"/>
      <c r="AU38" s="363"/>
      <c r="AV38" s="363"/>
      <c r="AW38" s="363"/>
      <c r="AX38" s="363"/>
      <c r="AY38" s="363"/>
      <c r="AZ38" s="367"/>
      <c r="BA38" s="367"/>
      <c r="BB38" s="367"/>
      <c r="BC38" s="367"/>
      <c r="BD38" s="367"/>
      <c r="BE38" s="367"/>
      <c r="BF38" s="367"/>
      <c r="BG38" s="367"/>
      <c r="BH38" s="367"/>
      <c r="BI38" s="367"/>
      <c r="BJ38" s="367"/>
      <c r="BK38" s="367"/>
      <c r="BL38" s="367"/>
      <c r="BM38" s="367"/>
      <c r="BN38" s="367"/>
      <c r="BO38" s="367"/>
      <c r="BP38" s="367"/>
      <c r="BQ38" s="367"/>
      <c r="BR38" s="367"/>
      <c r="BS38" s="367"/>
      <c r="BT38" s="367"/>
    </row>
    <row r="39" spans="1:72">
      <c r="A39" s="368"/>
      <c r="B39" s="408">
        <f ca="1"/>
        <v>-0.45005584141251176</v>
      </c>
      <c r="C39" s="409">
        <f ca="1"/>
        <v>-0.35498875607680108</v>
      </c>
      <c r="D39" s="410">
        <f ca="1"/>
        <v>0.11314405067342773</v>
      </c>
      <c r="E39" s="434">
        <f ca="1"/>
        <v>-0.21683898590508621</v>
      </c>
      <c r="F39" s="434">
        <f ca="1"/>
        <v>0.25799482352229269</v>
      </c>
      <c r="G39" s="434">
        <f ca="1"/>
        <v>-0.32081707611285371</v>
      </c>
      <c r="H39" s="434">
        <f ca="1"/>
        <v>-7.3676858432199066E-2</v>
      </c>
      <c r="I39" s="434">
        <f ca="1"/>
        <v>0.3284348904789065</v>
      </c>
      <c r="J39" s="440">
        <f ca="1"/>
        <v>0.61547988846580215</v>
      </c>
      <c r="K39" s="368"/>
      <c r="L39" s="371"/>
      <c r="M39" s="371"/>
      <c r="N39" s="371"/>
      <c r="O39" s="371"/>
      <c r="P39" s="371"/>
      <c r="Q39" s="371"/>
      <c r="R39" s="371"/>
      <c r="S39" s="371"/>
      <c r="T39" s="371"/>
      <c r="U39" s="363"/>
      <c r="V39" s="363"/>
      <c r="W39" s="363"/>
      <c r="X39" s="363"/>
      <c r="Y39" s="408">
        <f ca="1"/>
        <v>-0.23962972684684761</v>
      </c>
      <c r="Z39" s="409">
        <f ca="1"/>
        <v>-1.2052747840723741E-2</v>
      </c>
      <c r="AA39" s="410">
        <f ca="1"/>
        <v>-1.1521391852514982</v>
      </c>
      <c r="AB39" s="434">
        <f ca="1"/>
        <v>-0.21683898590508588</v>
      </c>
      <c r="AC39" s="434">
        <f ca="1"/>
        <v>0.7140670861319286</v>
      </c>
      <c r="AD39" s="434">
        <f ca="1"/>
        <v>-7.0878318536509222E-2</v>
      </c>
      <c r="AE39" s="434">
        <f ca="1"/>
        <v>-0.28121319980582887</v>
      </c>
      <c r="AF39" s="434">
        <f ca="1"/>
        <v>1.0349382387077068</v>
      </c>
      <c r="AG39" s="440">
        <f ca="1"/>
        <v>4.5340294223731668E-2</v>
      </c>
      <c r="AH39" s="389"/>
      <c r="AI39" s="238"/>
      <c r="AJ39" s="389"/>
      <c r="AK39" s="369"/>
      <c r="AL39" s="363"/>
      <c r="AM39" s="363"/>
      <c r="AN39" s="363"/>
      <c r="AO39" s="363"/>
      <c r="AP39" s="363"/>
      <c r="AQ39" s="363"/>
      <c r="AR39" s="363"/>
      <c r="AS39" s="363"/>
      <c r="AT39" s="363"/>
      <c r="AU39" s="363"/>
      <c r="AV39" s="363"/>
      <c r="AW39" s="363"/>
      <c r="AX39" s="363"/>
      <c r="AY39" s="363"/>
      <c r="AZ39" s="367"/>
      <c r="BA39" s="367"/>
      <c r="BB39" s="367"/>
      <c r="BC39" s="367"/>
      <c r="BD39" s="367"/>
      <c r="BE39" s="367"/>
      <c r="BF39" s="367"/>
      <c r="BG39" s="367"/>
      <c r="BH39" s="367"/>
      <c r="BI39" s="367"/>
      <c r="BJ39" s="367"/>
      <c r="BK39" s="367"/>
      <c r="BL39" s="367"/>
      <c r="BM39" s="367"/>
      <c r="BN39" s="367"/>
      <c r="BO39" s="367"/>
      <c r="BP39" s="367"/>
      <c r="BQ39" s="367"/>
      <c r="BR39" s="367"/>
      <c r="BS39" s="367"/>
      <c r="BT39" s="367"/>
    </row>
    <row r="40" spans="1:72">
      <c r="A40" s="368"/>
      <c r="B40" s="433">
        <f ca="1"/>
        <v>-0.1003854888764385</v>
      </c>
      <c r="C40" s="434">
        <f ca="1"/>
        <v>0.62837015796696871</v>
      </c>
      <c r="D40" s="435">
        <f ca="1"/>
        <v>0.26344974525009629</v>
      </c>
      <c r="E40" s="434">
        <f ca="1"/>
        <v>0.71406708613192815</v>
      </c>
      <c r="F40" s="434">
        <f ca="1"/>
        <v>-1.0329748981703708</v>
      </c>
      <c r="G40" s="434">
        <f ca="1"/>
        <v>0.41690464733785859</v>
      </c>
      <c r="H40" s="434">
        <f ca="1"/>
        <v>-1.0283065733357784</v>
      </c>
      <c r="I40" s="434">
        <f ca="1"/>
        <v>-8.6869027204906329E-2</v>
      </c>
      <c r="J40" s="440">
        <f ca="1"/>
        <v>-0.13225991443842872</v>
      </c>
      <c r="K40" s="368"/>
      <c r="L40" s="371"/>
      <c r="M40" s="371"/>
      <c r="N40" s="371"/>
      <c r="O40" s="371"/>
      <c r="P40" s="371"/>
      <c r="Q40" s="371"/>
      <c r="R40" s="371"/>
      <c r="S40" s="371"/>
      <c r="T40" s="371"/>
      <c r="U40" s="363"/>
      <c r="V40" s="363"/>
      <c r="W40" s="363"/>
      <c r="X40" s="363"/>
      <c r="Y40" s="433">
        <f ca="1"/>
        <v>0.56453372287849768</v>
      </c>
      <c r="Z40" s="434">
        <f ca="1"/>
        <v>-3.8661685173865867E-2</v>
      </c>
      <c r="AA40" s="435">
        <f ca="1"/>
        <v>1.4904846657729571</v>
      </c>
      <c r="AB40" s="434">
        <f ca="1"/>
        <v>0.25799482352229242</v>
      </c>
      <c r="AC40" s="434">
        <f ca="1"/>
        <v>-1.032974898170371</v>
      </c>
      <c r="AD40" s="434">
        <f ca="1"/>
        <v>0.31661503636194266</v>
      </c>
      <c r="AE40" s="434">
        <f ca="1"/>
        <v>-0.17971267416933909</v>
      </c>
      <c r="AF40" s="434">
        <f ca="1"/>
        <v>-0.93173513388270623</v>
      </c>
      <c r="AG40" s="440">
        <f ca="1"/>
        <v>5.9627760188735134E-2</v>
      </c>
      <c r="AH40" s="389"/>
      <c r="AI40" s="238"/>
      <c r="AJ40" s="389"/>
      <c r="AK40" s="369"/>
      <c r="AL40" s="363"/>
      <c r="AM40" s="363"/>
      <c r="AN40" s="363"/>
      <c r="AO40" s="363"/>
      <c r="AP40" s="363"/>
      <c r="AQ40" s="363"/>
      <c r="AR40" s="363"/>
      <c r="AS40" s="363"/>
      <c r="AT40" s="363"/>
      <c r="AU40" s="363"/>
      <c r="AV40" s="363"/>
      <c r="AW40" s="363"/>
      <c r="AX40" s="363"/>
      <c r="AY40" s="363"/>
      <c r="AZ40" s="367"/>
      <c r="BA40" s="367"/>
      <c r="BB40" s="367"/>
      <c r="BC40" s="367"/>
      <c r="BD40" s="367"/>
      <c r="BE40" s="367"/>
      <c r="BF40" s="367"/>
      <c r="BG40" s="367"/>
      <c r="BH40" s="367"/>
      <c r="BI40" s="367"/>
      <c r="BJ40" s="367"/>
      <c r="BK40" s="367"/>
      <c r="BL40" s="367"/>
      <c r="BM40" s="367"/>
      <c r="BN40" s="367"/>
      <c r="BO40" s="367"/>
      <c r="BP40" s="367"/>
      <c r="BQ40" s="367"/>
      <c r="BR40" s="367"/>
      <c r="BS40" s="367"/>
      <c r="BT40" s="367"/>
    </row>
    <row r="41" spans="1:72" ht="15.75" thickBot="1">
      <c r="A41" s="368"/>
      <c r="B41" s="436">
        <f ca="1"/>
        <v>2.6446044429487378E-2</v>
      </c>
      <c r="C41" s="437">
        <f ca="1"/>
        <v>-0.29005055452592776</v>
      </c>
      <c r="D41" s="438">
        <f ca="1"/>
        <v>7.7055642092640712E-3</v>
      </c>
      <c r="E41" s="434">
        <f ca="1"/>
        <v>-7.0878318536509027E-2</v>
      </c>
      <c r="F41" s="434">
        <f ca="1"/>
        <v>0.31661503636194249</v>
      </c>
      <c r="G41" s="434">
        <f ca="1"/>
        <v>0.41993359277649928</v>
      </c>
      <c r="H41" s="434">
        <f ca="1"/>
        <v>0.17333513499741082</v>
      </c>
      <c r="I41" s="434">
        <f ca="1"/>
        <v>-6.9137918999695624E-2</v>
      </c>
      <c r="J41" s="440">
        <f ca="1"/>
        <v>-0.20142769160783719</v>
      </c>
      <c r="K41" s="368"/>
      <c r="L41" s="371"/>
      <c r="M41" s="371"/>
      <c r="N41" s="371"/>
      <c r="O41" s="371"/>
      <c r="P41" s="371"/>
      <c r="Q41" s="371"/>
      <c r="R41" s="371"/>
      <c r="S41" s="371"/>
      <c r="T41" s="371"/>
      <c r="U41" s="363"/>
      <c r="V41" s="363"/>
      <c r="W41" s="363"/>
      <c r="X41" s="363"/>
      <c r="Y41" s="436">
        <f ca="1"/>
        <v>-9.5217703214039731E-2</v>
      </c>
      <c r="Z41" s="437">
        <f ca="1"/>
        <v>-0.25243423704945028</v>
      </c>
      <c r="AA41" s="438">
        <f ca="1"/>
        <v>-0.78413724354154557</v>
      </c>
      <c r="AB41" s="434">
        <f ca="1"/>
        <v>-0.32081707611285371</v>
      </c>
      <c r="AC41" s="434">
        <f ca="1"/>
        <v>0.41690464733785904</v>
      </c>
      <c r="AD41" s="434">
        <f ca="1"/>
        <v>0.41993359277649916</v>
      </c>
      <c r="AE41" s="434">
        <f ca="1"/>
        <v>7.2220277386378139E-3</v>
      </c>
      <c r="AF41" s="434">
        <f ca="1"/>
        <v>0.41899272867310572</v>
      </c>
      <c r="AG41" s="440">
        <f ca="1"/>
        <v>-8.6173995365479757E-3</v>
      </c>
      <c r="AH41" s="389"/>
      <c r="AI41" s="238"/>
      <c r="AJ41" s="389"/>
      <c r="AK41" s="369"/>
      <c r="AL41" s="363"/>
      <c r="AM41" s="363"/>
      <c r="AN41" s="363"/>
      <c r="AO41" s="363"/>
      <c r="AP41" s="363"/>
      <c r="AQ41" s="363"/>
      <c r="AR41" s="363"/>
      <c r="AS41" s="363"/>
      <c r="AT41" s="363"/>
      <c r="AU41" s="363"/>
      <c r="AV41" s="363"/>
      <c r="AW41" s="363"/>
      <c r="AX41" s="363"/>
      <c r="AY41" s="363"/>
      <c r="AZ41" s="367"/>
      <c r="BA41" s="367"/>
      <c r="BB41" s="367"/>
      <c r="BC41" s="367"/>
      <c r="BD41" s="367"/>
      <c r="BE41" s="367"/>
      <c r="BF41" s="367"/>
      <c r="BG41" s="367"/>
      <c r="BH41" s="367"/>
      <c r="BI41" s="367"/>
      <c r="BJ41" s="367"/>
      <c r="BK41" s="367"/>
      <c r="BL41" s="367"/>
      <c r="BM41" s="367"/>
      <c r="BN41" s="367"/>
      <c r="BO41" s="367"/>
      <c r="BP41" s="367"/>
      <c r="BQ41" s="367"/>
      <c r="BR41" s="367"/>
      <c r="BS41" s="367"/>
      <c r="BT41" s="367"/>
    </row>
    <row r="42" spans="1:72">
      <c r="A42" s="368"/>
      <c r="B42" s="408">
        <f ca="1"/>
        <v>3.7348920978827797E-2</v>
      </c>
      <c r="C42" s="409">
        <f ca="1"/>
        <v>0.18969326503199585</v>
      </c>
      <c r="D42" s="410">
        <f ca="1"/>
        <v>-0.14893702925277877</v>
      </c>
      <c r="E42" s="434">
        <f ca="1"/>
        <v>-0.28121319980582915</v>
      </c>
      <c r="F42" s="434">
        <f ca="1"/>
        <v>-0.17971267416933892</v>
      </c>
      <c r="G42" s="434">
        <f ca="1"/>
        <v>7.2220277386377428E-3</v>
      </c>
      <c r="H42" s="434">
        <f ca="1"/>
        <v>-0.18006151711881649</v>
      </c>
      <c r="I42" s="434">
        <f ca="1"/>
        <v>-6.013269501432255E-2</v>
      </c>
      <c r="J42" s="440">
        <f ca="1"/>
        <v>0.62122526383342269</v>
      </c>
      <c r="K42" s="368"/>
      <c r="L42" s="371"/>
      <c r="M42" s="371"/>
      <c r="N42" s="371"/>
      <c r="O42" s="371"/>
      <c r="P42" s="371"/>
      <c r="Q42" s="371"/>
      <c r="R42" s="371"/>
      <c r="S42" s="371"/>
      <c r="T42" s="371"/>
      <c r="U42" s="363"/>
      <c r="V42" s="363"/>
      <c r="W42" s="363"/>
      <c r="X42" s="363"/>
      <c r="Y42" s="408">
        <f ca="1"/>
        <v>1.1601109848073672</v>
      </c>
      <c r="Z42" s="409">
        <f ca="1"/>
        <v>0.41027646541906421</v>
      </c>
      <c r="AA42" s="410">
        <f ca="1"/>
        <v>2.0291874225180502</v>
      </c>
      <c r="AB42" s="434">
        <f ca="1"/>
        <v>-7.3676858432199427E-2</v>
      </c>
      <c r="AC42" s="434">
        <f ca="1"/>
        <v>-1.0283065733357786</v>
      </c>
      <c r="AD42" s="434">
        <f ca="1"/>
        <v>0.17333513499741104</v>
      </c>
      <c r="AE42" s="434">
        <f ca="1"/>
        <v>-0.18006151711881671</v>
      </c>
      <c r="AF42" s="434">
        <f ca="1"/>
        <v>-1.4036479849185723</v>
      </c>
      <c r="AG42" s="440">
        <f ca="1"/>
        <v>-0.27931471784825879</v>
      </c>
      <c r="AH42" s="389"/>
      <c r="AI42" s="238"/>
      <c r="AJ42" s="389"/>
      <c r="AK42" s="369"/>
      <c r="AL42" s="363"/>
      <c r="AM42" s="363"/>
      <c r="AN42" s="363"/>
      <c r="AO42" s="363"/>
      <c r="AP42" s="363"/>
      <c r="AQ42" s="363"/>
      <c r="AR42" s="363"/>
      <c r="AS42" s="363"/>
      <c r="AT42" s="363"/>
      <c r="AU42" s="363"/>
      <c r="AV42" s="363"/>
      <c r="AW42" s="363"/>
      <c r="AX42" s="363"/>
      <c r="AY42" s="363"/>
      <c r="AZ42" s="367"/>
      <c r="BA42" s="367"/>
      <c r="BB42" s="367"/>
      <c r="BC42" s="367"/>
      <c r="BD42" s="367"/>
      <c r="BE42" s="367"/>
      <c r="BF42" s="367"/>
      <c r="BG42" s="367"/>
      <c r="BH42" s="367"/>
      <c r="BI42" s="367"/>
      <c r="BJ42" s="367"/>
      <c r="BK42" s="367"/>
      <c r="BL42" s="367"/>
      <c r="BM42" s="367"/>
      <c r="BN42" s="367"/>
      <c r="BO42" s="367"/>
      <c r="BP42" s="367"/>
      <c r="BQ42" s="367"/>
      <c r="BR42" s="367"/>
      <c r="BS42" s="367"/>
      <c r="BT42" s="367"/>
    </row>
    <row r="43" spans="1:72">
      <c r="A43" s="368"/>
      <c r="B43" s="433">
        <f ca="1"/>
        <v>-8.0858909399166082E-2</v>
      </c>
      <c r="C43" s="434">
        <f ca="1"/>
        <v>1.4519692856306818</v>
      </c>
      <c r="D43" s="435">
        <f ca="1"/>
        <v>-0.5075966814170445</v>
      </c>
      <c r="E43" s="434">
        <f ca="1"/>
        <v>1.034938238707706</v>
      </c>
      <c r="F43" s="434">
        <f ca="1"/>
        <v>-0.93173513388270546</v>
      </c>
      <c r="G43" s="434">
        <f ca="1"/>
        <v>0.41899272867310527</v>
      </c>
      <c r="H43" s="434">
        <f ca="1"/>
        <v>-1.4036479849185715</v>
      </c>
      <c r="I43" s="434">
        <f ca="1"/>
        <v>-1.1546018207379185</v>
      </c>
      <c r="J43" s="440">
        <f ca="1"/>
        <v>0.38303669131137885</v>
      </c>
      <c r="K43" s="368"/>
      <c r="L43" s="371"/>
      <c r="M43" s="371"/>
      <c r="N43" s="371"/>
      <c r="O43" s="371"/>
      <c r="P43" s="371"/>
      <c r="Q43" s="371"/>
      <c r="R43" s="371"/>
      <c r="S43" s="371"/>
      <c r="T43" s="371"/>
      <c r="U43" s="363"/>
      <c r="V43" s="363"/>
      <c r="W43" s="363"/>
      <c r="X43" s="363"/>
      <c r="Y43" s="433">
        <f ca="1"/>
        <v>0.54337290624561274</v>
      </c>
      <c r="Z43" s="434">
        <f ca="1"/>
        <v>-0.27837899598520405</v>
      </c>
      <c r="AA43" s="435">
        <f ca="1"/>
        <v>0.80843383150915438</v>
      </c>
      <c r="AB43" s="434">
        <f ca="1"/>
        <v>0.32843489047890645</v>
      </c>
      <c r="AC43" s="434">
        <f ca="1"/>
        <v>-8.6869027204906704E-2</v>
      </c>
      <c r="AD43" s="434">
        <f ca="1"/>
        <v>-6.9137918999695486E-2</v>
      </c>
      <c r="AE43" s="434">
        <f ca="1"/>
        <v>-6.0132695014322592E-2</v>
      </c>
      <c r="AF43" s="434">
        <f ca="1"/>
        <v>-1.1546018207379189</v>
      </c>
      <c r="AG43" s="440">
        <f ca="1"/>
        <v>0.36850322720368534</v>
      </c>
      <c r="AH43" s="389"/>
      <c r="AI43" s="238"/>
      <c r="AJ43" s="389"/>
      <c r="AK43" s="369"/>
      <c r="AL43" s="363"/>
      <c r="AM43" s="363"/>
      <c r="AN43" s="363"/>
      <c r="AO43" s="363"/>
      <c r="AP43" s="363"/>
      <c r="AQ43" s="363"/>
      <c r="AR43" s="363"/>
      <c r="AS43" s="363"/>
      <c r="AT43" s="363"/>
      <c r="AU43" s="363"/>
      <c r="AV43" s="363"/>
      <c r="AW43" s="363"/>
      <c r="AX43" s="363"/>
      <c r="AY43" s="363"/>
      <c r="AZ43" s="367"/>
      <c r="BA43" s="367"/>
      <c r="BB43" s="367"/>
      <c r="BC43" s="367"/>
      <c r="BD43" s="367"/>
      <c r="BE43" s="367"/>
      <c r="BF43" s="367"/>
      <c r="BG43" s="367"/>
      <c r="BH43" s="367"/>
      <c r="BI43" s="367"/>
      <c r="BJ43" s="367"/>
      <c r="BK43" s="367"/>
      <c r="BL43" s="367"/>
      <c r="BM43" s="367"/>
      <c r="BN43" s="367"/>
      <c r="BO43" s="367"/>
      <c r="BP43" s="367"/>
      <c r="BQ43" s="367"/>
      <c r="BR43" s="367"/>
      <c r="BS43" s="367"/>
      <c r="BT43" s="367"/>
    </row>
    <row r="44" spans="1:72" ht="15.75" thickBot="1">
      <c r="A44" s="368"/>
      <c r="B44" s="436">
        <f ca="1"/>
        <v>0.26895409883664612</v>
      </c>
      <c r="C44" s="437">
        <f ca="1"/>
        <v>0.151257174918182</v>
      </c>
      <c r="D44" s="438">
        <f ca="1"/>
        <v>-0.24858104024801658</v>
      </c>
      <c r="E44" s="442">
        <f ca="1"/>
        <v>4.534029422373137E-2</v>
      </c>
      <c r="F44" s="442">
        <f ca="1"/>
        <v>5.962776018873546E-2</v>
      </c>
      <c r="G44" s="442">
        <f ca="1"/>
        <v>-8.6173995365481267E-3</v>
      </c>
      <c r="H44" s="442">
        <f ca="1"/>
        <v>-0.2793147178482584</v>
      </c>
      <c r="I44" s="442">
        <f ca="1"/>
        <v>0.36850322720368545</v>
      </c>
      <c r="J44" s="443">
        <f ca="1"/>
        <v>-6.4717085216277934E-2</v>
      </c>
      <c r="K44" s="368"/>
      <c r="L44" s="371"/>
      <c r="M44" s="371"/>
      <c r="N44" s="371"/>
      <c r="O44" s="371"/>
      <c r="P44" s="371"/>
      <c r="Q44" s="371"/>
      <c r="R44" s="371"/>
      <c r="S44" s="371"/>
      <c r="T44" s="371"/>
      <c r="U44" s="363"/>
      <c r="V44" s="363"/>
      <c r="W44" s="363"/>
      <c r="X44" s="363"/>
      <c r="Y44" s="436">
        <f ca="1"/>
        <v>-0.47351109250910262</v>
      </c>
      <c r="Z44" s="437">
        <f ca="1"/>
        <v>-0.18020135288030478</v>
      </c>
      <c r="AA44" s="438">
        <f ca="1"/>
        <v>-0.98313365074115922</v>
      </c>
      <c r="AB44" s="442">
        <f ca="1"/>
        <v>0.61547988846580237</v>
      </c>
      <c r="AC44" s="442">
        <f ca="1"/>
        <v>-0.13225991443842908</v>
      </c>
      <c r="AD44" s="442">
        <f ca="1"/>
        <v>-0.20142769160783719</v>
      </c>
      <c r="AE44" s="442">
        <f ca="1"/>
        <v>0.62122526383342269</v>
      </c>
      <c r="AF44" s="442">
        <f ca="1"/>
        <v>0.38303669131137846</v>
      </c>
      <c r="AG44" s="443">
        <f ca="1"/>
        <v>-6.4717085216277878E-2</v>
      </c>
      <c r="AH44" s="389"/>
      <c r="AI44" s="238"/>
      <c r="AJ44" s="389"/>
      <c r="AK44" s="369"/>
      <c r="AL44" s="363"/>
      <c r="AM44" s="363"/>
      <c r="AN44" s="363"/>
      <c r="AO44" s="363"/>
      <c r="AP44" s="363"/>
      <c r="AQ44" s="363"/>
      <c r="AR44" s="363"/>
      <c r="AS44" s="363"/>
      <c r="AT44" s="363"/>
      <c r="AU44" s="363"/>
      <c r="AV44" s="363"/>
      <c r="AW44" s="363"/>
      <c r="AX44" s="363"/>
      <c r="AY44" s="363"/>
      <c r="AZ44" s="367"/>
      <c r="BA44" s="367"/>
      <c r="BB44" s="367"/>
      <c r="BC44" s="367"/>
      <c r="BD44" s="367"/>
      <c r="BE44" s="367"/>
      <c r="BF44" s="367"/>
      <c r="BG44" s="367"/>
      <c r="BH44" s="367"/>
      <c r="BI44" s="367"/>
      <c r="BJ44" s="367"/>
      <c r="BK44" s="367"/>
      <c r="BL44" s="367"/>
      <c r="BM44" s="367"/>
      <c r="BN44" s="367"/>
      <c r="BO44" s="367"/>
      <c r="BP44" s="367"/>
      <c r="BQ44" s="367"/>
      <c r="BR44" s="367"/>
      <c r="BS44" s="367"/>
      <c r="BT44" s="367"/>
    </row>
    <row r="45" spans="1:72">
      <c r="A45" s="368"/>
      <c r="B45" s="368"/>
      <c r="C45" s="368"/>
      <c r="D45" s="368"/>
      <c r="E45" s="368"/>
      <c r="F45" s="368"/>
      <c r="G45" s="368"/>
      <c r="H45" s="368"/>
      <c r="I45" s="368"/>
      <c r="J45" s="368"/>
      <c r="K45" s="368"/>
      <c r="L45" s="371"/>
      <c r="M45" s="371"/>
      <c r="N45" s="371"/>
      <c r="O45" s="371"/>
      <c r="P45" s="371"/>
      <c r="Q45" s="371"/>
      <c r="R45" s="371"/>
      <c r="S45" s="371"/>
      <c r="T45" s="371"/>
      <c r="U45" s="363"/>
      <c r="V45" s="363"/>
      <c r="W45" s="363"/>
      <c r="X45" s="363"/>
      <c r="Y45" s="377"/>
      <c r="Z45" s="377"/>
      <c r="AA45" s="377"/>
      <c r="AB45" s="377"/>
      <c r="AC45" s="377"/>
      <c r="AD45" s="377"/>
      <c r="AE45" s="377"/>
      <c r="AF45" s="377"/>
      <c r="AG45" s="377"/>
      <c r="AH45" s="389"/>
      <c r="AI45" s="238"/>
      <c r="AJ45" s="389"/>
      <c r="AK45" s="369"/>
      <c r="AL45" s="363"/>
      <c r="AM45" s="363"/>
      <c r="AN45" s="363"/>
      <c r="AO45" s="363"/>
      <c r="AP45" s="363"/>
      <c r="AQ45" s="363"/>
      <c r="AR45" s="363"/>
      <c r="AS45" s="363"/>
      <c r="AT45" s="363"/>
      <c r="AU45" s="363"/>
      <c r="AV45" s="363"/>
      <c r="AW45" s="363"/>
      <c r="AX45" s="363"/>
      <c r="AY45" s="363"/>
      <c r="AZ45" s="367"/>
      <c r="BA45" s="367"/>
      <c r="BB45" s="367"/>
      <c r="BC45" s="367"/>
      <c r="BD45" s="367"/>
      <c r="BE45" s="367"/>
      <c r="BF45" s="367"/>
      <c r="BG45" s="367"/>
      <c r="BH45" s="367"/>
      <c r="BI45" s="367"/>
      <c r="BJ45" s="367"/>
      <c r="BK45" s="367"/>
      <c r="BL45" s="367"/>
      <c r="BM45" s="367"/>
      <c r="BN45" s="367"/>
      <c r="BO45" s="367"/>
      <c r="BP45" s="367"/>
      <c r="BQ45" s="367"/>
      <c r="BR45" s="367"/>
      <c r="BS45" s="367"/>
      <c r="BT45" s="367"/>
    </row>
    <row r="46" spans="1:72">
      <c r="A46" s="368"/>
      <c r="B46" s="368"/>
      <c r="C46" s="368"/>
      <c r="D46" s="368"/>
      <c r="E46" s="368"/>
      <c r="F46" s="368"/>
      <c r="G46" s="368"/>
      <c r="H46" s="368"/>
      <c r="I46" s="368"/>
      <c r="J46" s="368"/>
      <c r="K46" s="368"/>
      <c r="L46" s="371"/>
      <c r="M46" s="371"/>
      <c r="N46" s="371"/>
      <c r="O46" s="371"/>
      <c r="P46" s="371"/>
      <c r="Q46" s="371"/>
      <c r="R46" s="371"/>
      <c r="S46" s="371"/>
      <c r="T46" s="371"/>
      <c r="U46" s="363"/>
      <c r="V46" s="363"/>
      <c r="W46" s="363"/>
      <c r="X46" s="363"/>
      <c r="Y46" s="377"/>
      <c r="Z46" s="377"/>
      <c r="AA46" s="377"/>
      <c r="AB46" s="377"/>
      <c r="AC46" s="377"/>
      <c r="AD46" s="377"/>
      <c r="AE46" s="377"/>
      <c r="AF46" s="377"/>
      <c r="AG46" s="377"/>
      <c r="AH46" s="389"/>
      <c r="AI46" s="238"/>
      <c r="AJ46" s="389"/>
      <c r="AK46" s="369"/>
      <c r="AL46" s="363"/>
      <c r="AM46" s="363"/>
      <c r="AN46" s="363"/>
      <c r="AO46" s="363"/>
      <c r="AP46" s="363"/>
      <c r="AQ46" s="363"/>
      <c r="AR46" s="363"/>
      <c r="AS46" s="363"/>
      <c r="AT46" s="363"/>
      <c r="AU46" s="363"/>
      <c r="AV46" s="363"/>
      <c r="AW46" s="363"/>
      <c r="AX46" s="363"/>
      <c r="AY46" s="363"/>
      <c r="AZ46" s="367"/>
      <c r="BA46" s="367"/>
      <c r="BB46" s="367"/>
      <c r="BC46" s="367"/>
      <c r="BD46" s="367"/>
      <c r="BE46" s="367"/>
      <c r="BF46" s="367"/>
      <c r="BG46" s="367"/>
      <c r="BH46" s="367"/>
      <c r="BI46" s="367"/>
      <c r="BJ46" s="367"/>
      <c r="BK46" s="367"/>
      <c r="BL46" s="367"/>
      <c r="BM46" s="367"/>
      <c r="BN46" s="367"/>
      <c r="BO46" s="367"/>
      <c r="BP46" s="367"/>
      <c r="BQ46" s="367"/>
      <c r="BR46" s="367"/>
      <c r="BS46" s="367"/>
      <c r="BT46" s="367"/>
    </row>
    <row r="47" spans="1:72">
      <c r="A47" s="368"/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71"/>
      <c r="M47" s="371"/>
      <c r="N47" s="371"/>
      <c r="O47" s="371"/>
      <c r="P47" s="371"/>
      <c r="Q47" s="371"/>
      <c r="R47" s="371"/>
      <c r="S47" s="371"/>
      <c r="T47" s="371"/>
      <c r="U47" s="363"/>
      <c r="V47" s="363"/>
      <c r="W47" s="363"/>
      <c r="X47" s="363"/>
      <c r="Y47" s="377"/>
      <c r="Z47" s="377"/>
      <c r="AA47" s="377"/>
      <c r="AB47" s="377"/>
      <c r="AC47" s="377"/>
      <c r="AD47" s="377"/>
      <c r="AE47" s="377"/>
      <c r="AF47" s="377"/>
      <c r="AG47" s="377"/>
      <c r="AH47" s="389"/>
      <c r="AI47" s="238"/>
      <c r="AJ47" s="389"/>
      <c r="AK47" s="369"/>
      <c r="AL47" s="363"/>
      <c r="AM47" s="363"/>
      <c r="AN47" s="363"/>
      <c r="AO47" s="363"/>
      <c r="AP47" s="363"/>
      <c r="AQ47" s="363"/>
      <c r="AR47" s="363"/>
      <c r="AS47" s="363"/>
      <c r="AT47" s="363"/>
      <c r="AU47" s="363"/>
      <c r="AV47" s="363"/>
      <c r="AW47" s="363"/>
      <c r="AX47" s="363"/>
      <c r="AY47" s="363"/>
      <c r="AZ47" s="367"/>
      <c r="BA47" s="367"/>
      <c r="BB47" s="367"/>
      <c r="BC47" s="367"/>
      <c r="BD47" s="367"/>
      <c r="BE47" s="367"/>
      <c r="BF47" s="367"/>
      <c r="BG47" s="367"/>
      <c r="BH47" s="367"/>
      <c r="BI47" s="367"/>
      <c r="BJ47" s="367"/>
      <c r="BK47" s="367"/>
      <c r="BL47" s="367"/>
      <c r="BM47" s="367"/>
      <c r="BN47" s="367"/>
      <c r="BO47" s="367"/>
      <c r="BP47" s="367"/>
      <c r="BQ47" s="367"/>
      <c r="BR47" s="367"/>
      <c r="BS47" s="367"/>
      <c r="BT47" s="367"/>
    </row>
    <row r="48" spans="1:72">
      <c r="A48" s="368"/>
      <c r="B48" s="368"/>
      <c r="C48" s="368"/>
      <c r="D48" s="368"/>
      <c r="E48" s="368"/>
      <c r="F48" s="368"/>
      <c r="G48" s="368"/>
      <c r="H48" s="368"/>
      <c r="I48" s="368"/>
      <c r="J48" s="368"/>
      <c r="K48" s="368"/>
      <c r="L48" s="371"/>
      <c r="M48" s="371"/>
      <c r="N48" s="371"/>
      <c r="O48" s="371"/>
      <c r="P48" s="371"/>
      <c r="Q48" s="371"/>
      <c r="R48" s="371"/>
      <c r="S48" s="371"/>
      <c r="T48" s="371"/>
      <c r="U48" s="363"/>
      <c r="V48" s="363"/>
      <c r="W48" s="363"/>
      <c r="X48" s="363"/>
      <c r="Y48" s="377"/>
      <c r="Z48" s="377"/>
      <c r="AA48" s="377"/>
      <c r="AB48" s="377"/>
      <c r="AC48" s="377"/>
      <c r="AD48" s="377"/>
      <c r="AE48" s="377"/>
      <c r="AF48" s="377"/>
      <c r="AG48" s="377"/>
      <c r="AH48" s="389"/>
      <c r="AI48" s="238"/>
      <c r="AJ48" s="389"/>
      <c r="AK48" s="369"/>
      <c r="AL48" s="363"/>
      <c r="AM48" s="363"/>
      <c r="AN48" s="363"/>
      <c r="AO48" s="363"/>
      <c r="AP48" s="363"/>
      <c r="AQ48" s="363"/>
      <c r="AR48" s="363"/>
      <c r="AS48" s="363"/>
      <c r="AT48" s="363"/>
      <c r="AU48" s="363"/>
      <c r="AV48" s="363"/>
      <c r="AW48" s="363"/>
      <c r="AX48" s="363"/>
      <c r="AY48" s="363"/>
      <c r="AZ48" s="367"/>
      <c r="BA48" s="367"/>
      <c r="BB48" s="367"/>
      <c r="BC48" s="367"/>
      <c r="BD48" s="367"/>
      <c r="BE48" s="367"/>
      <c r="BF48" s="367"/>
      <c r="BG48" s="367"/>
      <c r="BH48" s="367"/>
      <c r="BI48" s="367"/>
      <c r="BJ48" s="367"/>
      <c r="BK48" s="367"/>
      <c r="BL48" s="367"/>
      <c r="BM48" s="367"/>
      <c r="BN48" s="367"/>
      <c r="BO48" s="367"/>
      <c r="BP48" s="367"/>
      <c r="BQ48" s="367"/>
      <c r="BR48" s="367"/>
      <c r="BS48" s="367"/>
      <c r="BT48" s="367"/>
    </row>
    <row r="49" spans="1:72">
      <c r="A49" s="368"/>
      <c r="B49" s="368"/>
      <c r="C49" s="368"/>
      <c r="D49" s="368"/>
      <c r="E49" s="368"/>
      <c r="F49" s="368"/>
      <c r="G49" s="368"/>
      <c r="H49" s="368"/>
      <c r="I49" s="368"/>
      <c r="J49" s="368"/>
      <c r="K49" s="368"/>
      <c r="L49" s="371"/>
      <c r="M49" s="371"/>
      <c r="N49" s="371"/>
      <c r="O49" s="371"/>
      <c r="P49" s="371"/>
      <c r="Q49" s="371"/>
      <c r="R49" s="371"/>
      <c r="S49" s="371"/>
      <c r="T49" s="371"/>
      <c r="U49" s="363"/>
      <c r="V49" s="363"/>
      <c r="W49" s="363"/>
      <c r="X49" s="363"/>
      <c r="Y49" s="377"/>
      <c r="Z49" s="377"/>
      <c r="AA49" s="377"/>
      <c r="AB49" s="377"/>
      <c r="AC49" s="377"/>
      <c r="AD49" s="377"/>
      <c r="AE49" s="377"/>
      <c r="AF49" s="377"/>
      <c r="AG49" s="377"/>
      <c r="AH49" s="389"/>
      <c r="AI49" s="238"/>
      <c r="AJ49" s="389"/>
      <c r="AK49" s="369"/>
      <c r="AL49" s="363"/>
      <c r="AM49" s="363"/>
      <c r="AN49" s="363"/>
      <c r="AO49" s="363"/>
      <c r="AP49" s="363"/>
      <c r="AQ49" s="363"/>
      <c r="AR49" s="363"/>
      <c r="AS49" s="363"/>
      <c r="AT49" s="363"/>
      <c r="AU49" s="363"/>
      <c r="AV49" s="363"/>
      <c r="AW49" s="363"/>
      <c r="AX49" s="363"/>
      <c r="AY49" s="363"/>
      <c r="AZ49" s="367"/>
      <c r="BA49" s="367"/>
      <c r="BB49" s="367"/>
      <c r="BC49" s="367"/>
      <c r="BD49" s="367"/>
      <c r="BE49" s="367"/>
      <c r="BF49" s="367"/>
      <c r="BG49" s="367"/>
      <c r="BH49" s="367"/>
      <c r="BI49" s="367"/>
      <c r="BJ49" s="367"/>
      <c r="BK49" s="367"/>
      <c r="BL49" s="367"/>
      <c r="BM49" s="367"/>
      <c r="BN49" s="367"/>
      <c r="BO49" s="367"/>
      <c r="BP49" s="367"/>
      <c r="BQ49" s="367"/>
      <c r="BR49" s="367"/>
      <c r="BS49" s="367"/>
      <c r="BT49" s="367"/>
    </row>
    <row r="50" spans="1:72">
      <c r="A50" s="368"/>
      <c r="B50" s="368"/>
      <c r="C50" s="368"/>
      <c r="D50" s="368"/>
      <c r="E50" s="368"/>
      <c r="F50" s="368"/>
      <c r="G50" s="368"/>
      <c r="H50" s="368"/>
      <c r="I50" s="368"/>
      <c r="J50" s="368"/>
      <c r="K50" s="368"/>
      <c r="L50" s="371"/>
      <c r="M50" s="371"/>
      <c r="N50" s="371"/>
      <c r="O50" s="371"/>
      <c r="P50" s="371"/>
      <c r="Q50" s="371"/>
      <c r="R50" s="371"/>
      <c r="S50" s="371"/>
      <c r="T50" s="371"/>
      <c r="U50" s="363"/>
      <c r="V50" s="363"/>
      <c r="W50" s="363"/>
      <c r="X50" s="363"/>
      <c r="Y50" s="377"/>
      <c r="Z50" s="377"/>
      <c r="AA50" s="377"/>
      <c r="AB50" s="377"/>
      <c r="AC50" s="377"/>
      <c r="AD50" s="377"/>
      <c r="AE50" s="377"/>
      <c r="AF50" s="377"/>
      <c r="AG50" s="377"/>
      <c r="AH50" s="389"/>
      <c r="AI50" s="238"/>
      <c r="AJ50" s="389"/>
      <c r="AK50" s="369"/>
      <c r="AL50" s="363"/>
      <c r="AM50" s="363"/>
      <c r="AN50" s="363"/>
      <c r="AO50" s="363"/>
      <c r="AP50" s="363"/>
      <c r="AQ50" s="363"/>
      <c r="AR50" s="363"/>
      <c r="AS50" s="363"/>
      <c r="AT50" s="363"/>
      <c r="AU50" s="363"/>
      <c r="AV50" s="363"/>
      <c r="AW50" s="363"/>
      <c r="AX50" s="363"/>
      <c r="AY50" s="363"/>
      <c r="AZ50" s="367"/>
      <c r="BA50" s="367"/>
      <c r="BB50" s="367"/>
      <c r="BC50" s="367"/>
      <c r="BD50" s="367"/>
      <c r="BE50" s="367"/>
      <c r="BF50" s="367"/>
      <c r="BG50" s="367"/>
      <c r="BH50" s="367"/>
      <c r="BI50" s="367"/>
      <c r="BJ50" s="367"/>
      <c r="BK50" s="367"/>
      <c r="BL50" s="367"/>
      <c r="BM50" s="367"/>
      <c r="BN50" s="367"/>
      <c r="BO50" s="367"/>
      <c r="BP50" s="367"/>
      <c r="BQ50" s="367"/>
      <c r="BR50" s="367"/>
      <c r="BS50" s="367"/>
      <c r="BT50" s="367"/>
    </row>
    <row r="51" spans="1:72">
      <c r="A51" s="368"/>
      <c r="B51" s="368"/>
      <c r="C51" s="368"/>
      <c r="D51" s="368"/>
      <c r="E51" s="368"/>
      <c r="F51" s="368"/>
      <c r="G51" s="368"/>
      <c r="H51" s="368"/>
      <c r="I51" s="368"/>
      <c r="J51" s="368"/>
      <c r="K51" s="368"/>
      <c r="L51" s="371"/>
      <c r="M51" s="371"/>
      <c r="N51" s="371"/>
      <c r="O51" s="371"/>
      <c r="P51" s="371"/>
      <c r="Q51" s="371"/>
      <c r="R51" s="371"/>
      <c r="S51" s="371"/>
      <c r="T51" s="371"/>
      <c r="U51" s="363"/>
      <c r="V51" s="363"/>
      <c r="W51" s="363"/>
      <c r="X51" s="363"/>
      <c r="Y51" s="377"/>
      <c r="Z51" s="377"/>
      <c r="AA51" s="377"/>
      <c r="AB51" s="377"/>
      <c r="AC51" s="377"/>
      <c r="AD51" s="377"/>
      <c r="AE51" s="377"/>
      <c r="AF51" s="377"/>
      <c r="AG51" s="377"/>
      <c r="AH51" s="389"/>
      <c r="AI51" s="238"/>
      <c r="AJ51" s="389"/>
      <c r="AK51" s="369"/>
      <c r="AL51" s="363"/>
      <c r="AM51" s="363"/>
      <c r="AN51" s="363"/>
      <c r="AO51" s="363"/>
      <c r="AP51" s="363"/>
      <c r="AQ51" s="363"/>
      <c r="AR51" s="363"/>
      <c r="AS51" s="363"/>
      <c r="AT51" s="363"/>
      <c r="AU51" s="363"/>
      <c r="AV51" s="363"/>
      <c r="AW51" s="363"/>
      <c r="AX51" s="363"/>
      <c r="AY51" s="363"/>
      <c r="AZ51" s="367"/>
      <c r="BA51" s="367"/>
      <c r="BB51" s="367"/>
      <c r="BC51" s="367"/>
      <c r="BD51" s="367"/>
      <c r="BE51" s="367"/>
      <c r="BF51" s="367"/>
      <c r="BG51" s="367"/>
      <c r="BH51" s="367"/>
      <c r="BI51" s="367"/>
      <c r="BJ51" s="367"/>
      <c r="BK51" s="367"/>
      <c r="BL51" s="367"/>
      <c r="BM51" s="367"/>
      <c r="BN51" s="367"/>
      <c r="BO51" s="367"/>
      <c r="BP51" s="367"/>
      <c r="BQ51" s="367"/>
      <c r="BR51" s="367"/>
      <c r="BS51" s="367"/>
      <c r="BT51" s="367"/>
    </row>
    <row r="52" spans="1:72">
      <c r="A52" s="368"/>
      <c r="B52" s="368"/>
      <c r="C52" s="368"/>
      <c r="D52" s="368"/>
      <c r="E52" s="368"/>
      <c r="F52" s="368"/>
      <c r="G52" s="368"/>
      <c r="H52" s="368"/>
      <c r="I52" s="368"/>
      <c r="J52" s="368"/>
      <c r="K52" s="368"/>
      <c r="L52" s="371"/>
      <c r="M52" s="371"/>
      <c r="N52" s="371"/>
      <c r="O52" s="371"/>
      <c r="P52" s="371"/>
      <c r="Q52" s="371"/>
      <c r="R52" s="371"/>
      <c r="S52" s="371"/>
      <c r="T52" s="371"/>
      <c r="U52" s="363"/>
      <c r="V52" s="363"/>
      <c r="W52" s="363"/>
      <c r="X52" s="363"/>
      <c r="Y52" s="377"/>
      <c r="Z52" s="377"/>
      <c r="AA52" s="377"/>
      <c r="AB52" s="377"/>
      <c r="AC52" s="377"/>
      <c r="AD52" s="377"/>
      <c r="AE52" s="377"/>
      <c r="AF52" s="377"/>
      <c r="AG52" s="377"/>
      <c r="AH52" s="389"/>
      <c r="AI52" s="238"/>
      <c r="AJ52" s="389"/>
      <c r="AK52" s="369"/>
      <c r="AL52" s="363"/>
      <c r="AM52" s="363"/>
      <c r="AN52" s="363"/>
      <c r="AO52" s="363"/>
      <c r="AP52" s="363"/>
      <c r="AQ52" s="363"/>
      <c r="AR52" s="363"/>
      <c r="AS52" s="363"/>
      <c r="AT52" s="363"/>
      <c r="AU52" s="363"/>
      <c r="AV52" s="363"/>
      <c r="AW52" s="363"/>
      <c r="AX52" s="363"/>
      <c r="AY52" s="363"/>
      <c r="AZ52" s="367"/>
      <c r="BA52" s="367"/>
      <c r="BB52" s="367"/>
      <c r="BC52" s="367"/>
      <c r="BD52" s="367"/>
      <c r="BE52" s="367"/>
      <c r="BF52" s="367"/>
      <c r="BG52" s="367"/>
      <c r="BH52" s="367"/>
      <c r="BI52" s="367"/>
      <c r="BJ52" s="367"/>
      <c r="BK52" s="367"/>
      <c r="BL52" s="367"/>
      <c r="BM52" s="367"/>
      <c r="BN52" s="367"/>
      <c r="BO52" s="367"/>
      <c r="BP52" s="367"/>
      <c r="BQ52" s="367"/>
      <c r="BR52" s="367"/>
      <c r="BS52" s="367"/>
      <c r="BT52" s="367"/>
    </row>
    <row r="53" spans="1:72">
      <c r="A53" s="368"/>
      <c r="B53" s="368"/>
      <c r="C53" s="368"/>
      <c r="D53" s="368"/>
      <c r="E53" s="368"/>
      <c r="F53" s="368"/>
      <c r="G53" s="368"/>
      <c r="H53" s="368"/>
      <c r="I53" s="368"/>
      <c r="J53" s="368"/>
      <c r="K53" s="368"/>
      <c r="L53" s="371"/>
      <c r="M53" s="371"/>
      <c r="N53" s="371"/>
      <c r="O53" s="371"/>
      <c r="P53" s="371"/>
      <c r="Q53" s="371"/>
      <c r="R53" s="371"/>
      <c r="S53" s="371"/>
      <c r="T53" s="371"/>
      <c r="U53" s="363"/>
      <c r="V53" s="363"/>
      <c r="W53" s="363"/>
      <c r="X53" s="363"/>
      <c r="Y53" s="377"/>
      <c r="Z53" s="377"/>
      <c r="AA53" s="377"/>
      <c r="AB53" s="377"/>
      <c r="AC53" s="377"/>
      <c r="AD53" s="377"/>
      <c r="AE53" s="377"/>
      <c r="AF53" s="377"/>
      <c r="AG53" s="377"/>
      <c r="AH53" s="389"/>
      <c r="AI53" s="238"/>
      <c r="AJ53" s="389"/>
      <c r="AK53" s="369"/>
      <c r="AL53" s="363"/>
      <c r="AM53" s="363"/>
      <c r="AN53" s="363"/>
      <c r="AO53" s="363"/>
      <c r="AP53" s="363"/>
      <c r="AQ53" s="363"/>
      <c r="AR53" s="363"/>
      <c r="AS53" s="363"/>
      <c r="AT53" s="363"/>
      <c r="AU53" s="363"/>
      <c r="AV53" s="363"/>
      <c r="AW53" s="363"/>
      <c r="AX53" s="363"/>
      <c r="AY53" s="363"/>
      <c r="AZ53" s="367"/>
      <c r="BA53" s="367"/>
      <c r="BB53" s="367"/>
      <c r="BC53" s="367"/>
      <c r="BD53" s="367"/>
      <c r="BE53" s="367"/>
      <c r="BF53" s="367"/>
      <c r="BG53" s="367"/>
      <c r="BH53" s="367"/>
      <c r="BI53" s="367"/>
      <c r="BJ53" s="367"/>
      <c r="BK53" s="367"/>
      <c r="BL53" s="367"/>
      <c r="BM53" s="367"/>
      <c r="BN53" s="367"/>
      <c r="BO53" s="367"/>
      <c r="BP53" s="367"/>
      <c r="BQ53" s="367"/>
      <c r="BR53" s="367"/>
      <c r="BS53" s="367"/>
      <c r="BT53" s="367"/>
    </row>
    <row r="54" spans="1:72">
      <c r="A54" s="368"/>
      <c r="B54" s="368"/>
      <c r="C54" s="368"/>
      <c r="D54" s="368"/>
      <c r="E54" s="368"/>
      <c r="F54" s="368"/>
      <c r="G54" s="368"/>
      <c r="H54" s="368"/>
      <c r="I54" s="368"/>
      <c r="J54" s="368"/>
      <c r="K54" s="368"/>
      <c r="L54" s="371"/>
      <c r="M54" s="371"/>
      <c r="N54" s="371"/>
      <c r="O54" s="371"/>
      <c r="P54" s="371"/>
      <c r="Q54" s="371"/>
      <c r="R54" s="371"/>
      <c r="S54" s="371"/>
      <c r="T54" s="371"/>
      <c r="U54" s="363"/>
      <c r="V54" s="363"/>
      <c r="W54" s="363"/>
      <c r="X54" s="363"/>
      <c r="Y54" s="377"/>
      <c r="Z54" s="377"/>
      <c r="AA54" s="377"/>
      <c r="AB54" s="377"/>
      <c r="AC54" s="377"/>
      <c r="AD54" s="377"/>
      <c r="AE54" s="377"/>
      <c r="AF54" s="377"/>
      <c r="AG54" s="377"/>
      <c r="AH54" s="389"/>
      <c r="AI54" s="238"/>
      <c r="AJ54" s="389"/>
      <c r="AK54" s="369"/>
      <c r="AL54" s="363"/>
      <c r="AM54" s="363"/>
      <c r="AN54" s="363"/>
      <c r="AO54" s="363"/>
      <c r="AP54" s="363"/>
      <c r="AQ54" s="363"/>
      <c r="AR54" s="363"/>
      <c r="AS54" s="363"/>
      <c r="AT54" s="363"/>
      <c r="AU54" s="363"/>
      <c r="AV54" s="363"/>
      <c r="AW54" s="363"/>
      <c r="AX54" s="363"/>
      <c r="AY54" s="363"/>
      <c r="AZ54" s="367"/>
      <c r="BA54" s="367"/>
      <c r="BB54" s="367"/>
      <c r="BC54" s="367"/>
      <c r="BD54" s="367"/>
      <c r="BE54" s="367"/>
      <c r="BF54" s="367"/>
      <c r="BG54" s="367"/>
      <c r="BH54" s="367"/>
      <c r="BI54" s="367"/>
      <c r="BJ54" s="367"/>
      <c r="BK54" s="367"/>
      <c r="BL54" s="367"/>
      <c r="BM54" s="367"/>
      <c r="BN54" s="367"/>
      <c r="BO54" s="367"/>
      <c r="BP54" s="367"/>
      <c r="BQ54" s="367"/>
      <c r="BR54" s="367"/>
      <c r="BS54" s="367"/>
      <c r="BT54" s="367"/>
    </row>
    <row r="55" spans="1:72">
      <c r="A55" s="368"/>
      <c r="B55" s="368"/>
      <c r="C55" s="368"/>
      <c r="D55" s="368"/>
      <c r="E55" s="368"/>
      <c r="F55" s="368"/>
      <c r="G55" s="368"/>
      <c r="H55" s="368"/>
      <c r="I55" s="368"/>
      <c r="J55" s="368"/>
      <c r="K55" s="368"/>
      <c r="L55" s="371"/>
      <c r="M55" s="371"/>
      <c r="N55" s="371"/>
      <c r="O55" s="371"/>
      <c r="P55" s="371"/>
      <c r="Q55" s="371"/>
      <c r="R55" s="371"/>
      <c r="S55" s="371"/>
      <c r="T55" s="371"/>
      <c r="U55" s="363"/>
      <c r="V55" s="363"/>
      <c r="W55" s="363"/>
      <c r="X55" s="363"/>
      <c r="Y55" s="377"/>
      <c r="Z55" s="377"/>
      <c r="AA55" s="377"/>
      <c r="AB55" s="377"/>
      <c r="AC55" s="377"/>
      <c r="AD55" s="377"/>
      <c r="AE55" s="377"/>
      <c r="AF55" s="377"/>
      <c r="AG55" s="377"/>
      <c r="AH55" s="389"/>
      <c r="AI55" s="238"/>
      <c r="AJ55" s="389"/>
      <c r="AK55" s="369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367"/>
      <c r="BN55" s="367"/>
      <c r="BO55" s="367"/>
      <c r="BP55" s="367"/>
      <c r="BQ55" s="367"/>
      <c r="BR55" s="367"/>
      <c r="BS55" s="367"/>
      <c r="BT55" s="367"/>
    </row>
    <row r="56" spans="1:72">
      <c r="A56" s="368"/>
      <c r="B56" s="368"/>
      <c r="C56" s="368"/>
      <c r="D56" s="368"/>
      <c r="E56" s="368"/>
      <c r="F56" s="368"/>
      <c r="G56" s="368"/>
      <c r="H56" s="368"/>
      <c r="I56" s="368"/>
      <c r="J56" s="368"/>
      <c r="K56" s="368"/>
      <c r="L56" s="371"/>
      <c r="M56" s="371"/>
      <c r="N56" s="371"/>
      <c r="O56" s="371"/>
      <c r="P56" s="371"/>
      <c r="Q56" s="371"/>
      <c r="R56" s="371"/>
      <c r="S56" s="371"/>
      <c r="T56" s="371"/>
      <c r="U56" s="363"/>
      <c r="V56" s="363"/>
      <c r="W56" s="363"/>
      <c r="X56" s="363"/>
      <c r="Y56" s="377"/>
      <c r="Z56" s="377"/>
      <c r="AA56" s="377"/>
      <c r="AB56" s="377"/>
      <c r="AC56" s="377"/>
      <c r="AD56" s="377"/>
      <c r="AE56" s="377"/>
      <c r="AF56" s="377"/>
      <c r="AG56" s="377"/>
      <c r="AH56" s="389"/>
      <c r="AI56" s="238"/>
      <c r="AJ56" s="389"/>
      <c r="AK56" s="369"/>
      <c r="AL56" s="363"/>
      <c r="AM56" s="363"/>
      <c r="AN56" s="363"/>
      <c r="AO56" s="363"/>
      <c r="AP56" s="363"/>
      <c r="AQ56" s="363"/>
      <c r="AR56" s="363"/>
      <c r="AS56" s="363"/>
      <c r="AT56" s="363"/>
      <c r="AU56" s="363"/>
      <c r="AV56" s="363"/>
      <c r="AW56" s="363"/>
      <c r="AX56" s="363"/>
      <c r="AY56" s="363"/>
      <c r="AZ56" s="367"/>
      <c r="BA56" s="367"/>
      <c r="BB56" s="367"/>
      <c r="BC56" s="367"/>
      <c r="BD56" s="367"/>
      <c r="BE56" s="367"/>
      <c r="BF56" s="367"/>
      <c r="BG56" s="367"/>
      <c r="BH56" s="367"/>
      <c r="BI56" s="367"/>
      <c r="BJ56" s="367"/>
      <c r="BK56" s="367"/>
      <c r="BL56" s="367"/>
      <c r="BM56" s="367"/>
      <c r="BN56" s="367"/>
      <c r="BO56" s="367"/>
      <c r="BP56" s="367"/>
      <c r="BQ56" s="367"/>
      <c r="BR56" s="367"/>
      <c r="BS56" s="367"/>
      <c r="BT56" s="367"/>
    </row>
    <row r="57" spans="1:72">
      <c r="A57" s="368"/>
      <c r="B57" s="368"/>
      <c r="C57" s="368"/>
      <c r="D57" s="368"/>
      <c r="E57" s="368"/>
      <c r="F57" s="368"/>
      <c r="G57" s="368"/>
      <c r="H57" s="368"/>
      <c r="I57" s="368"/>
      <c r="J57" s="368"/>
      <c r="K57" s="368"/>
      <c r="L57" s="371"/>
      <c r="M57" s="371"/>
      <c r="N57" s="371"/>
      <c r="O57" s="371"/>
      <c r="P57" s="371"/>
      <c r="Q57" s="371"/>
      <c r="R57" s="371"/>
      <c r="S57" s="371"/>
      <c r="T57" s="371"/>
      <c r="U57" s="363"/>
      <c r="V57" s="363"/>
      <c r="W57" s="363"/>
      <c r="X57" s="363"/>
      <c r="Y57" s="377"/>
      <c r="Z57" s="377"/>
      <c r="AA57" s="377"/>
      <c r="AB57" s="377"/>
      <c r="AC57" s="377"/>
      <c r="AD57" s="377"/>
      <c r="AE57" s="377"/>
      <c r="AF57" s="377"/>
      <c r="AG57" s="377"/>
      <c r="AH57" s="389"/>
      <c r="AI57" s="238"/>
      <c r="AJ57" s="389"/>
      <c r="AK57" s="369"/>
      <c r="AL57" s="363"/>
      <c r="AM57" s="363"/>
      <c r="AN57" s="363"/>
      <c r="AO57" s="363"/>
      <c r="AP57" s="363"/>
      <c r="AQ57" s="363"/>
      <c r="AR57" s="363"/>
      <c r="AS57" s="363"/>
      <c r="AT57" s="363"/>
      <c r="AU57" s="363"/>
      <c r="AV57" s="363"/>
      <c r="AW57" s="363"/>
      <c r="AX57" s="363"/>
      <c r="AY57" s="363"/>
      <c r="AZ57" s="367"/>
      <c r="BA57" s="367"/>
      <c r="BB57" s="367"/>
      <c r="BC57" s="367"/>
      <c r="BD57" s="367"/>
      <c r="BE57" s="367"/>
      <c r="BF57" s="367"/>
      <c r="BG57" s="367"/>
      <c r="BH57" s="367"/>
      <c r="BI57" s="367"/>
      <c r="BJ57" s="367"/>
      <c r="BK57" s="367"/>
      <c r="BL57" s="367"/>
      <c r="BM57" s="367"/>
      <c r="BN57" s="367"/>
      <c r="BO57" s="367"/>
      <c r="BP57" s="367"/>
      <c r="BQ57" s="367"/>
      <c r="BR57" s="367"/>
      <c r="BS57" s="367"/>
      <c r="BT57" s="367"/>
    </row>
    <row r="58" spans="1:72">
      <c r="A58" s="368"/>
      <c r="B58" s="368"/>
      <c r="C58" s="368"/>
      <c r="D58" s="368"/>
      <c r="E58" s="368"/>
      <c r="F58" s="368"/>
      <c r="G58" s="368"/>
      <c r="H58" s="368"/>
      <c r="I58" s="368"/>
      <c r="J58" s="368"/>
      <c r="K58" s="368"/>
      <c r="L58" s="371"/>
      <c r="M58" s="371"/>
      <c r="N58" s="371"/>
      <c r="O58" s="371"/>
      <c r="P58" s="371"/>
      <c r="Q58" s="371"/>
      <c r="R58" s="371"/>
      <c r="S58" s="371"/>
      <c r="T58" s="371"/>
      <c r="U58" s="363"/>
      <c r="V58" s="363"/>
      <c r="W58" s="363"/>
      <c r="X58" s="363"/>
      <c r="Y58" s="377"/>
      <c r="Z58" s="377"/>
      <c r="AA58" s="377"/>
      <c r="AB58" s="377"/>
      <c r="AC58" s="377"/>
      <c r="AD58" s="377"/>
      <c r="AE58" s="377"/>
      <c r="AF58" s="377"/>
      <c r="AG58" s="377"/>
      <c r="AH58" s="389"/>
      <c r="AI58" s="238"/>
      <c r="AJ58" s="389"/>
      <c r="AK58" s="369"/>
      <c r="AL58" s="363"/>
      <c r="AM58" s="363"/>
      <c r="AN58" s="363"/>
      <c r="AO58" s="363"/>
      <c r="AP58" s="363"/>
      <c r="AQ58" s="363"/>
      <c r="AR58" s="363"/>
      <c r="AS58" s="363"/>
      <c r="AT58" s="363"/>
      <c r="AU58" s="363"/>
      <c r="AV58" s="363"/>
      <c r="AW58" s="363"/>
      <c r="AX58" s="363"/>
      <c r="AY58" s="363"/>
      <c r="AZ58" s="367"/>
      <c r="BA58" s="367"/>
      <c r="BB58" s="367"/>
      <c r="BC58" s="367"/>
      <c r="BD58" s="367"/>
      <c r="BE58" s="367"/>
      <c r="BF58" s="367"/>
      <c r="BG58" s="367"/>
      <c r="BH58" s="367"/>
      <c r="BI58" s="367"/>
      <c r="BJ58" s="367"/>
      <c r="BK58" s="367"/>
      <c r="BL58" s="367"/>
      <c r="BM58" s="367"/>
      <c r="BN58" s="367"/>
      <c r="BO58" s="367"/>
      <c r="BP58" s="367"/>
      <c r="BQ58" s="367"/>
      <c r="BR58" s="367"/>
      <c r="BS58" s="367"/>
      <c r="BT58" s="367"/>
    </row>
    <row r="59" spans="1:72">
      <c r="A59" s="368"/>
      <c r="B59" s="368"/>
      <c r="C59" s="368"/>
      <c r="D59" s="368"/>
      <c r="E59" s="368"/>
      <c r="F59" s="368"/>
      <c r="G59" s="368"/>
      <c r="H59" s="368"/>
      <c r="I59" s="368"/>
      <c r="J59" s="368"/>
      <c r="K59" s="368"/>
      <c r="L59" s="371"/>
      <c r="M59" s="371"/>
      <c r="N59" s="371"/>
      <c r="O59" s="371"/>
      <c r="P59" s="371"/>
      <c r="Q59" s="371"/>
      <c r="R59" s="371"/>
      <c r="S59" s="371"/>
      <c r="T59" s="371"/>
      <c r="U59" s="363"/>
      <c r="V59" s="363"/>
      <c r="W59" s="363"/>
      <c r="X59" s="363"/>
      <c r="Y59" s="377"/>
      <c r="Z59" s="377"/>
      <c r="AA59" s="377"/>
      <c r="AB59" s="377"/>
      <c r="AC59" s="377"/>
      <c r="AD59" s="377"/>
      <c r="AE59" s="377"/>
      <c r="AF59" s="377"/>
      <c r="AG59" s="377"/>
      <c r="AH59" s="389"/>
      <c r="AI59" s="238"/>
      <c r="AJ59" s="389"/>
      <c r="AK59" s="369"/>
      <c r="AL59" s="363"/>
      <c r="AM59" s="363"/>
      <c r="AN59" s="363"/>
      <c r="AO59" s="363"/>
      <c r="AP59" s="363"/>
      <c r="AQ59" s="363"/>
      <c r="AR59" s="363"/>
      <c r="AS59" s="363"/>
      <c r="AT59" s="363"/>
      <c r="AU59" s="363"/>
      <c r="AV59" s="363"/>
      <c r="AW59" s="363"/>
      <c r="AX59" s="363"/>
      <c r="AY59" s="363"/>
      <c r="AZ59" s="367"/>
      <c r="BA59" s="367"/>
      <c r="BB59" s="367"/>
      <c r="BC59" s="367"/>
      <c r="BD59" s="367"/>
      <c r="BE59" s="367"/>
      <c r="BF59" s="367"/>
      <c r="BG59" s="367"/>
      <c r="BH59" s="367"/>
      <c r="BI59" s="367"/>
      <c r="BJ59" s="367"/>
      <c r="BK59" s="367"/>
      <c r="BL59" s="367"/>
      <c r="BM59" s="367"/>
      <c r="BN59" s="367"/>
      <c r="BO59" s="367"/>
      <c r="BP59" s="367"/>
      <c r="BQ59" s="367"/>
      <c r="BR59" s="367"/>
      <c r="BS59" s="367"/>
      <c r="BT59" s="367"/>
    </row>
    <row r="60" spans="1:72">
      <c r="A60" s="368"/>
      <c r="B60" s="368"/>
      <c r="C60" s="368"/>
      <c r="D60" s="368"/>
      <c r="E60" s="368"/>
      <c r="F60" s="368"/>
      <c r="G60" s="368"/>
      <c r="H60" s="368"/>
      <c r="I60" s="368"/>
      <c r="J60" s="368"/>
      <c r="K60" s="368"/>
      <c r="L60" s="371"/>
      <c r="M60" s="371"/>
      <c r="N60" s="371"/>
      <c r="O60" s="371"/>
      <c r="P60" s="371"/>
      <c r="Q60" s="371"/>
      <c r="R60" s="371"/>
      <c r="S60" s="371"/>
      <c r="T60" s="371"/>
      <c r="U60" s="363"/>
      <c r="V60" s="363"/>
      <c r="W60" s="363"/>
      <c r="X60" s="363"/>
      <c r="Y60" s="377"/>
      <c r="Z60" s="377"/>
      <c r="AA60" s="377"/>
      <c r="AB60" s="377"/>
      <c r="AC60" s="377"/>
      <c r="AD60" s="377"/>
      <c r="AE60" s="377"/>
      <c r="AF60" s="377"/>
      <c r="AG60" s="377"/>
      <c r="AH60" s="389"/>
      <c r="AI60" s="238"/>
      <c r="AJ60" s="389"/>
      <c r="AK60" s="369"/>
      <c r="AL60" s="363"/>
      <c r="AM60" s="363"/>
      <c r="AN60" s="363"/>
      <c r="AO60" s="363"/>
      <c r="AP60" s="363"/>
      <c r="AQ60" s="363"/>
      <c r="AR60" s="363"/>
      <c r="AS60" s="363"/>
      <c r="AT60" s="363"/>
      <c r="AU60" s="363"/>
      <c r="AV60" s="363"/>
      <c r="AW60" s="363"/>
      <c r="AX60" s="363"/>
      <c r="AY60" s="363"/>
      <c r="AZ60" s="367"/>
      <c r="BA60" s="367"/>
      <c r="BB60" s="367"/>
      <c r="BC60" s="367"/>
      <c r="BD60" s="367"/>
      <c r="BE60" s="367"/>
      <c r="BF60" s="367"/>
      <c r="BG60" s="367"/>
      <c r="BH60" s="367"/>
      <c r="BI60" s="367"/>
      <c r="BJ60" s="367"/>
      <c r="BK60" s="367"/>
      <c r="BL60" s="367"/>
      <c r="BM60" s="367"/>
      <c r="BN60" s="367"/>
      <c r="BO60" s="367"/>
      <c r="BP60" s="367"/>
      <c r="BQ60" s="367"/>
      <c r="BR60" s="367"/>
      <c r="BS60" s="367"/>
      <c r="BT60" s="367"/>
    </row>
    <row r="61" spans="1:72">
      <c r="A61" s="368"/>
      <c r="B61" s="368"/>
      <c r="C61" s="368"/>
      <c r="D61" s="368"/>
      <c r="E61" s="368"/>
      <c r="F61" s="368"/>
      <c r="G61" s="368"/>
      <c r="H61" s="368"/>
      <c r="I61" s="368"/>
      <c r="J61" s="368"/>
      <c r="K61" s="368"/>
      <c r="L61" s="371"/>
      <c r="M61" s="371"/>
      <c r="N61" s="371"/>
      <c r="O61" s="371"/>
      <c r="P61" s="371"/>
      <c r="Q61" s="371"/>
      <c r="R61" s="371"/>
      <c r="S61" s="371"/>
      <c r="T61" s="371"/>
      <c r="U61" s="363"/>
      <c r="V61" s="363"/>
      <c r="W61" s="363"/>
      <c r="X61" s="363"/>
      <c r="Y61" s="377"/>
      <c r="Z61" s="377"/>
      <c r="AA61" s="377"/>
      <c r="AB61" s="377"/>
      <c r="AC61" s="377"/>
      <c r="AD61" s="377"/>
      <c r="AE61" s="377"/>
      <c r="AF61" s="377"/>
      <c r="AG61" s="377"/>
      <c r="AH61" s="389"/>
      <c r="AI61" s="238"/>
      <c r="AJ61" s="389"/>
      <c r="AK61" s="369"/>
      <c r="AL61" s="363"/>
      <c r="AM61" s="363"/>
      <c r="AN61" s="363"/>
      <c r="AO61" s="363"/>
      <c r="AP61" s="363"/>
      <c r="AQ61" s="363"/>
      <c r="AR61" s="363"/>
      <c r="AS61" s="363"/>
      <c r="AT61" s="363"/>
      <c r="AU61" s="363"/>
      <c r="AV61" s="363"/>
      <c r="AW61" s="363"/>
      <c r="AX61" s="363"/>
      <c r="AY61" s="363"/>
      <c r="AZ61" s="367"/>
      <c r="BA61" s="367"/>
      <c r="BB61" s="367"/>
      <c r="BC61" s="367"/>
      <c r="BD61" s="367"/>
      <c r="BE61" s="367"/>
      <c r="BF61" s="367"/>
      <c r="BG61" s="367"/>
      <c r="BH61" s="367"/>
      <c r="BI61" s="367"/>
      <c r="BJ61" s="367"/>
      <c r="BK61" s="367"/>
      <c r="BL61" s="367"/>
      <c r="BM61" s="367"/>
      <c r="BN61" s="367"/>
      <c r="BO61" s="367"/>
      <c r="BP61" s="367"/>
      <c r="BQ61" s="367"/>
      <c r="BR61" s="367"/>
      <c r="BS61" s="367"/>
      <c r="BT61" s="367"/>
    </row>
    <row r="62" spans="1:72">
      <c r="A62" s="368"/>
      <c r="B62" s="368"/>
      <c r="C62" s="368"/>
      <c r="D62" s="368"/>
      <c r="E62" s="368"/>
      <c r="F62" s="368"/>
      <c r="G62" s="368"/>
      <c r="H62" s="368"/>
      <c r="I62" s="368"/>
      <c r="J62" s="368"/>
      <c r="K62" s="368"/>
      <c r="L62" s="371"/>
      <c r="M62" s="371"/>
      <c r="N62" s="371"/>
      <c r="O62" s="371"/>
      <c r="P62" s="371"/>
      <c r="Q62" s="371"/>
      <c r="R62" s="371"/>
      <c r="S62" s="371"/>
      <c r="T62" s="371"/>
      <c r="U62" s="363"/>
      <c r="V62" s="363"/>
      <c r="W62" s="363"/>
      <c r="X62" s="363"/>
      <c r="Y62" s="377"/>
      <c r="Z62" s="377"/>
      <c r="AA62" s="377"/>
      <c r="AB62" s="377"/>
      <c r="AC62" s="377"/>
      <c r="AD62" s="377"/>
      <c r="AE62" s="377"/>
      <c r="AF62" s="377"/>
      <c r="AG62" s="377"/>
      <c r="AH62" s="389"/>
      <c r="AI62" s="238"/>
      <c r="AJ62" s="389"/>
      <c r="AK62" s="369"/>
      <c r="AL62" s="363"/>
      <c r="AM62" s="363"/>
      <c r="AN62" s="363"/>
      <c r="AO62" s="363"/>
      <c r="AP62" s="363"/>
      <c r="AQ62" s="363"/>
      <c r="AR62" s="363"/>
      <c r="AS62" s="363"/>
      <c r="AT62" s="363"/>
      <c r="AU62" s="363"/>
      <c r="AV62" s="363"/>
      <c r="AW62" s="363"/>
      <c r="AX62" s="363"/>
      <c r="AY62" s="363"/>
      <c r="AZ62" s="367"/>
      <c r="BA62" s="367"/>
      <c r="BB62" s="367"/>
      <c r="BC62" s="367"/>
      <c r="BD62" s="367"/>
      <c r="BE62" s="367"/>
      <c r="BF62" s="367"/>
      <c r="BG62" s="367"/>
      <c r="BH62" s="367"/>
      <c r="BI62" s="367"/>
      <c r="BJ62" s="367"/>
      <c r="BK62" s="367"/>
      <c r="BL62" s="367"/>
      <c r="BM62" s="367"/>
      <c r="BN62" s="367"/>
      <c r="BO62" s="367"/>
      <c r="BP62" s="367"/>
      <c r="BQ62" s="367"/>
      <c r="BR62" s="367"/>
      <c r="BS62" s="367"/>
      <c r="BT62" s="367"/>
    </row>
    <row r="63" spans="1:72">
      <c r="A63" s="368"/>
      <c r="B63" s="368"/>
      <c r="C63" s="368"/>
      <c r="D63" s="368"/>
      <c r="E63" s="368"/>
      <c r="F63" s="368"/>
      <c r="G63" s="368"/>
      <c r="H63" s="368"/>
      <c r="I63" s="368"/>
      <c r="J63" s="368"/>
      <c r="K63" s="368"/>
      <c r="L63" s="371"/>
      <c r="M63" s="371"/>
      <c r="N63" s="371"/>
      <c r="O63" s="371"/>
      <c r="P63" s="371"/>
      <c r="Q63" s="371"/>
      <c r="R63" s="371"/>
      <c r="S63" s="371"/>
      <c r="T63" s="371"/>
      <c r="U63" s="363"/>
      <c r="V63" s="363"/>
      <c r="W63" s="363"/>
      <c r="X63" s="363"/>
      <c r="Y63" s="377"/>
      <c r="Z63" s="377"/>
      <c r="AA63" s="377"/>
      <c r="AB63" s="377"/>
      <c r="AC63" s="377"/>
      <c r="AD63" s="377"/>
      <c r="AE63" s="377"/>
      <c r="AF63" s="377"/>
      <c r="AG63" s="377"/>
      <c r="AH63" s="389"/>
      <c r="AI63" s="238"/>
      <c r="AJ63" s="389"/>
      <c r="AK63" s="369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7"/>
      <c r="BA63" s="367"/>
      <c r="BB63" s="367"/>
      <c r="BC63" s="367"/>
      <c r="BD63" s="367"/>
      <c r="BE63" s="367"/>
      <c r="BF63" s="367"/>
      <c r="BG63" s="367"/>
      <c r="BH63" s="367"/>
      <c r="BI63" s="367"/>
      <c r="BJ63" s="367"/>
      <c r="BK63" s="367"/>
      <c r="BL63" s="367"/>
      <c r="BM63" s="367"/>
      <c r="BN63" s="367"/>
      <c r="BO63" s="367"/>
      <c r="BP63" s="367"/>
      <c r="BQ63" s="367"/>
      <c r="BR63" s="367"/>
      <c r="BS63" s="367"/>
      <c r="BT63" s="367"/>
    </row>
    <row r="64" spans="1:72">
      <c r="A64" s="368"/>
      <c r="B64" s="368"/>
      <c r="C64" s="368"/>
      <c r="D64" s="368"/>
      <c r="E64" s="368"/>
      <c r="F64" s="368"/>
      <c r="G64" s="368"/>
      <c r="H64" s="368"/>
      <c r="I64" s="368"/>
      <c r="J64" s="368"/>
      <c r="K64" s="368"/>
      <c r="L64" s="371"/>
      <c r="M64" s="371"/>
      <c r="N64" s="371"/>
      <c r="O64" s="371"/>
      <c r="P64" s="371"/>
      <c r="Q64" s="371"/>
      <c r="R64" s="371"/>
      <c r="S64" s="371"/>
      <c r="T64" s="371"/>
      <c r="U64" s="363"/>
      <c r="V64" s="363"/>
      <c r="W64" s="363"/>
      <c r="X64" s="363"/>
      <c r="Y64" s="377"/>
      <c r="Z64" s="377"/>
      <c r="AA64" s="377"/>
      <c r="AB64" s="377"/>
      <c r="AC64" s="377"/>
      <c r="AD64" s="377"/>
      <c r="AE64" s="377"/>
      <c r="AF64" s="377"/>
      <c r="AG64" s="377"/>
      <c r="AH64" s="389"/>
      <c r="AI64" s="238"/>
      <c r="AJ64" s="389"/>
      <c r="AK64" s="369"/>
      <c r="AL64" s="363"/>
      <c r="AM64" s="363"/>
      <c r="AN64" s="363"/>
      <c r="AO64" s="363"/>
      <c r="AP64" s="363"/>
      <c r="AQ64" s="363"/>
      <c r="AR64" s="363"/>
      <c r="AS64" s="363"/>
      <c r="AT64" s="363"/>
      <c r="AU64" s="363"/>
      <c r="AV64" s="363"/>
      <c r="AW64" s="363"/>
      <c r="AX64" s="363"/>
      <c r="AY64" s="363"/>
      <c r="AZ64" s="367"/>
      <c r="BA64" s="367"/>
      <c r="BB64" s="367"/>
      <c r="BC64" s="367"/>
      <c r="BD64" s="367"/>
      <c r="BE64" s="367"/>
      <c r="BF64" s="367"/>
      <c r="BG64" s="367"/>
      <c r="BH64" s="367"/>
      <c r="BI64" s="367"/>
      <c r="BJ64" s="367"/>
      <c r="BK64" s="367"/>
      <c r="BL64" s="367"/>
      <c r="BM64" s="367"/>
      <c r="BN64" s="367"/>
      <c r="BO64" s="367"/>
      <c r="BP64" s="367"/>
      <c r="BQ64" s="367"/>
      <c r="BR64" s="367"/>
      <c r="BS64" s="367"/>
      <c r="BT64" s="367"/>
    </row>
  </sheetData>
  <mergeCells count="3">
    <mergeCell ref="Z1:AB2"/>
    <mergeCell ref="R3:T5"/>
    <mergeCell ref="Z10:AB11"/>
  </mergeCells>
  <conditionalFormatting sqref="B7:J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J2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6:J34 Y26:AG34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J3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T3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T7 L15:S15 L14:R14 T14 L13:Q13 S13:T13 L12:P12 R12:T12 L11:T11 L10:N10 P10:T10 L9:M9 O9:T9 L8 N8:T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10 V12:V15">
    <cfRule type="cellIs" dxfId="6" priority="17" operator="equal">
      <formula>0</formula>
    </cfRule>
  </conditionalFormatting>
  <conditionalFormatting sqref="V26:V29 V31:V3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">
    <cfRule type="cellIs" dxfId="5" priority="16" operator="equal">
      <formula>0</formula>
    </cfRule>
  </conditionalFormatting>
  <conditionalFormatting sqref="X7:X10 X12:X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:AG3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6:AG4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3:AB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:AB9 AB8 Z7:AB7 Z8:Z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6:AQ3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6:AS29 AS31:AS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2:AW32 AU34:AW34 AU33 AW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2:AW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8:AW28 AW27 AU26:AW26 AU27:AU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6:BA28 AZ29:BA3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0354-8526-426E-9362-753761FD7379}">
  <sheetPr>
    <tabColor theme="7" tint="0.59999389629810485"/>
  </sheetPr>
  <dimension ref="A1:BV261"/>
  <sheetViews>
    <sheetView zoomScaleNormal="100" workbookViewId="0">
      <selection activeCell="O37" sqref="O37"/>
    </sheetView>
  </sheetViews>
  <sheetFormatPr defaultRowHeight="15"/>
  <cols>
    <col min="1" max="1" width="4.85546875" style="120" customWidth="1"/>
    <col min="2" max="2" width="3.28515625" style="115" customWidth="1"/>
    <col min="3" max="3" width="8.42578125" style="1" customWidth="1"/>
    <col min="4" max="12" width="8.42578125" style="120" customWidth="1"/>
    <col min="13" max="13" width="3.28515625" style="120" customWidth="1"/>
    <col min="14" max="14" width="4.85546875" style="120" customWidth="1"/>
    <col min="15" max="19" width="7.28515625" style="120" customWidth="1"/>
    <col min="20" max="20" width="7.28515625" style="118" customWidth="1"/>
    <col min="21" max="21" width="7.28515625" style="119" customWidth="1"/>
    <col min="22" max="23" width="7.28515625" style="118" customWidth="1"/>
    <col min="24" max="24" width="4.42578125" style="118" customWidth="1"/>
    <col min="25" max="33" width="4.85546875" style="117" customWidth="1"/>
    <col min="34" max="34" width="2.42578125" style="1" customWidth="1"/>
    <col min="35" max="35" width="6.5703125" style="1" customWidth="1"/>
    <col min="36" max="36" width="2.42578125" style="1" customWidth="1"/>
    <col min="37" max="37" width="6.28515625" style="116" customWidth="1"/>
    <col min="38" max="38" width="2.42578125" style="115" customWidth="1"/>
    <col min="39" max="41" width="7.28515625" style="1" customWidth="1"/>
    <col min="42" max="42" width="4.140625" style="1" bestFit="1" customWidth="1"/>
    <col min="43" max="43" width="4" style="1" bestFit="1" customWidth="1"/>
    <col min="44" max="44" width="4.85546875" style="1" bestFit="1" customWidth="1"/>
    <col min="45" max="74" width="5.28515625" style="1" bestFit="1" customWidth="1"/>
    <col min="75" max="76" width="3.5703125" style="1" customWidth="1"/>
    <col min="77" max="16384" width="9.140625" style="1"/>
  </cols>
  <sheetData>
    <row r="1" spans="1:74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4"/>
      <c r="Z1" s="124"/>
      <c r="AA1" s="124"/>
      <c r="AB1" s="124"/>
      <c r="AC1" s="124"/>
      <c r="AD1" s="124"/>
      <c r="AE1" s="124"/>
      <c r="AF1" s="124"/>
      <c r="AG1" s="124"/>
      <c r="AH1" s="122"/>
      <c r="AI1" s="122"/>
      <c r="AJ1" s="122"/>
      <c r="AK1" s="123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</row>
    <row r="2" spans="1:74">
      <c r="A2" s="122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4"/>
      <c r="Z2" s="124"/>
      <c r="AA2" s="124"/>
      <c r="AB2" s="124"/>
      <c r="AC2" s="124"/>
      <c r="AD2" s="124"/>
      <c r="AE2" s="124"/>
      <c r="AF2" s="124"/>
      <c r="AG2" s="124"/>
      <c r="AH2" s="122"/>
      <c r="AI2" s="122"/>
      <c r="AJ2" s="122"/>
      <c r="AK2" s="123"/>
      <c r="AL2" s="122"/>
      <c r="AM2" s="585" t="s">
        <v>23</v>
      </c>
      <c r="AN2" s="586"/>
      <c r="AO2" s="587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</row>
    <row r="3" spans="1:74" s="122" customFormat="1" ht="10.5" customHeight="1" thickBot="1">
      <c r="A3" s="126"/>
      <c r="B3" s="257"/>
      <c r="C3" s="152"/>
      <c r="D3" s="152"/>
      <c r="E3" s="152"/>
      <c r="F3" s="152"/>
      <c r="G3" s="152"/>
      <c r="H3" s="152"/>
      <c r="I3" s="152"/>
      <c r="J3" s="152"/>
      <c r="K3" s="115"/>
      <c r="L3" s="115"/>
      <c r="M3" s="115"/>
      <c r="N3" s="126"/>
      <c r="Y3" s="124"/>
      <c r="Z3" s="124"/>
      <c r="AA3" s="124"/>
      <c r="AB3" s="124"/>
      <c r="AC3" s="124"/>
      <c r="AD3" s="124"/>
      <c r="AE3" s="124"/>
      <c r="AF3" s="124"/>
      <c r="AG3" s="124"/>
      <c r="AK3" s="123"/>
      <c r="AM3" s="588"/>
      <c r="AN3" s="589"/>
      <c r="AO3" s="590"/>
    </row>
    <row r="4" spans="1:74" ht="24" customHeight="1">
      <c r="A4" s="126"/>
      <c r="B4" s="152"/>
      <c r="C4" s="256">
        <v>1.1000000000000001</v>
      </c>
      <c r="D4" s="251">
        <v>1.2</v>
      </c>
      <c r="E4" s="256">
        <v>1.3</v>
      </c>
      <c r="F4" s="255"/>
      <c r="G4" s="255"/>
      <c r="H4" s="255"/>
      <c r="I4" s="255"/>
      <c r="J4" s="255"/>
      <c r="K4" s="254"/>
      <c r="L4" s="253"/>
      <c r="M4" s="115"/>
      <c r="N4" s="126"/>
      <c r="O4" s="494">
        <f>(O5+P4)/2</f>
        <v>5.5</v>
      </c>
      <c r="P4" s="497">
        <v>6</v>
      </c>
      <c r="Q4" s="493">
        <f>(Q5+P4)/2</f>
        <v>3.5</v>
      </c>
      <c r="R4" s="249"/>
      <c r="S4" s="248"/>
      <c r="T4" s="126"/>
      <c r="U4" s="247"/>
      <c r="V4" s="126"/>
      <c r="W4" s="126"/>
      <c r="X4" s="126"/>
      <c r="Y4" s="124"/>
      <c r="Z4" s="124"/>
      <c r="AA4" s="124"/>
      <c r="AB4" s="124"/>
      <c r="AC4" s="124"/>
      <c r="AD4" s="124"/>
      <c r="AE4" s="124"/>
      <c r="AF4" s="124"/>
      <c r="AG4" s="124"/>
      <c r="AH4" s="122"/>
      <c r="AI4" s="122"/>
      <c r="AJ4" s="126"/>
      <c r="AK4" s="123"/>
      <c r="AL4" s="122"/>
      <c r="AM4" s="234">
        <f>O4</f>
        <v>5.5</v>
      </c>
      <c r="AN4" s="233">
        <f>P4</f>
        <v>6</v>
      </c>
      <c r="AO4" s="232">
        <f>Q4</f>
        <v>3.5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</row>
    <row r="5" spans="1:74" ht="24" customHeight="1">
      <c r="A5" s="126"/>
      <c r="B5" s="152"/>
      <c r="C5" s="246">
        <v>2.1</v>
      </c>
      <c r="D5" s="252">
        <v>2.2000000000000002</v>
      </c>
      <c r="E5" s="251">
        <v>2.2999999999999998</v>
      </c>
      <c r="F5" s="152"/>
      <c r="G5" s="152"/>
      <c r="H5" s="152"/>
      <c r="I5" s="152"/>
      <c r="J5" s="152"/>
      <c r="K5" s="115"/>
      <c r="L5" s="244"/>
      <c r="M5" s="115"/>
      <c r="N5" s="126"/>
      <c r="O5" s="498">
        <v>5</v>
      </c>
      <c r="P5" s="250" t="s">
        <v>22</v>
      </c>
      <c r="Q5" s="501">
        <v>1</v>
      </c>
      <c r="R5" s="500"/>
      <c r="S5" s="248"/>
      <c r="T5" s="126"/>
      <c r="U5" s="247"/>
      <c r="V5" s="126"/>
      <c r="W5" s="126"/>
      <c r="X5" s="126"/>
      <c r="Y5" s="124"/>
      <c r="Z5" s="239"/>
      <c r="AA5" s="124"/>
      <c r="AB5" s="124"/>
      <c r="AC5" s="124"/>
      <c r="AD5" s="124"/>
      <c r="AE5" s="124"/>
      <c r="AF5" s="124"/>
      <c r="AG5" s="124"/>
      <c r="AH5" s="122"/>
      <c r="AI5" s="122"/>
      <c r="AJ5" s="122"/>
      <c r="AK5" s="123"/>
      <c r="AL5" s="122"/>
      <c r="AM5" s="227">
        <f>O5</f>
        <v>5</v>
      </c>
      <c r="AN5" s="226">
        <f>(AN4+AM5+AO5+AN6)/4</f>
        <v>23</v>
      </c>
      <c r="AO5" s="225">
        <f>Q5</f>
        <v>1</v>
      </c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</row>
    <row r="6" spans="1:74" ht="24" customHeight="1" thickBot="1">
      <c r="A6" s="126"/>
      <c r="B6" s="152"/>
      <c r="C6" s="245">
        <v>3.1</v>
      </c>
      <c r="D6" s="246">
        <v>3.2</v>
      </c>
      <c r="E6" s="245">
        <v>3.3</v>
      </c>
      <c r="F6" s="152"/>
      <c r="G6" s="152"/>
      <c r="H6" s="152"/>
      <c r="I6" s="152"/>
      <c r="J6" s="152"/>
      <c r="K6" s="115"/>
      <c r="L6" s="244"/>
      <c r="M6" s="115"/>
      <c r="N6" s="126"/>
      <c r="O6" s="495">
        <f>(O5+P6)/2</f>
        <v>42.5</v>
      </c>
      <c r="P6" s="499">
        <v>80</v>
      </c>
      <c r="Q6" s="496">
        <f>(Q5+P6)/2</f>
        <v>40.5</v>
      </c>
      <c r="R6" s="243"/>
      <c r="S6" s="242" t="s">
        <v>21</v>
      </c>
      <c r="T6" s="242"/>
      <c r="U6" s="242"/>
      <c r="V6" s="242"/>
      <c r="W6" s="242"/>
      <c r="X6" s="122"/>
      <c r="Y6" s="124"/>
      <c r="Z6" s="239"/>
      <c r="AA6" s="124"/>
      <c r="AB6" s="124"/>
      <c r="AC6" s="124"/>
      <c r="AD6" s="124"/>
      <c r="AE6" s="124"/>
      <c r="AF6" s="124"/>
      <c r="AG6" s="124"/>
      <c r="AH6" s="122"/>
      <c r="AI6" s="122"/>
      <c r="AJ6" s="122"/>
      <c r="AK6" s="123"/>
      <c r="AL6" s="122"/>
      <c r="AM6" s="220">
        <f>O6</f>
        <v>42.5</v>
      </c>
      <c r="AN6" s="219">
        <f>P6</f>
        <v>80</v>
      </c>
      <c r="AO6" s="218">
        <f>Q6</f>
        <v>40.5</v>
      </c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</row>
    <row r="7" spans="1:74" s="236" customFormat="1" ht="24" customHeight="1" thickBot="1">
      <c r="A7" s="126"/>
      <c r="B7" s="170"/>
      <c r="C7" s="171"/>
      <c r="D7" s="170"/>
      <c r="E7" s="241"/>
      <c r="F7" s="151"/>
      <c r="G7" s="170"/>
      <c r="H7" s="170"/>
      <c r="I7" s="170"/>
      <c r="J7" s="170"/>
      <c r="K7" s="240"/>
      <c r="L7" s="207"/>
      <c r="M7" s="120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2"/>
      <c r="Y7" s="239"/>
      <c r="Z7" s="239"/>
      <c r="AA7" s="239"/>
      <c r="AB7" s="239"/>
      <c r="AC7" s="239"/>
      <c r="AD7" s="239"/>
      <c r="AE7" s="239"/>
      <c r="AF7" s="239"/>
      <c r="AG7" s="239"/>
      <c r="AH7" s="238"/>
      <c r="AI7" s="238"/>
      <c r="AJ7" s="238"/>
      <c r="AK7" s="123"/>
      <c r="AL7" s="122"/>
      <c r="AM7" s="237"/>
      <c r="AN7" s="237"/>
      <c r="AO7" s="237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</row>
    <row r="8" spans="1:74" ht="24" customHeight="1" thickBot="1">
      <c r="A8" s="153"/>
      <c r="B8" s="152"/>
      <c r="C8" s="188">
        <f>C4</f>
        <v>1.1000000000000001</v>
      </c>
      <c r="D8" s="189"/>
      <c r="E8" s="216"/>
      <c r="F8" s="491"/>
      <c r="G8" s="187">
        <f>D4</f>
        <v>1.2</v>
      </c>
      <c r="H8" s="235">
        <f>C5</f>
        <v>2.1</v>
      </c>
      <c r="I8" s="184"/>
      <c r="J8" s="184"/>
      <c r="K8" s="183"/>
      <c r="L8" s="182">
        <f>COUNT(G8:J8)</f>
        <v>2</v>
      </c>
      <c r="M8" s="143"/>
      <c r="N8" s="142">
        <f t="shared" ref="N8:N16" si="0">SUM(O8:W8)</f>
        <v>1</v>
      </c>
      <c r="O8" s="179">
        <v>1</v>
      </c>
      <c r="P8" s="178">
        <v>0</v>
      </c>
      <c r="Q8" s="177">
        <v>0</v>
      </c>
      <c r="R8" s="180">
        <v>0</v>
      </c>
      <c r="S8" s="180">
        <v>0</v>
      </c>
      <c r="T8" s="213">
        <v>0</v>
      </c>
      <c r="U8" s="180">
        <v>0</v>
      </c>
      <c r="V8" s="180">
        <v>0</v>
      </c>
      <c r="W8" s="213">
        <v>0</v>
      </c>
      <c r="X8" s="122"/>
      <c r="Y8" s="133">
        <f t="array" ref="Y8:AG16">MINVERSE($O$8:$W$16)</f>
        <v>1</v>
      </c>
      <c r="Z8" s="174">
        <v>0</v>
      </c>
      <c r="AA8" s="173">
        <v>0</v>
      </c>
      <c r="AB8" s="176">
        <v>0</v>
      </c>
      <c r="AC8" s="174">
        <v>0</v>
      </c>
      <c r="AD8" s="173">
        <v>0</v>
      </c>
      <c r="AE8" s="176">
        <v>0</v>
      </c>
      <c r="AF8" s="174">
        <v>0</v>
      </c>
      <c r="AG8" s="173">
        <v>0</v>
      </c>
      <c r="AH8" s="122"/>
      <c r="AI8" s="172">
        <f>O4</f>
        <v>5.5</v>
      </c>
      <c r="AJ8" s="122"/>
      <c r="AK8" s="480">
        <f t="array" ref="AK8:AK16">MMULT(Y8:AG16,AI8:AI16)</f>
        <v>5.5</v>
      </c>
      <c r="AL8" s="122"/>
      <c r="AM8" s="234">
        <f>AK8</f>
        <v>5.5</v>
      </c>
      <c r="AN8" s="233">
        <f>AK11</f>
        <v>6</v>
      </c>
      <c r="AO8" s="232">
        <f>AK14</f>
        <v>3.5</v>
      </c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</row>
    <row r="9" spans="1:74" ht="24" customHeight="1" thickBot="1">
      <c r="A9" s="153"/>
      <c r="B9" s="152"/>
      <c r="C9" s="231">
        <f>C5</f>
        <v>2.1</v>
      </c>
      <c r="D9" s="170"/>
      <c r="E9" s="207"/>
      <c r="F9" s="491"/>
      <c r="G9" s="230">
        <f>C4</f>
        <v>1.1000000000000001</v>
      </c>
      <c r="H9" s="229">
        <f>D5</f>
        <v>2.2000000000000002</v>
      </c>
      <c r="I9" s="228">
        <f>C6</f>
        <v>3.1</v>
      </c>
      <c r="J9" s="165"/>
      <c r="K9" s="164"/>
      <c r="L9" s="163">
        <f>COUNT(G9:J9)</f>
        <v>3</v>
      </c>
      <c r="M9" s="143"/>
      <c r="N9" s="142">
        <f t="shared" si="0"/>
        <v>1</v>
      </c>
      <c r="O9" s="160">
        <v>0</v>
      </c>
      <c r="P9" s="159">
        <v>1</v>
      </c>
      <c r="Q9" s="158">
        <v>0</v>
      </c>
      <c r="R9" s="161">
        <v>0</v>
      </c>
      <c r="S9" s="161">
        <v>0</v>
      </c>
      <c r="T9" s="193">
        <v>0</v>
      </c>
      <c r="U9" s="161">
        <v>0</v>
      </c>
      <c r="V9" s="161">
        <v>0</v>
      </c>
      <c r="W9" s="193">
        <v>0</v>
      </c>
      <c r="X9" s="122"/>
      <c r="Y9" s="156">
        <v>0</v>
      </c>
      <c r="Z9" s="133">
        <v>1</v>
      </c>
      <c r="AA9" s="155">
        <v>0</v>
      </c>
      <c r="AB9" s="156">
        <v>0</v>
      </c>
      <c r="AC9" s="157">
        <v>0</v>
      </c>
      <c r="AD9" s="155">
        <v>0</v>
      </c>
      <c r="AE9" s="156">
        <v>0</v>
      </c>
      <c r="AF9" s="157">
        <v>0</v>
      </c>
      <c r="AG9" s="155">
        <v>0</v>
      </c>
      <c r="AH9" s="122"/>
      <c r="AI9" s="154">
        <f>O5</f>
        <v>5</v>
      </c>
      <c r="AJ9" s="122"/>
      <c r="AK9" s="481">
        <v>5</v>
      </c>
      <c r="AL9" s="122"/>
      <c r="AM9" s="227">
        <f>AK9</f>
        <v>5</v>
      </c>
      <c r="AN9" s="226">
        <f>AK12</f>
        <v>23</v>
      </c>
      <c r="AO9" s="225">
        <f>AK15</f>
        <v>1</v>
      </c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</row>
    <row r="10" spans="1:74" ht="24" customHeight="1" thickBot="1">
      <c r="A10" s="153"/>
      <c r="B10" s="152"/>
      <c r="C10" s="224">
        <f>C6</f>
        <v>3.1</v>
      </c>
      <c r="D10" s="170"/>
      <c r="E10" s="207"/>
      <c r="F10" s="491"/>
      <c r="G10" s="223">
        <f>C5</f>
        <v>2.1</v>
      </c>
      <c r="H10" s="222">
        <f>D6</f>
        <v>3.2</v>
      </c>
      <c r="I10" s="146"/>
      <c r="J10" s="146"/>
      <c r="K10" s="145"/>
      <c r="L10" s="144">
        <f>COUNT(G10:J10)</f>
        <v>2</v>
      </c>
      <c r="M10" s="143"/>
      <c r="N10" s="142">
        <f t="shared" si="0"/>
        <v>1</v>
      </c>
      <c r="O10" s="139">
        <v>0</v>
      </c>
      <c r="P10" s="138">
        <v>0</v>
      </c>
      <c r="Q10" s="137">
        <v>1</v>
      </c>
      <c r="R10" s="161">
        <v>0</v>
      </c>
      <c r="S10" s="161">
        <v>0</v>
      </c>
      <c r="T10" s="193">
        <v>0</v>
      </c>
      <c r="U10" s="140">
        <v>0</v>
      </c>
      <c r="V10" s="140">
        <v>0</v>
      </c>
      <c r="W10" s="221">
        <v>0</v>
      </c>
      <c r="X10" s="122"/>
      <c r="Y10" s="135">
        <v>0</v>
      </c>
      <c r="Z10" s="134">
        <v>0</v>
      </c>
      <c r="AA10" s="133">
        <v>1</v>
      </c>
      <c r="AB10" s="175">
        <v>0</v>
      </c>
      <c r="AC10" s="175">
        <v>0</v>
      </c>
      <c r="AD10" s="155">
        <v>0</v>
      </c>
      <c r="AE10" s="135">
        <v>0</v>
      </c>
      <c r="AF10" s="134">
        <v>0</v>
      </c>
      <c r="AG10" s="136">
        <v>0</v>
      </c>
      <c r="AH10" s="122"/>
      <c r="AI10" s="132">
        <f>O6</f>
        <v>42.5</v>
      </c>
      <c r="AJ10" s="122"/>
      <c r="AK10" s="482">
        <v>42.5</v>
      </c>
      <c r="AL10" s="122"/>
      <c r="AM10" s="220">
        <f>AK10</f>
        <v>42.5</v>
      </c>
      <c r="AN10" s="219">
        <f>AK13</f>
        <v>80</v>
      </c>
      <c r="AO10" s="218">
        <f>AK16</f>
        <v>40.5</v>
      </c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</row>
    <row r="11" spans="1:74" ht="24" customHeight="1" thickBot="1">
      <c r="A11" s="153"/>
      <c r="B11" s="152"/>
      <c r="C11" s="190"/>
      <c r="D11" s="217">
        <f>D4</f>
        <v>1.2</v>
      </c>
      <c r="E11" s="216"/>
      <c r="F11" s="491"/>
      <c r="G11" s="168">
        <f>C4</f>
        <v>1.1000000000000001</v>
      </c>
      <c r="H11" s="215">
        <f>D5</f>
        <v>2.2000000000000002</v>
      </c>
      <c r="I11" s="194">
        <f>E4</f>
        <v>1.3</v>
      </c>
      <c r="J11" s="214"/>
      <c r="K11" s="164"/>
      <c r="L11" s="144">
        <f>COUNT(G11:J11)</f>
        <v>3</v>
      </c>
      <c r="M11" s="143"/>
      <c r="N11" s="142">
        <f t="shared" si="0"/>
        <v>1</v>
      </c>
      <c r="O11" s="162">
        <v>0</v>
      </c>
      <c r="P11" s="161">
        <v>0</v>
      </c>
      <c r="Q11" s="161">
        <v>0</v>
      </c>
      <c r="R11" s="179">
        <v>1</v>
      </c>
      <c r="S11" s="178">
        <v>0</v>
      </c>
      <c r="T11" s="177">
        <v>0</v>
      </c>
      <c r="U11" s="180">
        <v>0</v>
      </c>
      <c r="V11" s="180">
        <v>0</v>
      </c>
      <c r="W11" s="213">
        <v>0</v>
      </c>
      <c r="X11" s="122"/>
      <c r="Y11" s="176">
        <v>0</v>
      </c>
      <c r="Z11" s="174">
        <v>0</v>
      </c>
      <c r="AA11" s="175">
        <v>0</v>
      </c>
      <c r="AB11" s="133">
        <v>1</v>
      </c>
      <c r="AC11" s="192">
        <v>0</v>
      </c>
      <c r="AD11" s="192">
        <v>0</v>
      </c>
      <c r="AE11" s="174">
        <v>0</v>
      </c>
      <c r="AF11" s="174">
        <v>0</v>
      </c>
      <c r="AG11" s="173">
        <v>0</v>
      </c>
      <c r="AH11" s="122"/>
      <c r="AI11" s="212">
        <f>P4</f>
        <v>6</v>
      </c>
      <c r="AJ11" s="122"/>
      <c r="AK11" s="480">
        <v>6</v>
      </c>
      <c r="AL11" s="122"/>
      <c r="AM11" s="211"/>
      <c r="AN11" s="210" t="s">
        <v>20</v>
      </c>
      <c r="AO11" s="209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22"/>
    </row>
    <row r="12" spans="1:74" ht="24" customHeight="1" thickBot="1">
      <c r="A12" s="153"/>
      <c r="B12" s="152"/>
      <c r="C12" s="171"/>
      <c r="D12" s="208">
        <f>D5</f>
        <v>2.2000000000000002</v>
      </c>
      <c r="E12" s="207"/>
      <c r="F12" s="491"/>
      <c r="G12" s="206">
        <f>D4</f>
        <v>1.2</v>
      </c>
      <c r="H12" s="205">
        <f>C5</f>
        <v>2.1</v>
      </c>
      <c r="I12" s="186">
        <f>E5</f>
        <v>2.2999999999999998</v>
      </c>
      <c r="J12" s="205">
        <f>D6</f>
        <v>3.2</v>
      </c>
      <c r="K12" s="164"/>
      <c r="L12" s="204">
        <f>-COUNT(G12:J12)</f>
        <v>-4</v>
      </c>
      <c r="M12" s="143"/>
      <c r="N12" s="142">
        <f t="shared" si="0"/>
        <v>0</v>
      </c>
      <c r="O12" s="162">
        <v>0</v>
      </c>
      <c r="P12" s="203">
        <v>1</v>
      </c>
      <c r="Q12" s="161">
        <v>0</v>
      </c>
      <c r="R12" s="202">
        <v>1</v>
      </c>
      <c r="S12" s="201">
        <f>L12</f>
        <v>-4</v>
      </c>
      <c r="T12" s="158">
        <v>1</v>
      </c>
      <c r="U12" s="161">
        <v>0</v>
      </c>
      <c r="V12" s="161">
        <v>1</v>
      </c>
      <c r="W12" s="193">
        <v>0</v>
      </c>
      <c r="X12" s="122"/>
      <c r="Y12" s="156">
        <v>0</v>
      </c>
      <c r="Z12" s="157">
        <v>0.25</v>
      </c>
      <c r="AA12" s="175">
        <v>0</v>
      </c>
      <c r="AB12" s="192">
        <v>0.25</v>
      </c>
      <c r="AC12" s="192">
        <v>-0.25</v>
      </c>
      <c r="AD12" s="192">
        <v>0.25</v>
      </c>
      <c r="AE12" s="175">
        <v>0</v>
      </c>
      <c r="AF12" s="157">
        <v>0.25</v>
      </c>
      <c r="AG12" s="155">
        <v>0</v>
      </c>
      <c r="AH12" s="122"/>
      <c r="AI12" s="200">
        <v>0</v>
      </c>
      <c r="AJ12" s="122"/>
      <c r="AK12" s="483">
        <v>23</v>
      </c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</row>
    <row r="13" spans="1:74" ht="24" customHeight="1" thickBot="1">
      <c r="A13" s="153"/>
      <c r="B13" s="152"/>
      <c r="C13" s="151"/>
      <c r="D13" s="198">
        <f>D6</f>
        <v>3.2</v>
      </c>
      <c r="E13" s="197"/>
      <c r="F13" s="491"/>
      <c r="G13" s="196">
        <f>C6</f>
        <v>3.1</v>
      </c>
      <c r="H13" s="195">
        <f>D5</f>
        <v>2.2000000000000002</v>
      </c>
      <c r="I13" s="194">
        <f>E6</f>
        <v>3.3</v>
      </c>
      <c r="J13" s="165"/>
      <c r="K13" s="164"/>
      <c r="L13" s="182">
        <f>COUNT(G13:J13)</f>
        <v>3</v>
      </c>
      <c r="M13" s="143"/>
      <c r="N13" s="142">
        <f t="shared" si="0"/>
        <v>1</v>
      </c>
      <c r="O13" s="162">
        <v>0</v>
      </c>
      <c r="P13" s="161">
        <v>0</v>
      </c>
      <c r="Q13" s="161">
        <v>0</v>
      </c>
      <c r="R13" s="139">
        <v>0</v>
      </c>
      <c r="S13" s="138">
        <v>0</v>
      </c>
      <c r="T13" s="137">
        <v>1</v>
      </c>
      <c r="U13" s="161">
        <v>0</v>
      </c>
      <c r="V13" s="161">
        <v>0</v>
      </c>
      <c r="W13" s="193">
        <v>0</v>
      </c>
      <c r="X13" s="122"/>
      <c r="Y13" s="135">
        <v>0</v>
      </c>
      <c r="Z13" s="134">
        <v>0</v>
      </c>
      <c r="AA13" s="134">
        <v>0</v>
      </c>
      <c r="AB13" s="192">
        <v>0</v>
      </c>
      <c r="AC13" s="192">
        <v>0</v>
      </c>
      <c r="AD13" s="133">
        <v>1</v>
      </c>
      <c r="AE13" s="175">
        <v>0</v>
      </c>
      <c r="AF13" s="134">
        <v>0</v>
      </c>
      <c r="AG13" s="136">
        <v>0</v>
      </c>
      <c r="AH13" s="122"/>
      <c r="AI13" s="191">
        <f>P6</f>
        <v>80</v>
      </c>
      <c r="AJ13" s="122"/>
      <c r="AK13" s="482">
        <v>80</v>
      </c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22"/>
    </row>
    <row r="14" spans="1:74" ht="24" customHeight="1" thickBot="1">
      <c r="A14" s="153"/>
      <c r="B14" s="152"/>
      <c r="C14" s="190"/>
      <c r="D14" s="189"/>
      <c r="E14" s="188">
        <f>E4</f>
        <v>1.3</v>
      </c>
      <c r="F14" s="491"/>
      <c r="G14" s="187">
        <f>D4</f>
        <v>1.2</v>
      </c>
      <c r="H14" s="186">
        <f>E5</f>
        <v>2.2999999999999998</v>
      </c>
      <c r="I14" s="185"/>
      <c r="J14" s="184"/>
      <c r="K14" s="183"/>
      <c r="L14" s="182">
        <f>COUNT(G14:J14)</f>
        <v>2</v>
      </c>
      <c r="M14" s="143"/>
      <c r="N14" s="142">
        <f t="shared" si="0"/>
        <v>1</v>
      </c>
      <c r="O14" s="181">
        <v>0</v>
      </c>
      <c r="P14" s="180">
        <v>0</v>
      </c>
      <c r="Q14" s="180">
        <v>0</v>
      </c>
      <c r="R14" s="162">
        <v>0</v>
      </c>
      <c r="S14" s="161">
        <v>0</v>
      </c>
      <c r="T14" s="161">
        <v>0</v>
      </c>
      <c r="U14" s="179">
        <v>1</v>
      </c>
      <c r="V14" s="178">
        <v>0</v>
      </c>
      <c r="W14" s="177">
        <v>0</v>
      </c>
      <c r="X14" s="122"/>
      <c r="Y14" s="176">
        <v>0</v>
      </c>
      <c r="Z14" s="174">
        <v>0</v>
      </c>
      <c r="AA14" s="173">
        <v>0</v>
      </c>
      <c r="AB14" s="156">
        <v>0</v>
      </c>
      <c r="AC14" s="175">
        <v>0</v>
      </c>
      <c r="AD14" s="175">
        <v>0</v>
      </c>
      <c r="AE14" s="133">
        <v>1</v>
      </c>
      <c r="AF14" s="174">
        <v>0</v>
      </c>
      <c r="AG14" s="173">
        <v>0</v>
      </c>
      <c r="AH14" s="122"/>
      <c r="AI14" s="172">
        <f>Q4</f>
        <v>3.5</v>
      </c>
      <c r="AJ14" s="122"/>
      <c r="AK14" s="480">
        <v>3.5</v>
      </c>
      <c r="AL14" s="122"/>
      <c r="AM14" s="131">
        <f t="shared" ref="AM14:AO16" si="1">AM4-AM8</f>
        <v>0</v>
      </c>
      <c r="AN14" s="131">
        <f t="shared" si="1"/>
        <v>0</v>
      </c>
      <c r="AO14" s="131">
        <f t="shared" si="1"/>
        <v>0</v>
      </c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</row>
    <row r="15" spans="1:74" ht="24" customHeight="1" thickBot="1">
      <c r="A15" s="153"/>
      <c r="B15" s="152"/>
      <c r="C15" s="171"/>
      <c r="D15" s="170"/>
      <c r="E15" s="169">
        <f>E5</f>
        <v>2.2999999999999998</v>
      </c>
      <c r="F15" s="491"/>
      <c r="G15" s="168">
        <f>E4</f>
        <v>1.3</v>
      </c>
      <c r="H15" s="167">
        <f>D5</f>
        <v>2.2000000000000002</v>
      </c>
      <c r="I15" s="166">
        <f>E6</f>
        <v>3.3</v>
      </c>
      <c r="J15" s="165"/>
      <c r="K15" s="164"/>
      <c r="L15" s="163">
        <f>COUNT(G15:J15)</f>
        <v>3</v>
      </c>
      <c r="M15" s="143"/>
      <c r="N15" s="142">
        <f t="shared" si="0"/>
        <v>1</v>
      </c>
      <c r="O15" s="162">
        <v>0</v>
      </c>
      <c r="P15" s="161">
        <v>0</v>
      </c>
      <c r="Q15" s="161">
        <v>0</v>
      </c>
      <c r="R15" s="162">
        <v>0</v>
      </c>
      <c r="S15" s="161">
        <v>0</v>
      </c>
      <c r="T15" s="161">
        <v>0</v>
      </c>
      <c r="U15" s="160">
        <v>0</v>
      </c>
      <c r="V15" s="159">
        <v>1</v>
      </c>
      <c r="W15" s="158">
        <v>0</v>
      </c>
      <c r="X15" s="122"/>
      <c r="Y15" s="156">
        <v>0</v>
      </c>
      <c r="Z15" s="157">
        <v>0</v>
      </c>
      <c r="AA15" s="155">
        <v>0</v>
      </c>
      <c r="AB15" s="156">
        <v>0</v>
      </c>
      <c r="AC15" s="157">
        <v>0</v>
      </c>
      <c r="AD15" s="155">
        <v>0</v>
      </c>
      <c r="AE15" s="156">
        <v>0</v>
      </c>
      <c r="AF15" s="133">
        <v>1</v>
      </c>
      <c r="AG15" s="155">
        <v>0</v>
      </c>
      <c r="AH15" s="122"/>
      <c r="AI15" s="154">
        <f>Q5</f>
        <v>1</v>
      </c>
      <c r="AJ15" s="122"/>
      <c r="AK15" s="481">
        <v>1</v>
      </c>
      <c r="AL15" s="122"/>
      <c r="AM15" s="131">
        <f t="shared" si="1"/>
        <v>0</v>
      </c>
      <c r="AN15" s="131">
        <f t="shared" si="1"/>
        <v>0</v>
      </c>
      <c r="AO15" s="131">
        <f t="shared" si="1"/>
        <v>0</v>
      </c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</row>
    <row r="16" spans="1:74" ht="24" customHeight="1" thickBot="1">
      <c r="A16" s="153"/>
      <c r="B16" s="152"/>
      <c r="C16" s="151"/>
      <c r="D16" s="150"/>
      <c r="E16" s="149">
        <f>E6</f>
        <v>3.3</v>
      </c>
      <c r="F16" s="492"/>
      <c r="G16" s="148">
        <f>E5</f>
        <v>2.2999999999999998</v>
      </c>
      <c r="H16" s="147">
        <f>D6</f>
        <v>3.2</v>
      </c>
      <c r="I16" s="146"/>
      <c r="J16" s="146"/>
      <c r="K16" s="145"/>
      <c r="L16" s="144">
        <f>COUNT(G16:J16)</f>
        <v>2</v>
      </c>
      <c r="M16" s="143"/>
      <c r="N16" s="142">
        <f t="shared" si="0"/>
        <v>1</v>
      </c>
      <c r="O16" s="141">
        <v>0</v>
      </c>
      <c r="P16" s="140">
        <v>0</v>
      </c>
      <c r="Q16" s="140">
        <v>0</v>
      </c>
      <c r="R16" s="141">
        <v>0</v>
      </c>
      <c r="S16" s="140">
        <v>0</v>
      </c>
      <c r="T16" s="140">
        <v>0</v>
      </c>
      <c r="U16" s="139">
        <v>0</v>
      </c>
      <c r="V16" s="138">
        <v>0</v>
      </c>
      <c r="W16" s="137">
        <v>1</v>
      </c>
      <c r="X16" s="122"/>
      <c r="Y16" s="135">
        <v>0</v>
      </c>
      <c r="Z16" s="134">
        <v>0</v>
      </c>
      <c r="AA16" s="136">
        <v>0</v>
      </c>
      <c r="AB16" s="135">
        <v>0</v>
      </c>
      <c r="AC16" s="134">
        <v>0</v>
      </c>
      <c r="AD16" s="136">
        <v>0</v>
      </c>
      <c r="AE16" s="135">
        <v>0</v>
      </c>
      <c r="AF16" s="134">
        <v>0</v>
      </c>
      <c r="AG16" s="133">
        <v>1</v>
      </c>
      <c r="AH16" s="122"/>
      <c r="AI16" s="132">
        <f>Q6</f>
        <v>40.5</v>
      </c>
      <c r="AJ16" s="122"/>
      <c r="AK16" s="482">
        <v>40.5</v>
      </c>
      <c r="AL16" s="122"/>
      <c r="AM16" s="131">
        <f t="shared" si="1"/>
        <v>0</v>
      </c>
      <c r="AN16" s="131">
        <f t="shared" si="1"/>
        <v>0</v>
      </c>
      <c r="AO16" s="131">
        <f t="shared" si="1"/>
        <v>0</v>
      </c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</row>
    <row r="17" spans="1:74" ht="30.75" customHeight="1">
      <c r="A17" s="126"/>
      <c r="B17" s="120"/>
      <c r="C17" s="120"/>
      <c r="N17" s="126"/>
      <c r="O17" s="128">
        <f t="shared" ref="O17:W17" si="2">SUM(O8:O16)</f>
        <v>1</v>
      </c>
      <c r="P17" s="128">
        <f t="shared" si="2"/>
        <v>2</v>
      </c>
      <c r="Q17" s="128">
        <f t="shared" si="2"/>
        <v>1</v>
      </c>
      <c r="R17" s="128">
        <f t="shared" si="2"/>
        <v>2</v>
      </c>
      <c r="S17" s="128">
        <f t="shared" si="2"/>
        <v>-4</v>
      </c>
      <c r="T17" s="128">
        <f t="shared" si="2"/>
        <v>2</v>
      </c>
      <c r="U17" s="128">
        <f t="shared" si="2"/>
        <v>1</v>
      </c>
      <c r="V17" s="128">
        <f t="shared" si="2"/>
        <v>2</v>
      </c>
      <c r="W17" s="128">
        <f t="shared" si="2"/>
        <v>1</v>
      </c>
      <c r="X17" s="126"/>
      <c r="Y17" s="124"/>
      <c r="Z17" s="124"/>
      <c r="AA17" s="124"/>
      <c r="AB17" s="124"/>
      <c r="AC17" s="124"/>
      <c r="AD17" s="124"/>
      <c r="AE17" s="124"/>
      <c r="AF17" s="124"/>
      <c r="AG17" s="124"/>
      <c r="AH17" s="122"/>
      <c r="AI17" s="122"/>
      <c r="AJ17" s="122"/>
      <c r="AK17" s="123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</row>
    <row r="18" spans="1:74" ht="30.75" customHeight="1">
      <c r="A18" s="126"/>
      <c r="B18" s="120"/>
      <c r="C18" s="120"/>
      <c r="N18" s="126"/>
      <c r="O18" s="130">
        <f t="array" ref="O18:W18">TRANSPOSE(N8:N16)</f>
        <v>1</v>
      </c>
      <c r="P18" s="130">
        <v>1</v>
      </c>
      <c r="Q18" s="130">
        <v>1</v>
      </c>
      <c r="R18" s="130">
        <v>1</v>
      </c>
      <c r="S18" s="130">
        <v>0</v>
      </c>
      <c r="T18" s="130">
        <v>1</v>
      </c>
      <c r="U18" s="130">
        <v>1</v>
      </c>
      <c r="V18" s="130">
        <v>1</v>
      </c>
      <c r="W18" s="130">
        <v>1</v>
      </c>
      <c r="X18" s="122"/>
      <c r="Y18" s="124"/>
      <c r="Z18" s="124"/>
      <c r="AA18" s="124"/>
      <c r="AB18" s="124"/>
      <c r="AC18" s="124"/>
      <c r="AD18" s="124"/>
      <c r="AE18" s="124"/>
      <c r="AF18" s="124"/>
      <c r="AG18" s="124"/>
      <c r="AH18" s="122"/>
      <c r="AI18" s="122"/>
      <c r="AJ18" s="122"/>
      <c r="AK18" s="123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</row>
    <row r="19" spans="1:74" ht="30.75" customHeight="1">
      <c r="A19" s="126"/>
      <c r="B19" s="120"/>
      <c r="C19" s="120"/>
      <c r="N19" s="126"/>
      <c r="O19" s="128">
        <f t="shared" ref="O19:W19" si="3">SUM(O17:O18)</f>
        <v>2</v>
      </c>
      <c r="P19" s="128">
        <f t="shared" si="3"/>
        <v>3</v>
      </c>
      <c r="Q19" s="128">
        <f t="shared" si="3"/>
        <v>2</v>
      </c>
      <c r="R19" s="128">
        <f t="shared" si="3"/>
        <v>3</v>
      </c>
      <c r="S19" s="129">
        <f t="shared" si="3"/>
        <v>-4</v>
      </c>
      <c r="T19" s="128">
        <f t="shared" si="3"/>
        <v>3</v>
      </c>
      <c r="U19" s="128">
        <f t="shared" si="3"/>
        <v>2</v>
      </c>
      <c r="V19" s="128">
        <f t="shared" si="3"/>
        <v>3</v>
      </c>
      <c r="W19" s="128">
        <f t="shared" si="3"/>
        <v>2</v>
      </c>
      <c r="X19" s="122"/>
      <c r="Y19" s="124"/>
      <c r="Z19" s="124"/>
      <c r="AA19" s="124"/>
      <c r="AB19" s="124"/>
      <c r="AC19" s="124"/>
      <c r="AD19" s="124"/>
      <c r="AE19" s="124"/>
      <c r="AF19" s="124"/>
      <c r="AG19" s="124"/>
      <c r="AH19" s="122"/>
      <c r="AI19" s="122"/>
      <c r="AJ19" s="122"/>
      <c r="AK19" s="123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</row>
    <row r="20" spans="1:74" ht="30.75" customHeight="1">
      <c r="A20" s="126"/>
      <c r="B20" s="120"/>
      <c r="C20" s="120"/>
      <c r="N20" s="126"/>
      <c r="O20" s="127">
        <f>O19-L8</f>
        <v>0</v>
      </c>
      <c r="P20" s="127">
        <f>P19-L9</f>
        <v>0</v>
      </c>
      <c r="Q20" s="127">
        <f>Q19-L10</f>
        <v>0</v>
      </c>
      <c r="R20" s="127">
        <f>R19-L11</f>
        <v>0</v>
      </c>
      <c r="S20" s="127">
        <f>S19-L12</f>
        <v>0</v>
      </c>
      <c r="T20" s="127">
        <f>T19-L13</f>
        <v>0</v>
      </c>
      <c r="U20" s="127">
        <f>U19-L14</f>
        <v>0</v>
      </c>
      <c r="V20" s="127">
        <f>V19-L15</f>
        <v>0</v>
      </c>
      <c r="W20" s="127">
        <f>W19-L16</f>
        <v>0</v>
      </c>
      <c r="X20" s="122"/>
      <c r="Y20" s="124"/>
      <c r="Z20" s="124"/>
      <c r="AA20" s="124"/>
      <c r="AB20" s="124"/>
      <c r="AC20" s="124"/>
      <c r="AD20" s="124"/>
      <c r="AE20" s="124"/>
      <c r="AF20" s="124"/>
      <c r="AG20" s="124"/>
      <c r="AH20" s="122"/>
      <c r="AI20" s="122"/>
      <c r="AJ20" s="122"/>
      <c r="AK20" s="123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</row>
    <row r="21" spans="1:74">
      <c r="A21" s="126"/>
      <c r="B21" s="120"/>
      <c r="C21" s="120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2"/>
      <c r="Y21" s="124"/>
      <c r="Z21" s="124"/>
      <c r="AA21" s="124"/>
      <c r="AB21" s="124"/>
      <c r="AC21" s="124"/>
      <c r="AD21" s="124"/>
      <c r="AE21" s="124"/>
      <c r="AF21" s="124"/>
      <c r="AG21" s="124"/>
      <c r="AH21" s="122"/>
      <c r="AI21" s="122"/>
      <c r="AJ21" s="122"/>
      <c r="AK21" s="123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</row>
    <row r="22" spans="1:74" s="118" customFormat="1" ht="16.5" customHeight="1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4"/>
      <c r="Z22" s="124"/>
      <c r="AA22" s="124"/>
      <c r="AB22" s="124"/>
      <c r="AC22" s="124"/>
      <c r="AD22" s="124"/>
      <c r="AE22" s="124"/>
      <c r="AF22" s="124"/>
      <c r="AG22" s="124"/>
      <c r="AH22" s="122"/>
      <c r="AI22" s="122"/>
      <c r="AJ22" s="122"/>
      <c r="AK22" s="123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</row>
    <row r="23" spans="1:74" s="118" customFormat="1" ht="16.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4"/>
      <c r="Z23" s="124"/>
      <c r="AA23" s="124"/>
      <c r="AB23" s="124"/>
      <c r="AC23" s="124"/>
      <c r="AD23" s="124"/>
      <c r="AE23" s="124"/>
      <c r="AF23" s="124"/>
      <c r="AG23" s="124"/>
      <c r="AH23" s="122"/>
      <c r="AI23" s="122"/>
      <c r="AJ23" s="122"/>
      <c r="AK23" s="123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</row>
    <row r="24" spans="1:74" s="118" customFormat="1" ht="16.5" customHeight="1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3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</row>
    <row r="25" spans="1:74" s="118" customFormat="1" ht="16.5" customHeight="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4"/>
      <c r="Z25" s="124"/>
      <c r="AA25" s="124"/>
      <c r="AB25" s="124"/>
      <c r="AC25" s="124"/>
      <c r="AD25" s="124"/>
      <c r="AE25" s="124"/>
      <c r="AF25" s="124"/>
      <c r="AG25" s="124"/>
      <c r="AH25" s="122"/>
      <c r="AI25" s="122"/>
      <c r="AJ25" s="122"/>
      <c r="AK25" s="123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</row>
    <row r="26" spans="1:74" s="118" customFormat="1" ht="16.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4"/>
      <c r="Z26" s="124"/>
      <c r="AA26" s="124"/>
      <c r="AB26" s="124"/>
      <c r="AC26" s="124"/>
      <c r="AD26" s="124"/>
      <c r="AE26" s="124"/>
      <c r="AF26" s="124"/>
      <c r="AG26" s="124"/>
      <c r="AH26" s="122"/>
      <c r="AI26" s="122"/>
      <c r="AJ26" s="122"/>
      <c r="AK26" s="123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</row>
    <row r="27" spans="1:74" s="118" customFormat="1" ht="16.5" customHeight="1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4"/>
      <c r="Z27" s="124"/>
      <c r="AA27" s="124"/>
      <c r="AB27" s="124"/>
      <c r="AC27" s="124"/>
      <c r="AD27" s="124"/>
      <c r="AE27" s="124"/>
      <c r="AF27" s="124"/>
      <c r="AG27" s="124"/>
      <c r="AH27" s="122"/>
      <c r="AI27" s="122"/>
      <c r="AJ27" s="122"/>
      <c r="AK27" s="123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</row>
    <row r="28" spans="1:74" s="118" customFormat="1" ht="16.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4"/>
      <c r="Z28" s="124"/>
      <c r="AA28" s="124"/>
      <c r="AB28" s="124"/>
      <c r="AC28" s="124"/>
      <c r="AD28" s="124"/>
      <c r="AE28" s="124"/>
      <c r="AF28" s="124"/>
      <c r="AG28" s="124"/>
      <c r="AH28" s="122"/>
      <c r="AI28" s="122"/>
      <c r="AJ28" s="122"/>
      <c r="AK28" s="123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</row>
    <row r="29" spans="1:74" s="118" customFormat="1" ht="16.5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4"/>
      <c r="Z29" s="124"/>
      <c r="AA29" s="124"/>
      <c r="AB29" s="124"/>
      <c r="AC29" s="124"/>
      <c r="AD29" s="124"/>
      <c r="AE29" s="124"/>
      <c r="AF29" s="124"/>
      <c r="AG29" s="124"/>
      <c r="AH29" s="122"/>
      <c r="AI29" s="122"/>
      <c r="AJ29" s="122"/>
      <c r="AK29" s="123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</row>
    <row r="30" spans="1:74" s="118" customFormat="1" ht="16.5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4"/>
      <c r="Z30" s="124"/>
      <c r="AA30" s="124"/>
      <c r="AB30" s="124"/>
      <c r="AC30" s="124"/>
      <c r="AD30" s="124"/>
      <c r="AE30" s="124"/>
      <c r="AF30" s="124"/>
      <c r="AG30" s="124"/>
      <c r="AH30" s="122"/>
      <c r="AI30" s="122"/>
      <c r="AJ30" s="122"/>
      <c r="AK30" s="123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</row>
    <row r="31" spans="1:74" s="122" customFormat="1">
      <c r="Y31" s="124"/>
      <c r="Z31" s="124"/>
      <c r="AA31" s="124"/>
      <c r="AB31" s="124"/>
      <c r="AC31" s="124"/>
      <c r="AD31" s="124"/>
      <c r="AE31" s="124"/>
      <c r="AF31" s="124"/>
      <c r="AG31" s="124"/>
      <c r="AK31" s="123"/>
    </row>
    <row r="32" spans="1:74" s="122" customFormat="1">
      <c r="Y32" s="124"/>
      <c r="Z32" s="124"/>
      <c r="AA32" s="124"/>
      <c r="AB32" s="124"/>
      <c r="AC32" s="124"/>
      <c r="AD32" s="124"/>
      <c r="AE32" s="124"/>
      <c r="AF32" s="124"/>
      <c r="AG32" s="124"/>
      <c r="AK32" s="123"/>
    </row>
    <row r="33" spans="1:74" s="125" customFormat="1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4"/>
      <c r="Z33" s="124"/>
      <c r="AA33" s="124"/>
      <c r="AB33" s="124"/>
      <c r="AC33" s="124"/>
      <c r="AD33" s="124"/>
      <c r="AE33" s="124"/>
      <c r="AF33" s="124"/>
      <c r="AG33" s="124"/>
      <c r="AH33" s="122"/>
      <c r="AI33" s="122"/>
      <c r="AJ33" s="122"/>
      <c r="AK33" s="123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</row>
    <row r="34" spans="1:74" s="125" customForma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4"/>
      <c r="Z34" s="124"/>
      <c r="AA34" s="124"/>
      <c r="AB34" s="124"/>
      <c r="AC34" s="124"/>
      <c r="AD34" s="124"/>
      <c r="AE34" s="124"/>
      <c r="AF34" s="124"/>
      <c r="AG34" s="124"/>
      <c r="AH34" s="122"/>
      <c r="AI34" s="122"/>
      <c r="AJ34" s="122"/>
      <c r="AK34" s="123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</row>
    <row r="35" spans="1:74" s="125" customForma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4"/>
      <c r="Z35" s="124"/>
      <c r="AA35" s="124"/>
      <c r="AB35" s="124"/>
      <c r="AC35" s="124"/>
      <c r="AD35" s="124"/>
      <c r="AE35" s="124"/>
      <c r="AF35" s="124"/>
      <c r="AG35" s="124"/>
      <c r="AH35" s="122"/>
      <c r="AI35" s="122"/>
      <c r="AJ35" s="122"/>
      <c r="AK35" s="123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</row>
    <row r="36" spans="1:74" s="125" customForma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4"/>
      <c r="Z36" s="124"/>
      <c r="AA36" s="124"/>
      <c r="AB36" s="124"/>
      <c r="AC36" s="124"/>
      <c r="AD36" s="124"/>
      <c r="AE36" s="124"/>
      <c r="AF36" s="124"/>
      <c r="AG36" s="124"/>
      <c r="AH36" s="122"/>
      <c r="AI36" s="122"/>
      <c r="AJ36" s="122"/>
      <c r="AK36" s="123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</row>
    <row r="37" spans="1:74" s="125" customForma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4"/>
      <c r="Z37" s="124"/>
      <c r="AA37" s="124"/>
      <c r="AB37" s="124"/>
      <c r="AC37" s="124"/>
      <c r="AD37" s="124"/>
      <c r="AE37" s="124"/>
      <c r="AF37" s="124"/>
      <c r="AG37" s="124"/>
      <c r="AH37" s="122"/>
      <c r="AI37" s="122"/>
      <c r="AJ37" s="122"/>
      <c r="AK37" s="123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</row>
    <row r="38" spans="1:74" s="125" customForma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4"/>
      <c r="Z38" s="124"/>
      <c r="AA38" s="124"/>
      <c r="AB38" s="124"/>
      <c r="AC38" s="124"/>
      <c r="AD38" s="124"/>
      <c r="AE38" s="124"/>
      <c r="AF38" s="124"/>
      <c r="AG38" s="124"/>
      <c r="AH38" s="122"/>
      <c r="AI38" s="122"/>
      <c r="AJ38" s="122"/>
      <c r="AK38" s="123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</row>
    <row r="39" spans="1:74" s="125" customForma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4"/>
      <c r="Z39" s="124"/>
      <c r="AA39" s="124"/>
      <c r="AB39" s="124"/>
      <c r="AC39" s="124"/>
      <c r="AD39" s="124"/>
      <c r="AE39" s="124"/>
      <c r="AF39" s="124"/>
      <c r="AG39" s="124"/>
      <c r="AH39" s="122"/>
      <c r="AI39" s="122"/>
      <c r="AJ39" s="122"/>
      <c r="AK39" s="123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</row>
    <row r="40" spans="1:74" s="125" customFormat="1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4"/>
      <c r="Z40" s="124"/>
      <c r="AA40" s="124"/>
      <c r="AB40" s="124"/>
      <c r="AC40" s="124"/>
      <c r="AD40" s="124"/>
      <c r="AE40" s="124"/>
      <c r="AF40" s="124"/>
      <c r="AG40" s="124"/>
      <c r="AH40" s="122"/>
      <c r="AI40" s="122"/>
      <c r="AJ40" s="122"/>
      <c r="AK40" s="123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</row>
    <row r="41" spans="1:74" s="125" customFormat="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4"/>
      <c r="Z41" s="124"/>
      <c r="AA41" s="124"/>
      <c r="AB41" s="124"/>
      <c r="AC41" s="124"/>
      <c r="AD41" s="124"/>
      <c r="AE41" s="124"/>
      <c r="AF41" s="124"/>
      <c r="AG41" s="124"/>
      <c r="AH41" s="122"/>
      <c r="AI41" s="122"/>
      <c r="AJ41" s="122"/>
      <c r="AK41" s="123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</row>
    <row r="42" spans="1:74" s="125" customFormat="1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4"/>
      <c r="Z42" s="124"/>
      <c r="AA42" s="124"/>
      <c r="AB42" s="124"/>
      <c r="AC42" s="124"/>
      <c r="AD42" s="124"/>
      <c r="AE42" s="124"/>
      <c r="AF42" s="124"/>
      <c r="AG42" s="124"/>
      <c r="AH42" s="122"/>
      <c r="AI42" s="122"/>
      <c r="AJ42" s="122"/>
      <c r="AK42" s="123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</row>
    <row r="43" spans="1:74" s="125" customFormat="1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4"/>
      <c r="Z43" s="124"/>
      <c r="AA43" s="124"/>
      <c r="AB43" s="124"/>
      <c r="AC43" s="124"/>
      <c r="AD43" s="124"/>
      <c r="AE43" s="124"/>
      <c r="AF43" s="124"/>
      <c r="AG43" s="124"/>
      <c r="AH43" s="122"/>
      <c r="AI43" s="122"/>
      <c r="AJ43" s="122"/>
      <c r="AK43" s="123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</row>
    <row r="44" spans="1:74" s="125" customFormat="1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4"/>
      <c r="Z44" s="124"/>
      <c r="AA44" s="124"/>
      <c r="AB44" s="124"/>
      <c r="AC44" s="124"/>
      <c r="AD44" s="124"/>
      <c r="AE44" s="124"/>
      <c r="AF44" s="124"/>
      <c r="AG44" s="124"/>
      <c r="AH44" s="122"/>
      <c r="AI44" s="122"/>
      <c r="AJ44" s="122"/>
      <c r="AK44" s="123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</row>
    <row r="45" spans="1:74" s="125" customForma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4"/>
      <c r="Z45" s="124"/>
      <c r="AA45" s="124"/>
      <c r="AB45" s="124"/>
      <c r="AC45" s="124"/>
      <c r="AD45" s="124"/>
      <c r="AE45" s="124"/>
      <c r="AF45" s="124"/>
      <c r="AG45" s="124"/>
      <c r="AH45" s="122"/>
      <c r="AI45" s="122"/>
      <c r="AJ45" s="122"/>
      <c r="AK45" s="123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</row>
    <row r="46" spans="1:74" s="125" customFormat="1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4"/>
      <c r="Z46" s="124"/>
      <c r="AA46" s="124"/>
      <c r="AB46" s="124"/>
      <c r="AC46" s="124"/>
      <c r="AD46" s="124"/>
      <c r="AE46" s="124"/>
      <c r="AF46" s="124"/>
      <c r="AG46" s="124"/>
      <c r="AH46" s="122"/>
      <c r="AI46" s="122"/>
      <c r="AJ46" s="122"/>
      <c r="AK46" s="123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</row>
    <row r="47" spans="1:74" s="125" customFormat="1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4"/>
      <c r="Z47" s="124"/>
      <c r="AA47" s="124"/>
      <c r="AB47" s="124"/>
      <c r="AC47" s="124"/>
      <c r="AD47" s="124"/>
      <c r="AE47" s="124"/>
      <c r="AF47" s="124"/>
      <c r="AG47" s="124"/>
      <c r="AH47" s="122"/>
      <c r="AI47" s="122"/>
      <c r="AJ47" s="122"/>
      <c r="AK47" s="123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</row>
    <row r="48" spans="1:74" s="125" customFormat="1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4"/>
      <c r="Z48" s="124"/>
      <c r="AA48" s="124"/>
      <c r="AB48" s="124"/>
      <c r="AC48" s="124"/>
      <c r="AD48" s="124"/>
      <c r="AE48" s="124"/>
      <c r="AF48" s="124"/>
      <c r="AG48" s="124"/>
      <c r="AH48" s="122"/>
      <c r="AI48" s="122"/>
      <c r="AJ48" s="122"/>
      <c r="AK48" s="123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</row>
    <row r="49" spans="1:74" s="125" customForma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4"/>
      <c r="Z49" s="124"/>
      <c r="AA49" s="124"/>
      <c r="AB49" s="124"/>
      <c r="AC49" s="124"/>
      <c r="AD49" s="124"/>
      <c r="AE49" s="124"/>
      <c r="AF49" s="124"/>
      <c r="AG49" s="124"/>
      <c r="AH49" s="122"/>
      <c r="AI49" s="122"/>
      <c r="AJ49" s="122"/>
      <c r="AK49" s="123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</row>
    <row r="50" spans="1:74" s="125" customForma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4"/>
      <c r="Z50" s="124"/>
      <c r="AA50" s="124"/>
      <c r="AB50" s="124"/>
      <c r="AC50" s="124"/>
      <c r="AD50" s="124"/>
      <c r="AE50" s="124"/>
      <c r="AF50" s="124"/>
      <c r="AG50" s="124"/>
      <c r="AH50" s="122"/>
      <c r="AI50" s="122"/>
      <c r="AJ50" s="122"/>
      <c r="AK50" s="123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</row>
    <row r="51" spans="1:74" s="125" customForma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4"/>
      <c r="Z51" s="124"/>
      <c r="AA51" s="124"/>
      <c r="AB51" s="124"/>
      <c r="AC51" s="124"/>
      <c r="AD51" s="124"/>
      <c r="AE51" s="124"/>
      <c r="AF51" s="124"/>
      <c r="AG51" s="124"/>
      <c r="AH51" s="122"/>
      <c r="AI51" s="122"/>
      <c r="AJ51" s="122"/>
      <c r="AK51" s="123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</row>
    <row r="52" spans="1:74" s="125" customFormat="1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4"/>
      <c r="Z52" s="124"/>
      <c r="AA52" s="124"/>
      <c r="AB52" s="124"/>
      <c r="AC52" s="124"/>
      <c r="AD52" s="124"/>
      <c r="AE52" s="124"/>
      <c r="AF52" s="124"/>
      <c r="AG52" s="124"/>
      <c r="AH52" s="122"/>
      <c r="AI52" s="122"/>
      <c r="AJ52" s="122"/>
      <c r="AK52" s="123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</row>
    <row r="53" spans="1:74" s="125" customFormat="1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4"/>
      <c r="Z53" s="124"/>
      <c r="AA53" s="124"/>
      <c r="AB53" s="124"/>
      <c r="AC53" s="124"/>
      <c r="AD53" s="124"/>
      <c r="AE53" s="124"/>
      <c r="AF53" s="124"/>
      <c r="AG53" s="124"/>
      <c r="AH53" s="122"/>
      <c r="AI53" s="122"/>
      <c r="AJ53" s="122"/>
      <c r="AK53" s="123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</row>
    <row r="54" spans="1:74" s="125" customFormat="1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4"/>
      <c r="Z54" s="124"/>
      <c r="AA54" s="124"/>
      <c r="AB54" s="124"/>
      <c r="AC54" s="124"/>
      <c r="AD54" s="124"/>
      <c r="AE54" s="124"/>
      <c r="AF54" s="124"/>
      <c r="AG54" s="124"/>
      <c r="AH54" s="122"/>
      <c r="AI54" s="122"/>
      <c r="AJ54" s="122"/>
      <c r="AK54" s="123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</row>
    <row r="55" spans="1:74" s="125" customFormat="1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4"/>
      <c r="Z55" s="124"/>
      <c r="AA55" s="124"/>
      <c r="AB55" s="124"/>
      <c r="AC55" s="124"/>
      <c r="AD55" s="124"/>
      <c r="AE55" s="124"/>
      <c r="AF55" s="124"/>
      <c r="AG55" s="124"/>
      <c r="AH55" s="122"/>
      <c r="AI55" s="122"/>
      <c r="AJ55" s="122"/>
      <c r="AK55" s="123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</row>
    <row r="56" spans="1:74" s="125" customFormat="1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4"/>
      <c r="Z56" s="124"/>
      <c r="AA56" s="124"/>
      <c r="AB56" s="124"/>
      <c r="AC56" s="124"/>
      <c r="AD56" s="124"/>
      <c r="AE56" s="124"/>
      <c r="AF56" s="124"/>
      <c r="AG56" s="124"/>
      <c r="AH56" s="122"/>
      <c r="AI56" s="122"/>
      <c r="AJ56" s="122"/>
      <c r="AK56" s="123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</row>
    <row r="57" spans="1:74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4"/>
      <c r="Z57" s="124"/>
      <c r="AA57" s="124"/>
      <c r="AB57" s="124"/>
      <c r="AC57" s="124"/>
      <c r="AD57" s="124"/>
      <c r="AE57" s="124"/>
      <c r="AF57" s="124"/>
      <c r="AG57" s="124"/>
      <c r="AH57" s="122"/>
      <c r="AI57" s="122"/>
      <c r="AJ57" s="122"/>
      <c r="AK57" s="123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</row>
    <row r="58" spans="1:74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4"/>
      <c r="Z58" s="124"/>
      <c r="AA58" s="124"/>
      <c r="AB58" s="124"/>
      <c r="AC58" s="124"/>
      <c r="AD58" s="124"/>
      <c r="AE58" s="124"/>
      <c r="AF58" s="124"/>
      <c r="AG58" s="124"/>
      <c r="AH58" s="122"/>
      <c r="AI58" s="122"/>
      <c r="AJ58" s="122"/>
      <c r="AK58" s="123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</row>
    <row r="59" spans="1:74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4"/>
      <c r="Z59" s="124"/>
      <c r="AA59" s="124"/>
      <c r="AB59" s="124"/>
      <c r="AC59" s="124"/>
      <c r="AD59" s="124"/>
      <c r="AE59" s="124"/>
      <c r="AF59" s="124"/>
      <c r="AG59" s="124"/>
      <c r="AH59" s="122"/>
      <c r="AI59" s="122"/>
      <c r="AJ59" s="122"/>
      <c r="AK59" s="123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</row>
    <row r="60" spans="1:74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4"/>
      <c r="Z60" s="124"/>
      <c r="AA60" s="124"/>
      <c r="AB60" s="124"/>
      <c r="AC60" s="124"/>
      <c r="AD60" s="124"/>
      <c r="AE60" s="124"/>
      <c r="AF60" s="124"/>
      <c r="AG60" s="124"/>
      <c r="AH60" s="122"/>
      <c r="AI60" s="122"/>
      <c r="AJ60" s="122"/>
      <c r="AK60" s="123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4"/>
      <c r="Z61" s="124"/>
      <c r="AA61" s="124"/>
      <c r="AB61" s="124"/>
      <c r="AC61" s="124"/>
      <c r="AD61" s="124"/>
      <c r="AE61" s="124"/>
      <c r="AF61" s="124"/>
      <c r="AG61" s="124"/>
      <c r="AH61" s="122"/>
      <c r="AI61" s="122"/>
      <c r="AJ61" s="122"/>
      <c r="AK61" s="123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4"/>
      <c r="Z62" s="124"/>
      <c r="AA62" s="124"/>
      <c r="AB62" s="124"/>
      <c r="AC62" s="124"/>
      <c r="AD62" s="124"/>
      <c r="AE62" s="124"/>
      <c r="AF62" s="124"/>
      <c r="AG62" s="124"/>
      <c r="AH62" s="122"/>
      <c r="AI62" s="122"/>
      <c r="AJ62" s="122"/>
      <c r="AK62" s="123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4"/>
      <c r="Z63" s="124"/>
      <c r="AA63" s="124"/>
      <c r="AB63" s="124"/>
      <c r="AC63" s="124"/>
      <c r="AD63" s="124"/>
      <c r="AE63" s="124"/>
      <c r="AF63" s="124"/>
      <c r="AG63" s="124"/>
      <c r="AH63" s="122"/>
      <c r="AI63" s="122"/>
      <c r="AJ63" s="122"/>
      <c r="AK63" s="123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</row>
    <row r="64" spans="1:7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4"/>
      <c r="Z64" s="124"/>
      <c r="AA64" s="124"/>
      <c r="AB64" s="124"/>
      <c r="AC64" s="124"/>
      <c r="AD64" s="124"/>
      <c r="AE64" s="124"/>
      <c r="AF64" s="124"/>
      <c r="AG64" s="124"/>
      <c r="AH64" s="122"/>
      <c r="AI64" s="122"/>
      <c r="AJ64" s="122"/>
      <c r="AK64" s="123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</row>
    <row r="65" spans="1:74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4"/>
      <c r="Z65" s="124"/>
      <c r="AA65" s="124"/>
      <c r="AB65" s="124"/>
      <c r="AC65" s="124"/>
      <c r="AD65" s="124"/>
      <c r="AE65" s="124"/>
      <c r="AF65" s="124"/>
      <c r="AG65" s="124"/>
      <c r="AH65" s="122"/>
      <c r="AI65" s="122"/>
      <c r="AJ65" s="122"/>
      <c r="AK65" s="123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</row>
    <row r="66" spans="1:74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4"/>
      <c r="Z66" s="124"/>
      <c r="AA66" s="124"/>
      <c r="AB66" s="124"/>
      <c r="AC66" s="124"/>
      <c r="AD66" s="124"/>
      <c r="AE66" s="124"/>
      <c r="AF66" s="124"/>
      <c r="AG66" s="124"/>
      <c r="AH66" s="122"/>
      <c r="AI66" s="122"/>
      <c r="AJ66" s="122"/>
      <c r="AK66" s="123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</row>
    <row r="67" spans="1:74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4"/>
      <c r="Z67" s="124"/>
      <c r="AA67" s="124"/>
      <c r="AB67" s="124"/>
      <c r="AC67" s="124"/>
      <c r="AD67" s="124"/>
      <c r="AE67" s="124"/>
      <c r="AF67" s="124"/>
      <c r="AG67" s="124"/>
      <c r="AH67" s="122"/>
      <c r="AI67" s="122"/>
      <c r="AJ67" s="122"/>
      <c r="AK67" s="123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</row>
    <row r="68" spans="1:74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4"/>
      <c r="Z68" s="124"/>
      <c r="AA68" s="124"/>
      <c r="AB68" s="124"/>
      <c r="AC68" s="124"/>
      <c r="AD68" s="124"/>
      <c r="AE68" s="124"/>
      <c r="AF68" s="124"/>
      <c r="AG68" s="124"/>
      <c r="AH68" s="122"/>
      <c r="AI68" s="122"/>
      <c r="AJ68" s="122"/>
      <c r="AK68" s="123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</row>
    <row r="69" spans="1:74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4"/>
      <c r="Z69" s="124"/>
      <c r="AA69" s="124"/>
      <c r="AB69" s="124"/>
      <c r="AC69" s="124"/>
      <c r="AD69" s="124"/>
      <c r="AE69" s="124"/>
      <c r="AF69" s="124"/>
      <c r="AG69" s="124"/>
      <c r="AH69" s="122"/>
      <c r="AI69" s="122"/>
      <c r="AJ69" s="122"/>
      <c r="AK69" s="123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4"/>
      <c r="Z70" s="124"/>
      <c r="AA70" s="124"/>
      <c r="AB70" s="124"/>
      <c r="AC70" s="124"/>
      <c r="AD70" s="124"/>
      <c r="AE70" s="124"/>
      <c r="AF70" s="124"/>
      <c r="AG70" s="124"/>
      <c r="AH70" s="122"/>
      <c r="AI70" s="122"/>
      <c r="AJ70" s="122"/>
      <c r="AK70" s="123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</row>
    <row r="71" spans="1:74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4"/>
      <c r="Z71" s="124"/>
      <c r="AA71" s="124"/>
      <c r="AB71" s="124"/>
      <c r="AC71" s="124"/>
      <c r="AD71" s="124"/>
      <c r="AE71" s="124"/>
      <c r="AF71" s="124"/>
      <c r="AG71" s="124"/>
      <c r="AH71" s="122"/>
      <c r="AI71" s="122"/>
      <c r="AJ71" s="122"/>
      <c r="AK71" s="123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</row>
    <row r="72" spans="1:74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4"/>
      <c r="Z72" s="124"/>
      <c r="AA72" s="124"/>
      <c r="AB72" s="124"/>
      <c r="AC72" s="124"/>
      <c r="AD72" s="124"/>
      <c r="AE72" s="124"/>
      <c r="AF72" s="124"/>
      <c r="AG72" s="124"/>
      <c r="AH72" s="122"/>
      <c r="AI72" s="122"/>
      <c r="AJ72" s="122"/>
      <c r="AK72" s="123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</row>
    <row r="73" spans="1:74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4"/>
      <c r="Z73" s="124"/>
      <c r="AA73" s="124"/>
      <c r="AB73" s="124"/>
      <c r="AC73" s="124"/>
      <c r="AD73" s="124"/>
      <c r="AE73" s="124"/>
      <c r="AF73" s="124"/>
      <c r="AG73" s="124"/>
      <c r="AH73" s="122"/>
      <c r="AI73" s="122"/>
      <c r="AJ73" s="122"/>
      <c r="AK73" s="123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</row>
    <row r="74" spans="1: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4"/>
      <c r="Z74" s="124"/>
      <c r="AA74" s="124"/>
      <c r="AB74" s="124"/>
      <c r="AC74" s="124"/>
      <c r="AD74" s="124"/>
      <c r="AE74" s="124"/>
      <c r="AF74" s="124"/>
      <c r="AG74" s="124"/>
      <c r="AH74" s="122"/>
      <c r="AI74" s="122"/>
      <c r="AJ74" s="122"/>
      <c r="AK74" s="123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</row>
    <row r="75" spans="1:74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4"/>
      <c r="Z75" s="124"/>
      <c r="AA75" s="124"/>
      <c r="AB75" s="124"/>
      <c r="AC75" s="124"/>
      <c r="AD75" s="124"/>
      <c r="AE75" s="124"/>
      <c r="AF75" s="124"/>
      <c r="AG75" s="124"/>
      <c r="AH75" s="122"/>
      <c r="AI75" s="122"/>
      <c r="AJ75" s="122"/>
      <c r="AK75" s="123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</row>
    <row r="76" spans="1:74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4"/>
      <c r="Z76" s="124"/>
      <c r="AA76" s="124"/>
      <c r="AB76" s="124"/>
      <c r="AC76" s="124"/>
      <c r="AD76" s="124"/>
      <c r="AE76" s="124"/>
      <c r="AF76" s="124"/>
      <c r="AG76" s="124"/>
      <c r="AH76" s="122"/>
      <c r="AI76" s="122"/>
      <c r="AJ76" s="122"/>
      <c r="AK76" s="123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</row>
    <row r="77" spans="1:74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4"/>
      <c r="Z77" s="124"/>
      <c r="AA77" s="124"/>
      <c r="AB77" s="124"/>
      <c r="AC77" s="124"/>
      <c r="AD77" s="124"/>
      <c r="AE77" s="124"/>
      <c r="AF77" s="124"/>
      <c r="AG77" s="124"/>
      <c r="AH77" s="122"/>
      <c r="AI77" s="122"/>
      <c r="AJ77" s="122"/>
      <c r="AK77" s="123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</row>
    <row r="78" spans="1:74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4"/>
      <c r="Z78" s="124"/>
      <c r="AA78" s="124"/>
      <c r="AB78" s="124"/>
      <c r="AC78" s="124"/>
      <c r="AD78" s="124"/>
      <c r="AE78" s="124"/>
      <c r="AF78" s="124"/>
      <c r="AG78" s="124"/>
      <c r="AH78" s="122"/>
      <c r="AI78" s="122"/>
      <c r="AJ78" s="122"/>
      <c r="AK78" s="123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</row>
    <row r="79" spans="1:74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4"/>
      <c r="Z79" s="124"/>
      <c r="AA79" s="124"/>
      <c r="AB79" s="124"/>
      <c r="AC79" s="124"/>
      <c r="AD79" s="124"/>
      <c r="AE79" s="124"/>
      <c r="AF79" s="124"/>
      <c r="AG79" s="124"/>
      <c r="AH79" s="122"/>
      <c r="AI79" s="122"/>
      <c r="AJ79" s="122"/>
      <c r="AK79" s="123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4"/>
      <c r="Z80" s="124"/>
      <c r="AA80" s="124"/>
      <c r="AB80" s="124"/>
      <c r="AC80" s="124"/>
      <c r="AD80" s="124"/>
      <c r="AE80" s="124"/>
      <c r="AF80" s="124"/>
      <c r="AG80" s="124"/>
      <c r="AH80" s="122"/>
      <c r="AI80" s="122"/>
      <c r="AJ80" s="122"/>
      <c r="AK80" s="123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4"/>
      <c r="Z81" s="124"/>
      <c r="AA81" s="124"/>
      <c r="AB81" s="124"/>
      <c r="AC81" s="124"/>
      <c r="AD81" s="124"/>
      <c r="AE81" s="124"/>
      <c r="AF81" s="124"/>
      <c r="AG81" s="124"/>
      <c r="AH81" s="122"/>
      <c r="AI81" s="122"/>
      <c r="AJ81" s="122"/>
      <c r="AK81" s="123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4"/>
      <c r="Z82" s="124"/>
      <c r="AA82" s="124"/>
      <c r="AB82" s="124"/>
      <c r="AC82" s="124"/>
      <c r="AD82" s="124"/>
      <c r="AE82" s="124"/>
      <c r="AF82" s="124"/>
      <c r="AG82" s="124"/>
      <c r="AH82" s="122"/>
      <c r="AI82" s="122"/>
      <c r="AJ82" s="122"/>
      <c r="AK82" s="123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</row>
    <row r="83" spans="1:74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4"/>
      <c r="Z83" s="124"/>
      <c r="AA83" s="124"/>
      <c r="AB83" s="124"/>
      <c r="AC83" s="124"/>
      <c r="AD83" s="124"/>
      <c r="AE83" s="124"/>
      <c r="AF83" s="124"/>
      <c r="AG83" s="124"/>
      <c r="AH83" s="122"/>
      <c r="AI83" s="122"/>
      <c r="AJ83" s="122"/>
      <c r="AK83" s="123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</row>
    <row r="84" spans="1:7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4"/>
      <c r="Z84" s="124"/>
      <c r="AA84" s="124"/>
      <c r="AB84" s="124"/>
      <c r="AC84" s="124"/>
      <c r="AD84" s="124"/>
      <c r="AE84" s="124"/>
      <c r="AF84" s="124"/>
      <c r="AG84" s="124"/>
      <c r="AH84" s="122"/>
      <c r="AI84" s="122"/>
      <c r="AJ84" s="122"/>
      <c r="AK84" s="123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</row>
    <row r="85" spans="1:74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4"/>
      <c r="Z85" s="124"/>
      <c r="AA85" s="124"/>
      <c r="AB85" s="124"/>
      <c r="AC85" s="124"/>
      <c r="AD85" s="124"/>
      <c r="AE85" s="124"/>
      <c r="AF85" s="124"/>
      <c r="AG85" s="124"/>
      <c r="AH85" s="122"/>
      <c r="AI85" s="122"/>
      <c r="AJ85" s="122"/>
      <c r="AK85" s="123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</row>
    <row r="86" spans="1:74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4"/>
      <c r="Z86" s="124"/>
      <c r="AA86" s="124"/>
      <c r="AB86" s="124"/>
      <c r="AC86" s="124"/>
      <c r="AD86" s="124"/>
      <c r="AE86" s="124"/>
      <c r="AF86" s="124"/>
      <c r="AG86" s="124"/>
      <c r="AH86" s="122"/>
      <c r="AI86" s="122"/>
      <c r="AJ86" s="122"/>
      <c r="AK86" s="123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</row>
    <row r="87" spans="1:74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4"/>
      <c r="Z87" s="124"/>
      <c r="AA87" s="124"/>
      <c r="AB87" s="124"/>
      <c r="AC87" s="124"/>
      <c r="AD87" s="124"/>
      <c r="AE87" s="124"/>
      <c r="AF87" s="124"/>
      <c r="AG87" s="124"/>
      <c r="AH87" s="122"/>
      <c r="AI87" s="122"/>
      <c r="AJ87" s="122"/>
      <c r="AK87" s="123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</row>
    <row r="88" spans="1:74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4"/>
      <c r="Z88" s="124"/>
      <c r="AA88" s="124"/>
      <c r="AB88" s="124"/>
      <c r="AC88" s="124"/>
      <c r="AD88" s="124"/>
      <c r="AE88" s="124"/>
      <c r="AF88" s="124"/>
      <c r="AG88" s="124"/>
      <c r="AH88" s="122"/>
      <c r="AI88" s="122"/>
      <c r="AJ88" s="122"/>
      <c r="AK88" s="123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4"/>
      <c r="Z89" s="124"/>
      <c r="AA89" s="124"/>
      <c r="AB89" s="124"/>
      <c r="AC89" s="124"/>
      <c r="AD89" s="124"/>
      <c r="AE89" s="124"/>
      <c r="AF89" s="124"/>
      <c r="AG89" s="124"/>
      <c r="AH89" s="122"/>
      <c r="AI89" s="122"/>
      <c r="AJ89" s="122"/>
      <c r="AK89" s="123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</row>
    <row r="90" spans="1:74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4"/>
      <c r="Z90" s="124"/>
      <c r="AA90" s="124"/>
      <c r="AB90" s="124"/>
      <c r="AC90" s="124"/>
      <c r="AD90" s="124"/>
      <c r="AE90" s="124"/>
      <c r="AF90" s="124"/>
      <c r="AG90" s="124"/>
      <c r="AH90" s="122"/>
      <c r="AI90" s="122"/>
      <c r="AJ90" s="122"/>
      <c r="AK90" s="123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</row>
    <row r="91" spans="1:74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4"/>
      <c r="Z91" s="124"/>
      <c r="AA91" s="124"/>
      <c r="AB91" s="124"/>
      <c r="AC91" s="124"/>
      <c r="AD91" s="124"/>
      <c r="AE91" s="124"/>
      <c r="AF91" s="124"/>
      <c r="AG91" s="124"/>
      <c r="AH91" s="122"/>
      <c r="AI91" s="122"/>
      <c r="AJ91" s="122"/>
      <c r="AK91" s="123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</row>
    <row r="92" spans="1:74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4"/>
      <c r="Z92" s="124"/>
      <c r="AA92" s="124"/>
      <c r="AB92" s="124"/>
      <c r="AC92" s="124"/>
      <c r="AD92" s="124"/>
      <c r="AE92" s="124"/>
      <c r="AF92" s="124"/>
      <c r="AG92" s="124"/>
      <c r="AH92" s="122"/>
      <c r="AI92" s="122"/>
      <c r="AJ92" s="122"/>
      <c r="AK92" s="123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</row>
    <row r="93" spans="1:74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4"/>
      <c r="Z93" s="124"/>
      <c r="AA93" s="124"/>
      <c r="AB93" s="124"/>
      <c r="AC93" s="124"/>
      <c r="AD93" s="124"/>
      <c r="AE93" s="124"/>
      <c r="AF93" s="124"/>
      <c r="AG93" s="124"/>
      <c r="AH93" s="122"/>
      <c r="AI93" s="122"/>
      <c r="AJ93" s="122"/>
      <c r="AK93" s="123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</row>
    <row r="94" spans="1:7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4"/>
      <c r="Z94" s="124"/>
      <c r="AA94" s="124"/>
      <c r="AB94" s="124"/>
      <c r="AC94" s="124"/>
      <c r="AD94" s="124"/>
      <c r="AE94" s="124"/>
      <c r="AF94" s="124"/>
      <c r="AG94" s="124"/>
      <c r="AH94" s="122"/>
      <c r="AI94" s="122"/>
      <c r="AJ94" s="122"/>
      <c r="AK94" s="123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</row>
    <row r="95" spans="1:74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4"/>
      <c r="Z95" s="124"/>
      <c r="AA95" s="124"/>
      <c r="AB95" s="124"/>
      <c r="AC95" s="124"/>
      <c r="AD95" s="124"/>
      <c r="AE95" s="124"/>
      <c r="AF95" s="124"/>
      <c r="AG95" s="124"/>
      <c r="AH95" s="122"/>
      <c r="AI95" s="122"/>
      <c r="AJ95" s="122"/>
      <c r="AK95" s="123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</row>
    <row r="96" spans="1:74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4"/>
      <c r="Z96" s="124"/>
      <c r="AA96" s="124"/>
      <c r="AB96" s="124"/>
      <c r="AC96" s="124"/>
      <c r="AD96" s="124"/>
      <c r="AE96" s="124"/>
      <c r="AF96" s="124"/>
      <c r="AG96" s="124"/>
      <c r="AH96" s="122"/>
      <c r="AI96" s="122"/>
      <c r="AJ96" s="122"/>
      <c r="AK96" s="123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</row>
    <row r="97" spans="1:74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4"/>
      <c r="Z97" s="124"/>
      <c r="AA97" s="124"/>
      <c r="AB97" s="124"/>
      <c r="AC97" s="124"/>
      <c r="AD97" s="124"/>
      <c r="AE97" s="124"/>
      <c r="AF97" s="124"/>
      <c r="AG97" s="124"/>
      <c r="AH97" s="122"/>
      <c r="AI97" s="122"/>
      <c r="AJ97" s="122"/>
      <c r="AK97" s="123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</row>
    <row r="98" spans="1:74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4"/>
      <c r="Z98" s="124"/>
      <c r="AA98" s="124"/>
      <c r="AB98" s="124"/>
      <c r="AC98" s="124"/>
      <c r="AD98" s="124"/>
      <c r="AE98" s="124"/>
      <c r="AF98" s="124"/>
      <c r="AG98" s="124"/>
      <c r="AH98" s="122"/>
      <c r="AI98" s="122"/>
      <c r="AJ98" s="122"/>
      <c r="AK98" s="123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</row>
    <row r="99" spans="1:74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4"/>
      <c r="Z99" s="124"/>
      <c r="AA99" s="124"/>
      <c r="AB99" s="124"/>
      <c r="AC99" s="124"/>
      <c r="AD99" s="124"/>
      <c r="AE99" s="124"/>
      <c r="AF99" s="124"/>
      <c r="AG99" s="124"/>
      <c r="AH99" s="122"/>
      <c r="AI99" s="122"/>
      <c r="AJ99" s="122"/>
      <c r="AK99" s="123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2"/>
      <c r="AI100" s="122"/>
      <c r="AJ100" s="122"/>
      <c r="AK100" s="123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2"/>
      <c r="AI101" s="122"/>
      <c r="AJ101" s="122"/>
      <c r="AK101" s="123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</row>
    <row r="102" spans="1:74">
      <c r="A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2"/>
      <c r="AI102" s="122"/>
      <c r="AJ102" s="122"/>
      <c r="AK102" s="123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</row>
    <row r="103" spans="1:74">
      <c r="A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2"/>
      <c r="AI103" s="122"/>
      <c r="AJ103" s="122"/>
      <c r="AK103" s="123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</row>
    <row r="104" spans="1:74">
      <c r="A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2"/>
      <c r="AI104" s="122"/>
      <c r="AJ104" s="122"/>
      <c r="AK104" s="123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</row>
    <row r="105" spans="1:74">
      <c r="A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2"/>
      <c r="AI105" s="122"/>
      <c r="AJ105" s="122"/>
      <c r="AK105" s="123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</row>
    <row r="106" spans="1:74">
      <c r="A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2"/>
      <c r="AI106" s="122"/>
      <c r="AJ106" s="122"/>
      <c r="AK106" s="123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</row>
    <row r="107" spans="1:74">
      <c r="A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2"/>
      <c r="AI107" s="122"/>
      <c r="AJ107" s="122"/>
      <c r="AK107" s="123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>
      <c r="A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2"/>
      <c r="AI108" s="122"/>
      <c r="AJ108" s="122"/>
      <c r="AK108" s="123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</row>
    <row r="109" spans="1:74">
      <c r="A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2"/>
      <c r="AI109" s="122"/>
      <c r="AJ109" s="122"/>
      <c r="AK109" s="123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</row>
    <row r="110" spans="1:74">
      <c r="A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2"/>
      <c r="AI110" s="122"/>
      <c r="AJ110" s="122"/>
      <c r="AK110" s="123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</row>
    <row r="111" spans="1:74">
      <c r="A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2"/>
      <c r="AI111" s="122"/>
      <c r="AJ111" s="122"/>
      <c r="AK111" s="123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</row>
    <row r="112" spans="1:74">
      <c r="A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2"/>
      <c r="AI112" s="122"/>
      <c r="AJ112" s="122"/>
      <c r="AK112" s="123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</row>
    <row r="113" spans="1:74">
      <c r="A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2"/>
      <c r="AI113" s="122"/>
      <c r="AJ113" s="122"/>
      <c r="AK113" s="123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</row>
    <row r="114" spans="1:74">
      <c r="A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2"/>
      <c r="AI114" s="122"/>
      <c r="AJ114" s="122"/>
      <c r="AK114" s="123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</row>
    <row r="115" spans="1:74">
      <c r="A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2"/>
      <c r="AI115" s="122"/>
      <c r="AJ115" s="122"/>
      <c r="AK115" s="123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</row>
    <row r="116" spans="1:74">
      <c r="A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2"/>
      <c r="AI116" s="122"/>
      <c r="AJ116" s="122"/>
      <c r="AK116" s="123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</row>
    <row r="117" spans="1:74">
      <c r="A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2"/>
      <c r="AI117" s="122"/>
      <c r="AJ117" s="122"/>
      <c r="AK117" s="123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</row>
    <row r="118" spans="1:74">
      <c r="A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2"/>
      <c r="AI118" s="122"/>
      <c r="AJ118" s="122"/>
      <c r="AK118" s="123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>
      <c r="A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2"/>
      <c r="AI119" s="122"/>
      <c r="AJ119" s="122"/>
      <c r="AK119" s="123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>
      <c r="A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2"/>
      <c r="AI120" s="122"/>
      <c r="AJ120" s="122"/>
      <c r="AK120" s="123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</row>
    <row r="121" spans="1:74">
      <c r="A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2"/>
      <c r="AI121" s="122"/>
      <c r="AJ121" s="122"/>
      <c r="AK121" s="123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</row>
    <row r="122" spans="1:74">
      <c r="A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2"/>
      <c r="AI122" s="122"/>
      <c r="AJ122" s="122"/>
      <c r="AK122" s="123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</row>
    <row r="123" spans="1:74">
      <c r="A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2"/>
      <c r="AI123" s="122"/>
      <c r="AJ123" s="122"/>
      <c r="AK123" s="123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</row>
    <row r="124" spans="1:74">
      <c r="A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2"/>
      <c r="AI124" s="122"/>
      <c r="AJ124" s="122"/>
      <c r="AK124" s="123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</row>
    <row r="125" spans="1:74">
      <c r="A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2"/>
      <c r="AI125" s="122"/>
      <c r="AJ125" s="122"/>
      <c r="AK125" s="123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</row>
    <row r="126" spans="1:74">
      <c r="A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2"/>
      <c r="AI126" s="122"/>
      <c r="AJ126" s="122"/>
      <c r="AK126" s="123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>
      <c r="A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2"/>
      <c r="AI127" s="122"/>
      <c r="AJ127" s="122"/>
      <c r="AK127" s="123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</row>
    <row r="128" spans="1:74">
      <c r="A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2"/>
      <c r="AI128" s="122"/>
      <c r="AJ128" s="122"/>
      <c r="AK128" s="123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</row>
    <row r="129" spans="1:74">
      <c r="A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2"/>
      <c r="AI129" s="122"/>
      <c r="AJ129" s="122"/>
      <c r="AK129" s="123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</row>
    <row r="130" spans="1:74">
      <c r="A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2"/>
      <c r="AI130" s="122"/>
      <c r="AJ130" s="122"/>
      <c r="AK130" s="123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</row>
    <row r="131" spans="1:74">
      <c r="A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2"/>
      <c r="AI131" s="122"/>
      <c r="AJ131" s="122"/>
      <c r="AK131" s="123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</row>
    <row r="132" spans="1:74">
      <c r="A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2"/>
      <c r="AI132" s="122"/>
      <c r="AJ132" s="122"/>
      <c r="AK132" s="123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</row>
    <row r="133" spans="1:74">
      <c r="A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2"/>
      <c r="AI133" s="122"/>
      <c r="AJ133" s="122"/>
      <c r="AK133" s="123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</row>
    <row r="134" spans="1:74">
      <c r="A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2"/>
      <c r="AI134" s="122"/>
      <c r="AJ134" s="122"/>
      <c r="AK134" s="123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</row>
    <row r="135" spans="1:74">
      <c r="A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2"/>
      <c r="AI135" s="122"/>
      <c r="AJ135" s="122"/>
      <c r="AK135" s="123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</row>
    <row r="136" spans="1:74">
      <c r="A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2"/>
      <c r="AI136" s="122"/>
      <c r="AJ136" s="122"/>
      <c r="AK136" s="123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</row>
    <row r="137" spans="1:74">
      <c r="A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2"/>
      <c r="AI137" s="122"/>
      <c r="AJ137" s="122"/>
      <c r="AK137" s="123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</row>
    <row r="138" spans="1:74">
      <c r="A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2"/>
      <c r="AI138" s="122"/>
      <c r="AJ138" s="122"/>
      <c r="AK138" s="123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</row>
    <row r="139" spans="1:74">
      <c r="A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2"/>
      <c r="AI139" s="122"/>
      <c r="AJ139" s="122"/>
      <c r="AK139" s="123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</row>
    <row r="140" spans="1:74">
      <c r="A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2"/>
      <c r="AI140" s="122"/>
      <c r="AJ140" s="122"/>
      <c r="AK140" s="123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</row>
    <row r="141" spans="1:74">
      <c r="A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2"/>
      <c r="AI141" s="122"/>
      <c r="AJ141" s="122"/>
      <c r="AK141" s="123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122"/>
      <c r="BG141" s="122"/>
      <c r="BH141" s="122"/>
      <c r="BI141" s="122"/>
      <c r="BJ141" s="122"/>
      <c r="BK141" s="122"/>
      <c r="BL141" s="122"/>
      <c r="BM141" s="122"/>
      <c r="BN141" s="122"/>
      <c r="BO141" s="122"/>
      <c r="BP141" s="122"/>
      <c r="BQ141" s="122"/>
      <c r="BR141" s="122"/>
      <c r="BS141" s="122"/>
      <c r="BT141" s="122"/>
      <c r="BU141" s="122"/>
      <c r="BV141" s="122"/>
    </row>
    <row r="142" spans="1:74">
      <c r="A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2"/>
      <c r="AI142" s="122"/>
      <c r="AJ142" s="122"/>
      <c r="AK142" s="123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</row>
    <row r="143" spans="1:74">
      <c r="A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2"/>
      <c r="AI143" s="122"/>
      <c r="AJ143" s="122"/>
      <c r="AK143" s="123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122"/>
      <c r="BG143" s="122"/>
      <c r="BH143" s="122"/>
      <c r="BI143" s="122"/>
      <c r="BJ143" s="122"/>
      <c r="BK143" s="122"/>
      <c r="BL143" s="122"/>
      <c r="BM143" s="122"/>
      <c r="BN143" s="122"/>
      <c r="BO143" s="122"/>
      <c r="BP143" s="122"/>
      <c r="BQ143" s="122"/>
      <c r="BR143" s="122"/>
      <c r="BS143" s="122"/>
      <c r="BT143" s="122"/>
      <c r="BU143" s="122"/>
      <c r="BV143" s="122"/>
    </row>
    <row r="144" spans="1:74">
      <c r="A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2"/>
      <c r="AI144" s="122"/>
      <c r="AJ144" s="122"/>
      <c r="AK144" s="123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</row>
    <row r="145" spans="1:74">
      <c r="A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2"/>
      <c r="AI145" s="122"/>
      <c r="AJ145" s="122"/>
      <c r="AK145" s="123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22"/>
      <c r="BJ145" s="122"/>
      <c r="BK145" s="122"/>
      <c r="BL145" s="122"/>
      <c r="BM145" s="122"/>
      <c r="BN145" s="122"/>
      <c r="BO145" s="122"/>
      <c r="BP145" s="122"/>
      <c r="BQ145" s="122"/>
      <c r="BR145" s="122"/>
      <c r="BS145" s="122"/>
      <c r="BT145" s="122"/>
      <c r="BU145" s="122"/>
      <c r="BV145" s="122"/>
    </row>
    <row r="146" spans="1:74">
      <c r="A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2"/>
      <c r="AI146" s="122"/>
      <c r="AJ146" s="122"/>
      <c r="AK146" s="123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  <c r="BK146" s="122"/>
      <c r="BL146" s="122"/>
      <c r="BM146" s="122"/>
      <c r="BN146" s="122"/>
      <c r="BO146" s="122"/>
      <c r="BP146" s="122"/>
      <c r="BQ146" s="122"/>
      <c r="BR146" s="122"/>
      <c r="BS146" s="122"/>
      <c r="BT146" s="122"/>
      <c r="BU146" s="122"/>
      <c r="BV146" s="122"/>
    </row>
    <row r="147" spans="1:74">
      <c r="A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2"/>
      <c r="AI147" s="122"/>
      <c r="AJ147" s="122"/>
      <c r="AK147" s="123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  <c r="BK147" s="122"/>
      <c r="BL147" s="122"/>
      <c r="BM147" s="122"/>
      <c r="BN147" s="122"/>
      <c r="BO147" s="122"/>
      <c r="BP147" s="122"/>
      <c r="BQ147" s="122"/>
      <c r="BR147" s="122"/>
      <c r="BS147" s="122"/>
      <c r="BT147" s="122"/>
      <c r="BU147" s="122"/>
      <c r="BV147" s="122"/>
    </row>
    <row r="148" spans="1:74">
      <c r="A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2"/>
      <c r="AI148" s="122"/>
      <c r="AJ148" s="122"/>
      <c r="AK148" s="123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</row>
    <row r="149" spans="1:74">
      <c r="A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2"/>
      <c r="AI149" s="122"/>
      <c r="AJ149" s="122"/>
      <c r="AK149" s="123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122"/>
      <c r="BG149" s="122"/>
      <c r="BH149" s="122"/>
      <c r="BI149" s="122"/>
      <c r="BJ149" s="122"/>
      <c r="BK149" s="122"/>
      <c r="BL149" s="122"/>
      <c r="BM149" s="122"/>
      <c r="BN149" s="122"/>
      <c r="BO149" s="122"/>
      <c r="BP149" s="122"/>
      <c r="BQ149" s="122"/>
      <c r="BR149" s="122"/>
      <c r="BS149" s="122"/>
      <c r="BT149" s="122"/>
      <c r="BU149" s="122"/>
      <c r="BV149" s="122"/>
    </row>
    <row r="150" spans="1:74">
      <c r="A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2"/>
      <c r="AI150" s="122"/>
      <c r="AJ150" s="122"/>
      <c r="AK150" s="123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</row>
    <row r="151" spans="1:74">
      <c r="A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2"/>
      <c r="AI151" s="122"/>
      <c r="AJ151" s="122"/>
      <c r="AK151" s="123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</row>
    <row r="152" spans="1:74">
      <c r="A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2"/>
      <c r="AI152" s="122"/>
      <c r="AJ152" s="122"/>
      <c r="AK152" s="123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  <c r="BJ152" s="122"/>
      <c r="BK152" s="122"/>
      <c r="BL152" s="122"/>
      <c r="BM152" s="122"/>
      <c r="BN152" s="122"/>
      <c r="BO152" s="122"/>
      <c r="BP152" s="122"/>
      <c r="BQ152" s="122"/>
      <c r="BR152" s="122"/>
      <c r="BS152" s="122"/>
      <c r="BT152" s="122"/>
      <c r="BU152" s="122"/>
      <c r="BV152" s="122"/>
    </row>
    <row r="153" spans="1:74">
      <c r="A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2"/>
      <c r="AI153" s="122"/>
      <c r="AJ153" s="122"/>
      <c r="AK153" s="123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  <c r="BJ153" s="122"/>
      <c r="BK153" s="122"/>
      <c r="BL153" s="122"/>
      <c r="BM153" s="122"/>
      <c r="BN153" s="122"/>
      <c r="BO153" s="122"/>
      <c r="BP153" s="122"/>
      <c r="BQ153" s="122"/>
      <c r="BR153" s="122"/>
      <c r="BS153" s="122"/>
      <c r="BT153" s="122"/>
      <c r="BU153" s="122"/>
      <c r="BV153" s="122"/>
    </row>
    <row r="154" spans="1:74">
      <c r="A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2"/>
      <c r="AI154" s="122"/>
      <c r="AJ154" s="122"/>
      <c r="AK154" s="123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</row>
    <row r="155" spans="1:74">
      <c r="A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2"/>
      <c r="AI155" s="122"/>
      <c r="AJ155" s="122"/>
      <c r="AK155" s="123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</row>
    <row r="156" spans="1:74">
      <c r="A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2"/>
      <c r="AI156" s="122"/>
      <c r="AJ156" s="122"/>
      <c r="AK156" s="123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</row>
    <row r="157" spans="1:74">
      <c r="A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2"/>
      <c r="AI157" s="122"/>
      <c r="AJ157" s="122"/>
      <c r="AK157" s="123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</row>
    <row r="158" spans="1:74">
      <c r="A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2"/>
      <c r="AI158" s="122"/>
      <c r="AJ158" s="122"/>
      <c r="AK158" s="123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</row>
    <row r="159" spans="1:74">
      <c r="A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2"/>
      <c r="AI159" s="122"/>
      <c r="AJ159" s="122"/>
      <c r="AK159" s="123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</row>
    <row r="160" spans="1:74">
      <c r="A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2"/>
      <c r="AI160" s="122"/>
      <c r="AJ160" s="122"/>
      <c r="AK160" s="123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  <c r="BJ160" s="122"/>
      <c r="BK160" s="122"/>
      <c r="BL160" s="122"/>
      <c r="BM160" s="122"/>
      <c r="BN160" s="122"/>
      <c r="BO160" s="122"/>
      <c r="BP160" s="122"/>
      <c r="BQ160" s="122"/>
      <c r="BR160" s="122"/>
      <c r="BS160" s="122"/>
      <c r="BT160" s="122"/>
      <c r="BU160" s="122"/>
      <c r="BV160" s="122"/>
    </row>
    <row r="161" spans="1:74">
      <c r="A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2"/>
      <c r="AI161" s="122"/>
      <c r="AJ161" s="122"/>
      <c r="AK161" s="123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</row>
    <row r="162" spans="1:74">
      <c r="A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2"/>
      <c r="AI162" s="122"/>
      <c r="AJ162" s="122"/>
      <c r="AK162" s="123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</row>
    <row r="163" spans="1:74">
      <c r="A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2"/>
      <c r="AI163" s="122"/>
      <c r="AJ163" s="122"/>
      <c r="AK163" s="123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</row>
    <row r="164" spans="1:74">
      <c r="A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2"/>
      <c r="AI164" s="122"/>
      <c r="AJ164" s="122"/>
      <c r="AK164" s="123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</row>
    <row r="165" spans="1:74">
      <c r="A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2"/>
      <c r="AI165" s="122"/>
      <c r="AJ165" s="122"/>
      <c r="AK165" s="123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</row>
    <row r="166" spans="1:74">
      <c r="A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2"/>
      <c r="AI166" s="122"/>
      <c r="AJ166" s="122"/>
      <c r="AK166" s="123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</row>
    <row r="167" spans="1:74">
      <c r="A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2"/>
      <c r="AI167" s="122"/>
      <c r="AJ167" s="122"/>
      <c r="AK167" s="123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</row>
    <row r="168" spans="1:74">
      <c r="A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2"/>
      <c r="AI168" s="122"/>
      <c r="AJ168" s="122"/>
      <c r="AK168" s="123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</row>
    <row r="169" spans="1:74">
      <c r="A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2"/>
      <c r="AI169" s="122"/>
      <c r="AJ169" s="122"/>
      <c r="AK169" s="123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</row>
    <row r="170" spans="1:74">
      <c r="A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2"/>
      <c r="AI170" s="122"/>
      <c r="AJ170" s="122"/>
      <c r="AK170" s="123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122"/>
      <c r="BG170" s="122"/>
      <c r="BH170" s="122"/>
      <c r="BI170" s="122"/>
      <c r="BJ170" s="122"/>
      <c r="BK170" s="122"/>
      <c r="BL170" s="122"/>
      <c r="BM170" s="122"/>
      <c r="BN170" s="122"/>
      <c r="BO170" s="122"/>
      <c r="BP170" s="122"/>
      <c r="BQ170" s="122"/>
      <c r="BR170" s="122"/>
      <c r="BS170" s="122"/>
      <c r="BT170" s="122"/>
      <c r="BU170" s="122"/>
      <c r="BV170" s="122"/>
    </row>
    <row r="171" spans="1:74">
      <c r="A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2"/>
      <c r="AI171" s="122"/>
      <c r="AJ171" s="122"/>
      <c r="AK171" s="123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</row>
    <row r="172" spans="1:74">
      <c r="A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2"/>
      <c r="AI172" s="122"/>
      <c r="AJ172" s="122"/>
      <c r="AK172" s="123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</row>
    <row r="173" spans="1:74">
      <c r="A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2"/>
      <c r="AI173" s="122"/>
      <c r="AJ173" s="122"/>
      <c r="AK173" s="123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</row>
    <row r="174" spans="1:74">
      <c r="A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2"/>
      <c r="AI174" s="122"/>
      <c r="AJ174" s="122"/>
      <c r="AK174" s="123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</row>
    <row r="175" spans="1:74">
      <c r="A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2"/>
      <c r="AI175" s="122"/>
      <c r="AJ175" s="122"/>
      <c r="AK175" s="123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</row>
    <row r="176" spans="1:74">
      <c r="A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2"/>
      <c r="AI176" s="122"/>
      <c r="AJ176" s="122"/>
      <c r="AK176" s="123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</row>
    <row r="177" spans="1:74">
      <c r="A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2"/>
      <c r="AI177" s="122"/>
      <c r="AJ177" s="122"/>
      <c r="AK177" s="123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122"/>
      <c r="BG177" s="122"/>
      <c r="BH177" s="122"/>
      <c r="BI177" s="122"/>
      <c r="BJ177" s="122"/>
      <c r="BK177" s="122"/>
      <c r="BL177" s="122"/>
      <c r="BM177" s="122"/>
      <c r="BN177" s="122"/>
      <c r="BO177" s="122"/>
      <c r="BP177" s="122"/>
      <c r="BQ177" s="122"/>
      <c r="BR177" s="122"/>
      <c r="BS177" s="122"/>
      <c r="BT177" s="122"/>
      <c r="BU177" s="122"/>
      <c r="BV177" s="122"/>
    </row>
    <row r="178" spans="1:74">
      <c r="A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2"/>
      <c r="AI178" s="122"/>
      <c r="AJ178" s="122"/>
      <c r="AK178" s="123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</row>
    <row r="179" spans="1:74">
      <c r="A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2"/>
      <c r="AI179" s="122"/>
      <c r="AJ179" s="122"/>
      <c r="AK179" s="123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</row>
    <row r="180" spans="1:74">
      <c r="A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2"/>
      <c r="AI180" s="122"/>
      <c r="AJ180" s="122"/>
      <c r="AK180" s="123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122"/>
      <c r="BG180" s="122"/>
      <c r="BH180" s="122"/>
      <c r="BI180" s="122"/>
      <c r="BJ180" s="122"/>
      <c r="BK180" s="122"/>
      <c r="BL180" s="122"/>
      <c r="BM180" s="122"/>
      <c r="BN180" s="122"/>
      <c r="BO180" s="122"/>
      <c r="BP180" s="122"/>
      <c r="BQ180" s="122"/>
      <c r="BR180" s="122"/>
      <c r="BS180" s="122"/>
      <c r="BT180" s="122"/>
      <c r="BU180" s="122"/>
      <c r="BV180" s="122"/>
    </row>
    <row r="181" spans="1:74">
      <c r="A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2"/>
      <c r="AI181" s="122"/>
      <c r="AJ181" s="122"/>
      <c r="AK181" s="123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122"/>
      <c r="BG181" s="122"/>
      <c r="BH181" s="122"/>
      <c r="BI181" s="122"/>
      <c r="BJ181" s="122"/>
      <c r="BK181" s="122"/>
      <c r="BL181" s="122"/>
      <c r="BM181" s="122"/>
      <c r="BN181" s="122"/>
      <c r="BO181" s="122"/>
      <c r="BP181" s="122"/>
      <c r="BQ181" s="122"/>
      <c r="BR181" s="122"/>
      <c r="BS181" s="122"/>
      <c r="BT181" s="122"/>
      <c r="BU181" s="122"/>
      <c r="BV181" s="122"/>
    </row>
    <row r="182" spans="1:74">
      <c r="A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2"/>
      <c r="AI182" s="122"/>
      <c r="AJ182" s="122"/>
      <c r="AK182" s="123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</row>
    <row r="183" spans="1:74">
      <c r="A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2"/>
      <c r="AI183" s="122"/>
      <c r="AJ183" s="122"/>
      <c r="AK183" s="123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122"/>
      <c r="BG183" s="122"/>
      <c r="BH183" s="122"/>
      <c r="BI183" s="122"/>
      <c r="BJ183" s="122"/>
      <c r="BK183" s="122"/>
      <c r="BL183" s="122"/>
      <c r="BM183" s="122"/>
      <c r="BN183" s="122"/>
      <c r="BO183" s="122"/>
      <c r="BP183" s="122"/>
      <c r="BQ183" s="122"/>
      <c r="BR183" s="122"/>
      <c r="BS183" s="122"/>
      <c r="BT183" s="122"/>
      <c r="BU183" s="122"/>
      <c r="BV183" s="122"/>
    </row>
    <row r="184" spans="1:74">
      <c r="A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2"/>
      <c r="AI184" s="122"/>
      <c r="AJ184" s="122"/>
      <c r="AK184" s="123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</row>
    <row r="185" spans="1:74">
      <c r="A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2"/>
      <c r="AI185" s="122"/>
      <c r="AJ185" s="122"/>
      <c r="AK185" s="123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</row>
    <row r="186" spans="1:74">
      <c r="A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2"/>
      <c r="AI186" s="122"/>
      <c r="AJ186" s="122"/>
      <c r="AK186" s="123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</row>
    <row r="187" spans="1:74">
      <c r="A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2"/>
      <c r="AI187" s="122"/>
      <c r="AJ187" s="122"/>
      <c r="AK187" s="123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122"/>
      <c r="BG187" s="122"/>
      <c r="BH187" s="122"/>
      <c r="BI187" s="122"/>
      <c r="BJ187" s="122"/>
      <c r="BK187" s="122"/>
      <c r="BL187" s="122"/>
      <c r="BM187" s="122"/>
      <c r="BN187" s="122"/>
      <c r="BO187" s="122"/>
      <c r="BP187" s="122"/>
      <c r="BQ187" s="122"/>
      <c r="BR187" s="122"/>
      <c r="BS187" s="122"/>
      <c r="BT187" s="122"/>
      <c r="BU187" s="122"/>
      <c r="BV187" s="122"/>
    </row>
    <row r="188" spans="1:74">
      <c r="A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2"/>
      <c r="AI188" s="122"/>
      <c r="AJ188" s="122"/>
      <c r="AK188" s="123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122"/>
      <c r="BG188" s="122"/>
      <c r="BH188" s="122"/>
      <c r="BI188" s="122"/>
      <c r="BJ188" s="122"/>
      <c r="BK188" s="122"/>
      <c r="BL188" s="122"/>
      <c r="BM188" s="122"/>
      <c r="BN188" s="122"/>
      <c r="BO188" s="122"/>
      <c r="BP188" s="122"/>
      <c r="BQ188" s="122"/>
      <c r="BR188" s="122"/>
      <c r="BS188" s="122"/>
      <c r="BT188" s="122"/>
      <c r="BU188" s="122"/>
      <c r="BV188" s="122"/>
    </row>
    <row r="189" spans="1:74">
      <c r="A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2"/>
      <c r="AI189" s="122"/>
      <c r="AJ189" s="122"/>
      <c r="AK189" s="123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</row>
    <row r="190" spans="1:74">
      <c r="A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2"/>
      <c r="AI190" s="122"/>
      <c r="AJ190" s="122"/>
      <c r="AK190" s="123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</row>
    <row r="191" spans="1:74">
      <c r="A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2"/>
      <c r="AI191" s="122"/>
      <c r="AJ191" s="122"/>
      <c r="AK191" s="123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</row>
    <row r="192" spans="1:74">
      <c r="A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2"/>
      <c r="AI192" s="122"/>
      <c r="AJ192" s="122"/>
      <c r="AK192" s="123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</row>
    <row r="193" spans="1:74">
      <c r="A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2"/>
      <c r="AI193" s="122"/>
      <c r="AJ193" s="122"/>
      <c r="AK193" s="123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</row>
    <row r="194" spans="1:74">
      <c r="A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2"/>
      <c r="AI194" s="122"/>
      <c r="AJ194" s="122"/>
      <c r="AK194" s="123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</row>
    <row r="195" spans="1:74">
      <c r="A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2"/>
      <c r="AI195" s="122"/>
      <c r="AJ195" s="122"/>
      <c r="AK195" s="123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</row>
    <row r="196" spans="1:74">
      <c r="A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2"/>
      <c r="AI196" s="122"/>
      <c r="AJ196" s="122"/>
      <c r="AK196" s="123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</row>
    <row r="197" spans="1:74">
      <c r="A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2"/>
      <c r="AI197" s="122"/>
      <c r="AJ197" s="122"/>
      <c r="AK197" s="123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</row>
    <row r="198" spans="1:74">
      <c r="A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2"/>
      <c r="AI198" s="122"/>
      <c r="AJ198" s="122"/>
      <c r="AK198" s="123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</row>
    <row r="199" spans="1:74">
      <c r="A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2"/>
      <c r="AI199" s="122"/>
      <c r="AJ199" s="122"/>
      <c r="AK199" s="123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</row>
    <row r="200" spans="1:74">
      <c r="A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2"/>
      <c r="AI200" s="122"/>
      <c r="AJ200" s="122"/>
      <c r="AK200" s="123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</row>
    <row r="201" spans="1:74">
      <c r="A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2"/>
      <c r="AI201" s="122"/>
      <c r="AJ201" s="122"/>
      <c r="AK201" s="123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</row>
    <row r="202" spans="1:74">
      <c r="A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2"/>
      <c r="AI202" s="122"/>
      <c r="AJ202" s="122"/>
      <c r="AK202" s="123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</row>
    <row r="203" spans="1:74">
      <c r="A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2"/>
      <c r="AI203" s="122"/>
      <c r="AJ203" s="122"/>
      <c r="AK203" s="123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</row>
    <row r="204" spans="1:74">
      <c r="A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2"/>
      <c r="AI204" s="122"/>
      <c r="AJ204" s="122"/>
      <c r="AK204" s="123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</row>
    <row r="205" spans="1:74">
      <c r="A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2"/>
      <c r="AI205" s="122"/>
      <c r="AJ205" s="122"/>
      <c r="AK205" s="123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</row>
    <row r="206" spans="1:74">
      <c r="A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2"/>
      <c r="AI206" s="122"/>
      <c r="AJ206" s="122"/>
      <c r="AK206" s="123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</row>
    <row r="207" spans="1:74">
      <c r="A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2"/>
      <c r="AI207" s="122"/>
      <c r="AJ207" s="122"/>
      <c r="AK207" s="123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</row>
    <row r="208" spans="1:74">
      <c r="A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2"/>
      <c r="AI208" s="122"/>
      <c r="AJ208" s="122"/>
      <c r="AK208" s="123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</row>
    <row r="209" spans="1:74">
      <c r="A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2"/>
      <c r="AI209" s="122"/>
      <c r="AJ209" s="122"/>
      <c r="AK209" s="123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</row>
    <row r="210" spans="1:74">
      <c r="A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2"/>
      <c r="AI210" s="122"/>
      <c r="AJ210" s="122"/>
      <c r="AK210" s="123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</row>
    <row r="211" spans="1:74">
      <c r="A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2"/>
      <c r="AI211" s="122"/>
      <c r="AJ211" s="122"/>
      <c r="AK211" s="123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</row>
    <row r="212" spans="1:74">
      <c r="A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2"/>
      <c r="AI212" s="122"/>
      <c r="AJ212" s="122"/>
      <c r="AK212" s="123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</row>
    <row r="213" spans="1:74">
      <c r="A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2"/>
      <c r="AI213" s="122"/>
      <c r="AJ213" s="122"/>
      <c r="AK213" s="123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</row>
    <row r="214" spans="1:74">
      <c r="A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2"/>
      <c r="AI214" s="122"/>
      <c r="AJ214" s="122"/>
      <c r="AK214" s="123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</row>
    <row r="215" spans="1:74">
      <c r="A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AK215" s="121"/>
      <c r="AL215" s="1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</row>
    <row r="216" spans="1:74">
      <c r="A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AK216" s="121"/>
      <c r="AL216" s="1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</row>
    <row r="217" spans="1:74">
      <c r="A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AK217" s="121"/>
      <c r="AL217" s="1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</row>
    <row r="218" spans="1:74">
      <c r="A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AK218" s="121"/>
      <c r="AL218" s="1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</row>
    <row r="219" spans="1:74">
      <c r="A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AK219" s="121"/>
      <c r="AL219" s="1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</row>
    <row r="220" spans="1:74">
      <c r="A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AK220" s="121"/>
      <c r="AL220" s="1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</row>
    <row r="221" spans="1:74">
      <c r="A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AK221" s="121"/>
      <c r="AL221" s="1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</row>
    <row r="222" spans="1:74">
      <c r="A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AK222" s="121"/>
      <c r="AL222" s="1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</row>
    <row r="223" spans="1:74">
      <c r="A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AK223" s="121"/>
      <c r="AL223" s="1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</row>
    <row r="224" spans="1:74">
      <c r="A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AK224" s="121"/>
      <c r="AL224" s="1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</row>
    <row r="225" spans="1:74">
      <c r="A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AK225" s="121"/>
      <c r="AL225" s="1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</row>
    <row r="226" spans="1:74">
      <c r="A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AK226" s="121"/>
      <c r="AL226" s="1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</row>
    <row r="227" spans="1:74">
      <c r="A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AK227" s="121"/>
      <c r="AL227" s="1"/>
    </row>
    <row r="228" spans="1:74">
      <c r="A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AK228" s="121"/>
      <c r="AL228" s="1"/>
    </row>
    <row r="229" spans="1:74">
      <c r="A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AK229" s="121"/>
      <c r="AL229" s="1"/>
    </row>
    <row r="230" spans="1:74">
      <c r="A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AK230" s="121"/>
      <c r="AL230" s="1"/>
    </row>
    <row r="231" spans="1:74">
      <c r="A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AK231" s="121"/>
      <c r="AL231" s="1"/>
    </row>
    <row r="232" spans="1:74">
      <c r="A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AK232" s="121"/>
      <c r="AL232" s="1"/>
    </row>
    <row r="233" spans="1:74">
      <c r="A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AK233" s="121"/>
      <c r="AL233" s="1"/>
    </row>
    <row r="234" spans="1:74">
      <c r="A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AK234" s="121"/>
      <c r="AL234" s="1"/>
    </row>
    <row r="235" spans="1:74">
      <c r="A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AK235" s="121"/>
      <c r="AL235" s="1"/>
    </row>
    <row r="236" spans="1:74">
      <c r="A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AK236" s="121"/>
      <c r="AL236" s="1"/>
    </row>
    <row r="237" spans="1:74">
      <c r="A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AK237" s="121"/>
      <c r="AL237" s="1"/>
    </row>
    <row r="238" spans="1:74">
      <c r="A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AK238" s="121"/>
      <c r="AL238" s="1"/>
    </row>
    <row r="239" spans="1:74">
      <c r="A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AK239" s="121"/>
      <c r="AL239" s="1"/>
    </row>
    <row r="240" spans="1:74">
      <c r="A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AK240" s="121"/>
      <c r="AL240" s="1"/>
    </row>
    <row r="241" spans="1:38">
      <c r="A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AK241" s="121"/>
      <c r="AL241" s="1"/>
    </row>
    <row r="242" spans="1:38">
      <c r="A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AK242" s="121"/>
      <c r="AL242" s="1"/>
    </row>
    <row r="243" spans="1:38">
      <c r="A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AK243" s="121"/>
      <c r="AL243" s="1"/>
    </row>
    <row r="244" spans="1:38">
      <c r="A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K244" s="121"/>
      <c r="AL244" s="1"/>
    </row>
    <row r="245" spans="1:38">
      <c r="A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AK245" s="121"/>
      <c r="AL245" s="1"/>
    </row>
    <row r="246" spans="1:38">
      <c r="A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AK246" s="121"/>
      <c r="AL246" s="1"/>
    </row>
    <row r="247" spans="1:38">
      <c r="A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AK247" s="121"/>
      <c r="AL247" s="1"/>
    </row>
    <row r="248" spans="1:38">
      <c r="A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AK248" s="121"/>
      <c r="AL248" s="1"/>
    </row>
    <row r="249" spans="1:38">
      <c r="A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AK249" s="121"/>
      <c r="AL249" s="1"/>
    </row>
    <row r="250" spans="1:38">
      <c r="A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AK250" s="121"/>
      <c r="AL250" s="1"/>
    </row>
    <row r="251" spans="1:38">
      <c r="A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AK251" s="121"/>
      <c r="AL251" s="1"/>
    </row>
    <row r="252" spans="1:38">
      <c r="D252" s="1"/>
      <c r="E252" s="1"/>
    </row>
    <row r="253" spans="1:38">
      <c r="D253" s="1"/>
      <c r="E253" s="1"/>
    </row>
    <row r="254" spans="1:38">
      <c r="D254" s="1"/>
      <c r="E254" s="1"/>
    </row>
    <row r="255" spans="1:38">
      <c r="D255" s="1"/>
      <c r="E255" s="1"/>
    </row>
    <row r="256" spans="1:38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</sheetData>
  <mergeCells count="1">
    <mergeCell ref="AM2:AO3"/>
  </mergeCells>
  <conditionalFormatting sqref="D5">
    <cfRule type="cellIs" dxfId="4" priority="1" operator="equal">
      <formula>0</formula>
    </cfRule>
  </conditionalFormatting>
  <conditionalFormatting sqref="L8:L1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8:W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:W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5">
    <cfRule type="cellIs" dxfId="3" priority="9" operator="equal">
      <formula>0</formula>
    </cfRule>
  </conditionalFormatting>
  <conditionalFormatting sqref="Z8:AG8 Y16:AF16 Y15:AE15 AG15 Y14:AD14 AF14:AG14 Y13:AC13 AE13:AG13 Y12:AG12 Y11:AA11 AC11:AG11 Y10:Z10 AB10:AG10 Y9 AA9:AG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I11 AI13:AI16">
    <cfRule type="cellIs" dxfId="2" priority="10" operator="equal">
      <formula>0</formula>
    </cfRule>
  </conditionalFormatting>
  <conditionalFormatting sqref="AK8:AK11 AK13:AK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4:AO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6:AO6 AO5 AM4:AO4 AM5:AM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0:AO10 AO9 AM8:AO8 AM9:AM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textLength" operator="equal" allowBlank="1" showInputMessage="1" showErrorMessage="1" sqref="Q4 O4 O6 Q6" xr:uid="{A4F824F9-D069-4E28-852C-7879AF147DF0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AFDA-505A-4DE4-8B1E-748264FB1743}">
  <sheetPr>
    <tabColor theme="8" tint="0.59999389629810485"/>
  </sheetPr>
  <dimension ref="A1:AV61"/>
  <sheetViews>
    <sheetView tabSelected="1" zoomScaleNormal="100" workbookViewId="0">
      <selection activeCell="AI22" sqref="AI22"/>
    </sheetView>
  </sheetViews>
  <sheetFormatPr defaultRowHeight="13.5" customHeight="1"/>
  <cols>
    <col min="1" max="1" width="2.85546875" style="258" customWidth="1"/>
    <col min="2" max="4" width="5.42578125" style="258" customWidth="1"/>
    <col min="5" max="5" width="2.28515625" style="258" customWidth="1"/>
    <col min="6" max="8" width="5.42578125" style="258" customWidth="1"/>
    <col min="9" max="9" width="10.42578125" style="258" customWidth="1"/>
    <col min="10" max="10" width="5.7109375" style="258" customWidth="1"/>
    <col min="11" max="11" width="4.28515625" style="258" customWidth="1"/>
    <col min="12" max="12" width="1.7109375" style="258" customWidth="1"/>
    <col min="13" max="15" width="7.42578125" style="258" customWidth="1"/>
    <col min="16" max="16" width="2.7109375" style="258" customWidth="1"/>
    <col min="17" max="18" width="8.140625" style="258" customWidth="1"/>
    <col min="19" max="24" width="7.42578125" style="258" customWidth="1"/>
    <col min="25" max="25" width="2.140625" style="258" customWidth="1"/>
    <col min="26" max="28" width="9.85546875" style="258" customWidth="1"/>
    <col min="29" max="29" width="4.140625" style="258" customWidth="1"/>
    <col min="30" max="30" width="4.42578125" style="258" customWidth="1"/>
    <col min="31" max="33" width="9.140625" style="258"/>
    <col min="34" max="34" width="3" style="258" customWidth="1"/>
    <col min="35" max="16384" width="9.140625" style="258"/>
  </cols>
  <sheetData>
    <row r="1" spans="1:48" ht="6.7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509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</row>
    <row r="2" spans="1:48" ht="9.9499999999999993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351" t="s">
        <v>47</v>
      </c>
      <c r="N2" s="107"/>
      <c r="O2" s="263">
        <f ca="1">RANDBETWEEN($O$3,$O$4)</f>
        <v>8</v>
      </c>
      <c r="P2" s="107"/>
      <c r="Q2" s="510" t="s">
        <v>46</v>
      </c>
      <c r="R2" s="107"/>
      <c r="S2" s="107"/>
      <c r="T2" s="107" t="str">
        <f>Q5</f>
        <v>X</v>
      </c>
      <c r="U2" s="263" t="s">
        <v>57</v>
      </c>
      <c r="V2" s="263">
        <f t="shared" ref="V2" ca="1" si="0">SQRT(V18)</f>
        <v>2.4936282437809005</v>
      </c>
      <c r="W2" s="263">
        <f ca="1">SQRT(W18)</f>
        <v>2.2115399817568506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</row>
    <row r="3" spans="1:48" ht="9.9499999999999993" customHeight="1">
      <c r="A3" s="107"/>
      <c r="B3" s="350">
        <v>1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>
        <f ca="1">$M$4+RANDBETWEEN($M$4/10,$M$4/5)</f>
        <v>283</v>
      </c>
      <c r="N3" s="107">
        <f ca="1">$N$4+RANDBETWEEN($N$4/10,$N$4/5)</f>
        <v>1820</v>
      </c>
      <c r="O3" s="349">
        <v>1</v>
      </c>
      <c r="P3" s="107"/>
      <c r="Q3" s="309"/>
      <c r="R3" s="107"/>
      <c r="S3" s="107"/>
      <c r="T3" s="107" t="str">
        <f>R5</f>
        <v>y</v>
      </c>
      <c r="U3" s="349"/>
      <c r="V3" s="349"/>
      <c r="W3" s="107"/>
      <c r="X3" s="107"/>
      <c r="Y3" s="107"/>
      <c r="Z3" s="513" t="s">
        <v>45</v>
      </c>
      <c r="AA3" s="513" t="s">
        <v>44</v>
      </c>
      <c r="AB3" s="513" t="s">
        <v>43</v>
      </c>
      <c r="AC3" s="107"/>
      <c r="AD3" s="107"/>
      <c r="AE3" s="107"/>
      <c r="AF3" s="107"/>
      <c r="AG3" s="107"/>
      <c r="AH3" s="107"/>
      <c r="AI3" s="513" t="s">
        <v>42</v>
      </c>
      <c r="AJ3" s="513" t="s">
        <v>41</v>
      </c>
      <c r="AK3" s="513" t="s">
        <v>40</v>
      </c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</row>
    <row r="4" spans="1:48" ht="9.9499999999999993" customHeight="1">
      <c r="A4" s="107"/>
      <c r="B4" s="276" t="s">
        <v>39</v>
      </c>
      <c r="C4" s="276"/>
      <c r="D4" s="311">
        <f ca="1">COUNT(B6:D6)</f>
        <v>2</v>
      </c>
      <c r="E4" s="107"/>
      <c r="F4" s="276" t="s">
        <v>38</v>
      </c>
      <c r="G4" s="276"/>
      <c r="H4" s="311">
        <f ca="1">COUNT(F6:H6)</f>
        <v>3</v>
      </c>
      <c r="I4" s="107"/>
      <c r="J4" s="107"/>
      <c r="K4" s="107"/>
      <c r="L4" s="107"/>
      <c r="M4" s="349">
        <v>250</v>
      </c>
      <c r="N4" s="349">
        <v>1600</v>
      </c>
      <c r="O4" s="349">
        <v>9</v>
      </c>
      <c r="P4" s="107"/>
      <c r="Q4" s="309"/>
      <c r="R4" s="107">
        <f ca="1">N4-N$17</f>
        <v>1594.909090909091</v>
      </c>
      <c r="S4" s="107"/>
      <c r="T4" s="107">
        <f ca="1">SUM(T6:T16)</f>
        <v>30.72727272727273</v>
      </c>
      <c r="U4" s="358" t="str">
        <f>M5</f>
        <v>x</v>
      </c>
      <c r="V4" s="107" t="str">
        <f>M5</f>
        <v>x</v>
      </c>
      <c r="W4" s="107" t="str">
        <f>N5</f>
        <v>y</v>
      </c>
      <c r="X4" s="107" t="str">
        <f>O5</f>
        <v>z</v>
      </c>
      <c r="Y4" s="107"/>
      <c r="Z4" s="514">
        <v>12</v>
      </c>
      <c r="AA4" s="514">
        <v>13</v>
      </c>
      <c r="AB4" s="514">
        <v>23</v>
      </c>
      <c r="AC4" s="107"/>
      <c r="AD4" s="107"/>
      <c r="AE4" s="107"/>
      <c r="AF4" s="107"/>
      <c r="AG4" s="107"/>
      <c r="AH4" s="107"/>
      <c r="AI4" s="515">
        <v>11</v>
      </c>
      <c r="AJ4" s="515">
        <v>22</v>
      </c>
      <c r="AK4" s="515">
        <v>33</v>
      </c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</row>
    <row r="5" spans="1:48" ht="9.9499999999999993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 t="s">
        <v>5</v>
      </c>
      <c r="N5" s="107" t="s">
        <v>0</v>
      </c>
      <c r="O5" s="107" t="s">
        <v>37</v>
      </c>
      <c r="P5" s="107"/>
      <c r="Q5" s="508" t="s">
        <v>56</v>
      </c>
      <c r="R5" s="107" t="s">
        <v>0</v>
      </c>
      <c r="S5" s="107" t="s">
        <v>37</v>
      </c>
      <c r="T5" s="348" t="s">
        <v>36</v>
      </c>
      <c r="U5" s="359" t="s">
        <v>35</v>
      </c>
      <c r="V5" s="334" t="s">
        <v>35</v>
      </c>
      <c r="W5" s="334" t="s">
        <v>35</v>
      </c>
      <c r="X5" s="334" t="s">
        <v>35</v>
      </c>
      <c r="Y5" s="107"/>
      <c r="Z5" s="347">
        <v>21</v>
      </c>
      <c r="AA5" s="346">
        <v>31</v>
      </c>
      <c r="AB5" s="346">
        <v>32</v>
      </c>
      <c r="AC5" s="107"/>
      <c r="AD5" s="107"/>
      <c r="AE5" s="107"/>
      <c r="AF5" s="107"/>
      <c r="AG5" s="107"/>
      <c r="AH5" s="107"/>
      <c r="AI5" s="345"/>
      <c r="AJ5" s="345"/>
      <c r="AK5" s="345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</row>
    <row r="6" spans="1:48" ht="9.9499999999999993" customHeight="1">
      <c r="A6" s="107"/>
      <c r="B6" s="339">
        <f t="shared" ref="B6:C16" ca="1" si="1">RANDBETWEEN($O$3,$O$4)</f>
        <v>6</v>
      </c>
      <c r="C6" s="338">
        <f t="shared" ca="1" si="1"/>
        <v>3</v>
      </c>
      <c r="D6" s="308"/>
      <c r="E6" s="107"/>
      <c r="F6" s="339">
        <f t="shared" ref="F6:H16" ca="1" si="2">RANDBETWEEN($O$3,$O$4)</f>
        <v>4</v>
      </c>
      <c r="G6" s="338">
        <f t="shared" ca="1" si="2"/>
        <v>7</v>
      </c>
      <c r="H6" s="307">
        <f t="shared" ca="1" si="2"/>
        <v>8</v>
      </c>
      <c r="I6" s="107"/>
      <c r="J6" s="320">
        <f ca="1">$M$17</f>
        <v>5.2727272727272725</v>
      </c>
      <c r="K6" s="320">
        <f ca="1">$N$17</f>
        <v>5.0909090909090908</v>
      </c>
      <c r="L6" s="107"/>
      <c r="M6" s="344">
        <f t="shared" ref="M6:M16" ca="1" si="3">_xlfn.IFS($B$3=0,B6,$B$3=1,F6,$B$3=2,B21,$B$3=3,F21,$B$3=4,B35)</f>
        <v>4</v>
      </c>
      <c r="N6" s="343">
        <f t="shared" ref="N6:N16" ca="1" si="4">_xlfn.IFS($B$3=0,C6,$B$3=1,G6,$B$3=2,C21,$B$3=3,G21,$B$3=4,C35)</f>
        <v>7</v>
      </c>
      <c r="O6" s="341">
        <f t="shared" ref="O6:O16" ca="1" si="5">_xlfn.IFS($B$3=0,D6,$B$3=1,H6,$B$3=2,D21,$B$3=3,H21,$B$3=4,D35)</f>
        <v>8</v>
      </c>
      <c r="P6" s="107"/>
      <c r="Q6" s="355">
        <f t="shared" ref="Q6:Q16" ca="1" si="6">M6-M$17</f>
        <v>-1.2727272727272725</v>
      </c>
      <c r="R6" s="343">
        <f t="shared" ref="R6:R16" ca="1" si="7">N6-N$17</f>
        <v>1.9090909090909092</v>
      </c>
      <c r="S6" s="342"/>
      <c r="T6" s="335">
        <f t="shared" ref="T6:T16" ca="1" si="8">Q6*R6</f>
        <v>-2.4297520661157019</v>
      </c>
      <c r="U6" s="360">
        <f t="shared" ref="U6:U16" ca="1" si="9">Q6*Q6</f>
        <v>1.6198347107438011</v>
      </c>
      <c r="V6" s="352">
        <f t="shared" ref="V6:V16" ca="1" si="10">(M6-M$17)^2</f>
        <v>1.6198347107438011</v>
      </c>
      <c r="W6" s="352">
        <f t="shared" ref="W6:W16" ca="1" si="11">(N6-N$17)^2</f>
        <v>3.6446280991735542</v>
      </c>
      <c r="X6" s="341"/>
      <c r="Y6" s="107"/>
      <c r="Z6" s="340">
        <f t="shared" ref="Z6:Z16" ca="1" si="12">IF(M6&lt;&gt;0,(M6-M$17)*(N6-N$17),"")</f>
        <v>-2.4297520661157019</v>
      </c>
      <c r="AA6" s="275">
        <f t="shared" ref="AA6:AA16" ca="1" si="13">IF(ISNUMBER($O$17),IF(M6&lt;&gt;0,(M6-M$17)*(O6-O$17),""),"")</f>
        <v>-5.206611570247933</v>
      </c>
      <c r="AB6" s="273">
        <f t="shared" ref="AB6:AB16" ca="1" si="14">IF(ISNUMBER($O$17),IF(N6&lt;&gt;0,(N6-N$17)*(O6-O$17),""),"")</f>
        <v>7.8099173553719012</v>
      </c>
      <c r="AC6" s="107"/>
      <c r="AD6" s="107"/>
      <c r="AE6" s="516">
        <v>11</v>
      </c>
      <c r="AF6" s="517">
        <v>12</v>
      </c>
      <c r="AG6" s="518">
        <v>13</v>
      </c>
      <c r="AH6" s="107"/>
      <c r="AI6" s="339">
        <f t="shared" ref="AI6:AI16" ca="1" si="15">IF(M6&lt;&gt;0,(M6-M$17)*(M6-M$17),"")</f>
        <v>1.6198347107438011</v>
      </c>
      <c r="AJ6" s="338">
        <f t="shared" ref="AJ6:AJ16" ca="1" si="16">IF(N6&lt;&gt;0,(N6-N$17)*(N6-N$17),"")</f>
        <v>3.6446280991735542</v>
      </c>
      <c r="AK6" s="307">
        <f t="shared" ref="AK6:AK16" ca="1" si="17">IF(O6&lt;&gt;0,(O6-O$17)*(O6-O$17),"")</f>
        <v>16.735537190082646</v>
      </c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</row>
    <row r="7" spans="1:48" ht="9.9499999999999993" customHeight="1">
      <c r="A7" s="107"/>
      <c r="B7" s="331">
        <f t="shared" ca="1" si="1"/>
        <v>2</v>
      </c>
      <c r="C7" s="107">
        <f t="shared" ca="1" si="1"/>
        <v>5</v>
      </c>
      <c r="D7" s="262"/>
      <c r="E7" s="107"/>
      <c r="F7" s="331">
        <f t="shared" ca="1" si="2"/>
        <v>7</v>
      </c>
      <c r="G7" s="107">
        <f t="shared" ca="1" si="2"/>
        <v>5</v>
      </c>
      <c r="H7" s="298">
        <f t="shared" ca="1" si="2"/>
        <v>2</v>
      </c>
      <c r="I7" s="107"/>
      <c r="J7" s="320">
        <f t="shared" ref="J7:J16" ca="1" si="18">$M$17</f>
        <v>5.2727272727272725</v>
      </c>
      <c r="K7" s="320">
        <f t="shared" ref="K7:K16" ca="1" si="19">$N$17</f>
        <v>5.0909090909090908</v>
      </c>
      <c r="L7" s="107"/>
      <c r="M7" s="337">
        <f t="shared" ca="1" si="3"/>
        <v>7</v>
      </c>
      <c r="N7" s="305">
        <f t="shared" ca="1" si="4"/>
        <v>5</v>
      </c>
      <c r="O7" s="333">
        <f t="shared" ca="1" si="5"/>
        <v>2</v>
      </c>
      <c r="P7" s="107"/>
      <c r="Q7" s="356">
        <f t="shared" ca="1" si="6"/>
        <v>1.7272727272727275</v>
      </c>
      <c r="R7" s="305">
        <f t="shared" ca="1" si="7"/>
        <v>-9.0909090909090828E-2</v>
      </c>
      <c r="S7" s="336"/>
      <c r="T7" s="335">
        <f t="shared" ca="1" si="8"/>
        <v>-0.15702479338842965</v>
      </c>
      <c r="U7" s="361">
        <f t="shared" ca="1" si="9"/>
        <v>2.9834710743801662</v>
      </c>
      <c r="V7" s="353">
        <f t="shared" ca="1" si="10"/>
        <v>2.9834710743801662</v>
      </c>
      <c r="W7" s="353">
        <f t="shared" ca="1" si="11"/>
        <v>8.26446280991734E-3</v>
      </c>
      <c r="X7" s="333"/>
      <c r="Y7" s="107"/>
      <c r="Z7" s="332">
        <f t="shared" ca="1" si="12"/>
        <v>-0.15702479338842965</v>
      </c>
      <c r="AA7" s="270">
        <f t="shared" ca="1" si="13"/>
        <v>-3.2975206611570256</v>
      </c>
      <c r="AB7" s="269">
        <f t="shared" ca="1" si="14"/>
        <v>0.17355371900826433</v>
      </c>
      <c r="AC7" s="107"/>
      <c r="AD7" s="107"/>
      <c r="AE7" s="519">
        <v>21</v>
      </c>
      <c r="AF7" s="516">
        <v>22</v>
      </c>
      <c r="AG7" s="520">
        <v>23</v>
      </c>
      <c r="AH7" s="107"/>
      <c r="AI7" s="331">
        <f t="shared" ca="1" si="15"/>
        <v>2.9834710743801662</v>
      </c>
      <c r="AJ7" s="107">
        <f t="shared" ca="1" si="16"/>
        <v>8.26446280991734E-3</v>
      </c>
      <c r="AK7" s="298">
        <f t="shared" ca="1" si="17"/>
        <v>3.6446280991735542</v>
      </c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</row>
    <row r="8" spans="1:48" ht="9.9499999999999993" customHeight="1">
      <c r="A8" s="107"/>
      <c r="B8" s="331">
        <f t="shared" ca="1" si="1"/>
        <v>5</v>
      </c>
      <c r="C8" s="107">
        <f t="shared" ca="1" si="1"/>
        <v>4</v>
      </c>
      <c r="D8" s="262"/>
      <c r="E8" s="107"/>
      <c r="F8" s="331">
        <f t="shared" ca="1" si="2"/>
        <v>4</v>
      </c>
      <c r="G8" s="107">
        <f t="shared" ca="1" si="2"/>
        <v>4</v>
      </c>
      <c r="H8" s="298">
        <f t="shared" ca="1" si="2"/>
        <v>2</v>
      </c>
      <c r="I8" s="107"/>
      <c r="J8" s="320">
        <f t="shared" ca="1" si="18"/>
        <v>5.2727272727272725</v>
      </c>
      <c r="K8" s="320">
        <f t="shared" ca="1" si="19"/>
        <v>5.0909090909090908</v>
      </c>
      <c r="L8" s="107"/>
      <c r="M8" s="337">
        <f t="shared" ca="1" si="3"/>
        <v>4</v>
      </c>
      <c r="N8" s="305">
        <f t="shared" ca="1" si="4"/>
        <v>4</v>
      </c>
      <c r="O8" s="333">
        <f t="shared" ca="1" si="5"/>
        <v>2</v>
      </c>
      <c r="P8" s="107"/>
      <c r="Q8" s="356">
        <f t="shared" ca="1" si="6"/>
        <v>-1.2727272727272725</v>
      </c>
      <c r="R8" s="305">
        <f t="shared" ca="1" si="7"/>
        <v>-1.0909090909090908</v>
      </c>
      <c r="S8" s="336"/>
      <c r="T8" s="335">
        <f t="shared" ca="1" si="8"/>
        <v>1.3884297520661153</v>
      </c>
      <c r="U8" s="361">
        <f t="shared" ca="1" si="9"/>
        <v>1.6198347107438011</v>
      </c>
      <c r="V8" s="353">
        <f t="shared" ca="1" si="10"/>
        <v>1.6198347107438011</v>
      </c>
      <c r="W8" s="353">
        <f t="shared" ca="1" si="11"/>
        <v>1.190082644628099</v>
      </c>
      <c r="X8" s="333"/>
      <c r="Y8" s="107"/>
      <c r="Z8" s="332">
        <f t="shared" ca="1" si="12"/>
        <v>1.3884297520661153</v>
      </c>
      <c r="AA8" s="270">
        <f t="shared" ca="1" si="13"/>
        <v>2.4297520661157019</v>
      </c>
      <c r="AB8" s="269">
        <f t="shared" ca="1" si="14"/>
        <v>2.0826446280991733</v>
      </c>
      <c r="AC8" s="107"/>
      <c r="AD8" s="107"/>
      <c r="AE8" s="521">
        <v>31</v>
      </c>
      <c r="AF8" s="522">
        <v>32</v>
      </c>
      <c r="AG8" s="516">
        <v>33</v>
      </c>
      <c r="AH8" s="107"/>
      <c r="AI8" s="331">
        <f t="shared" ca="1" si="15"/>
        <v>1.6198347107438011</v>
      </c>
      <c r="AJ8" s="107">
        <f t="shared" ca="1" si="16"/>
        <v>1.190082644628099</v>
      </c>
      <c r="AK8" s="298">
        <f t="shared" ca="1" si="17"/>
        <v>3.6446280991735542</v>
      </c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</row>
    <row r="9" spans="1:48" ht="9.9499999999999993" customHeight="1">
      <c r="A9" s="107"/>
      <c r="B9" s="331">
        <f t="shared" ca="1" si="1"/>
        <v>8</v>
      </c>
      <c r="C9" s="107">
        <f t="shared" ca="1" si="1"/>
        <v>8</v>
      </c>
      <c r="D9" s="262"/>
      <c r="E9" s="107"/>
      <c r="F9" s="331">
        <f t="shared" ca="1" si="2"/>
        <v>8</v>
      </c>
      <c r="G9" s="107">
        <f t="shared" ca="1" si="2"/>
        <v>7</v>
      </c>
      <c r="H9" s="298">
        <f t="shared" ca="1" si="2"/>
        <v>1</v>
      </c>
      <c r="I9" s="107"/>
      <c r="J9" s="320">
        <f t="shared" ca="1" si="18"/>
        <v>5.2727272727272725</v>
      </c>
      <c r="K9" s="320">
        <f t="shared" ca="1" si="19"/>
        <v>5.0909090909090908</v>
      </c>
      <c r="L9" s="107"/>
      <c r="M9" s="337">
        <f t="shared" ca="1" si="3"/>
        <v>8</v>
      </c>
      <c r="N9" s="305">
        <f t="shared" ca="1" si="4"/>
        <v>7</v>
      </c>
      <c r="O9" s="333">
        <f t="shared" ca="1" si="5"/>
        <v>1</v>
      </c>
      <c r="P9" s="107"/>
      <c r="Q9" s="356">
        <f t="shared" ca="1" si="6"/>
        <v>2.7272727272727275</v>
      </c>
      <c r="R9" s="305">
        <f t="shared" ca="1" si="7"/>
        <v>1.9090909090909092</v>
      </c>
      <c r="S9" s="336"/>
      <c r="T9" s="335">
        <f t="shared" ca="1" si="8"/>
        <v>5.2066115702479348</v>
      </c>
      <c r="U9" s="361">
        <f t="shared" ca="1" si="9"/>
        <v>7.4380165289256208</v>
      </c>
      <c r="V9" s="353">
        <f t="shared" ca="1" si="10"/>
        <v>7.4380165289256208</v>
      </c>
      <c r="W9" s="353">
        <f t="shared" ca="1" si="11"/>
        <v>3.6446280991735542</v>
      </c>
      <c r="X9" s="333"/>
      <c r="Y9" s="107"/>
      <c r="Z9" s="332">
        <f t="shared" ca="1" si="12"/>
        <v>5.2066115702479348</v>
      </c>
      <c r="AA9" s="270">
        <f t="shared" ca="1" si="13"/>
        <v>-7.9338842975206623</v>
      </c>
      <c r="AB9" s="269">
        <f t="shared" ca="1" si="14"/>
        <v>-5.553719008264463</v>
      </c>
      <c r="AC9" s="107"/>
      <c r="AD9" s="107"/>
      <c r="AE9" s="107"/>
      <c r="AF9" s="107"/>
      <c r="AG9" s="107" t="s">
        <v>33</v>
      </c>
      <c r="AH9" s="107"/>
      <c r="AI9" s="331">
        <f t="shared" ca="1" si="15"/>
        <v>7.4380165289256208</v>
      </c>
      <c r="AJ9" s="107">
        <f t="shared" ca="1" si="16"/>
        <v>3.6446280991735542</v>
      </c>
      <c r="AK9" s="298">
        <f t="shared" ca="1" si="17"/>
        <v>8.4628099173553721</v>
      </c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</row>
    <row r="10" spans="1:48" ht="9.9499999999999993" customHeight="1">
      <c r="A10" s="107"/>
      <c r="B10" s="331">
        <f t="shared" ca="1" si="1"/>
        <v>1</v>
      </c>
      <c r="C10" s="107">
        <f t="shared" ca="1" si="1"/>
        <v>6</v>
      </c>
      <c r="D10" s="262"/>
      <c r="E10" s="107"/>
      <c r="F10" s="331">
        <f t="shared" ca="1" si="2"/>
        <v>3</v>
      </c>
      <c r="G10" s="107">
        <f t="shared" ca="1" si="2"/>
        <v>1</v>
      </c>
      <c r="H10" s="298">
        <f t="shared" ca="1" si="2"/>
        <v>2</v>
      </c>
      <c r="I10" s="107"/>
      <c r="J10" s="320">
        <f t="shared" ca="1" si="18"/>
        <v>5.2727272727272725</v>
      </c>
      <c r="K10" s="320">
        <f t="shared" ca="1" si="19"/>
        <v>5.0909090909090908</v>
      </c>
      <c r="L10" s="107"/>
      <c r="M10" s="337">
        <f t="shared" ca="1" si="3"/>
        <v>3</v>
      </c>
      <c r="N10" s="305">
        <f t="shared" ca="1" si="4"/>
        <v>1</v>
      </c>
      <c r="O10" s="333">
        <f t="shared" ca="1" si="5"/>
        <v>2</v>
      </c>
      <c r="P10" s="107"/>
      <c r="Q10" s="356">
        <f t="shared" ca="1" si="6"/>
        <v>-2.2727272727272725</v>
      </c>
      <c r="R10" s="305">
        <f t="shared" ca="1" si="7"/>
        <v>-4.0909090909090908</v>
      </c>
      <c r="S10" s="336"/>
      <c r="T10" s="335">
        <f t="shared" ca="1" si="8"/>
        <v>9.2975206611570229</v>
      </c>
      <c r="U10" s="361">
        <f t="shared" ca="1" si="9"/>
        <v>5.1652892561983457</v>
      </c>
      <c r="V10" s="353">
        <f t="shared" ca="1" si="10"/>
        <v>5.1652892561983457</v>
      </c>
      <c r="W10" s="353">
        <f t="shared" ca="1" si="11"/>
        <v>16.735537190082646</v>
      </c>
      <c r="X10" s="333"/>
      <c r="Y10" s="107"/>
      <c r="Z10" s="332">
        <f t="shared" ca="1" si="12"/>
        <v>9.2975206611570229</v>
      </c>
      <c r="AA10" s="270">
        <f t="shared" ca="1" si="13"/>
        <v>4.3388429752066111</v>
      </c>
      <c r="AB10" s="269">
        <f t="shared" ca="1" si="14"/>
        <v>7.8099173553719012</v>
      </c>
      <c r="AC10" s="107"/>
      <c r="AD10" s="107"/>
      <c r="AE10" s="516">
        <f>MATCH(AE6,AI4:AK4,0)</f>
        <v>1</v>
      </c>
      <c r="AF10" s="517">
        <f>MATCH(AF6,Z4:AB4,0)</f>
        <v>1</v>
      </c>
      <c r="AG10" s="518">
        <f>MATCH(AG6,Z4:AB4,0)</f>
        <v>2</v>
      </c>
      <c r="AH10" s="107"/>
      <c r="AI10" s="331">
        <f t="shared" ca="1" si="15"/>
        <v>5.1652892561983457</v>
      </c>
      <c r="AJ10" s="107">
        <f t="shared" ca="1" si="16"/>
        <v>16.735537190082646</v>
      </c>
      <c r="AK10" s="298">
        <f t="shared" ca="1" si="17"/>
        <v>3.6446280991735542</v>
      </c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</row>
    <row r="11" spans="1:48" ht="9.9499999999999993" customHeight="1">
      <c r="A11" s="107"/>
      <c r="B11" s="331">
        <f t="shared" ca="1" si="1"/>
        <v>7</v>
      </c>
      <c r="C11" s="107">
        <f t="shared" ca="1" si="1"/>
        <v>4</v>
      </c>
      <c r="D11" s="262"/>
      <c r="E11" s="107"/>
      <c r="F11" s="331">
        <f t="shared" ca="1" si="2"/>
        <v>9</v>
      </c>
      <c r="G11" s="107">
        <f t="shared" ca="1" si="2"/>
        <v>6</v>
      </c>
      <c r="H11" s="298">
        <f t="shared" ca="1" si="2"/>
        <v>9</v>
      </c>
      <c r="I11" s="107"/>
      <c r="J11" s="320">
        <f t="shared" ca="1" si="18"/>
        <v>5.2727272727272725</v>
      </c>
      <c r="K11" s="320">
        <f t="shared" ca="1" si="19"/>
        <v>5.0909090909090908</v>
      </c>
      <c r="L11" s="107"/>
      <c r="M11" s="337">
        <f t="shared" ca="1" si="3"/>
        <v>9</v>
      </c>
      <c r="N11" s="305">
        <f t="shared" ca="1" si="4"/>
        <v>6</v>
      </c>
      <c r="O11" s="333">
        <f t="shared" ca="1" si="5"/>
        <v>9</v>
      </c>
      <c r="P11" s="107"/>
      <c r="Q11" s="356">
        <f t="shared" ca="1" si="6"/>
        <v>3.7272727272727275</v>
      </c>
      <c r="R11" s="305">
        <f t="shared" ca="1" si="7"/>
        <v>0.90909090909090917</v>
      </c>
      <c r="S11" s="336"/>
      <c r="T11" s="335">
        <f t="shared" ca="1" si="8"/>
        <v>3.3884297520661164</v>
      </c>
      <c r="U11" s="361">
        <f t="shared" ca="1" si="9"/>
        <v>13.892561983471076</v>
      </c>
      <c r="V11" s="353">
        <f t="shared" ca="1" si="10"/>
        <v>13.892561983471076</v>
      </c>
      <c r="W11" s="353">
        <f t="shared" ca="1" si="11"/>
        <v>0.82644628099173567</v>
      </c>
      <c r="X11" s="333"/>
      <c r="Y11" s="107"/>
      <c r="Z11" s="332">
        <f t="shared" ca="1" si="12"/>
        <v>3.3884297520661164</v>
      </c>
      <c r="AA11" s="270">
        <f t="shared" ca="1" si="13"/>
        <v>18.97520661157025</v>
      </c>
      <c r="AB11" s="269">
        <f t="shared" ca="1" si="14"/>
        <v>4.6280991735537196</v>
      </c>
      <c r="AC11" s="107"/>
      <c r="AD11" s="107"/>
      <c r="AE11" s="519">
        <f>MATCH(AE7,Z5:AB5,0)</f>
        <v>1</v>
      </c>
      <c r="AF11" s="516">
        <f>MATCH(AF7,AI4:AK4,0)</f>
        <v>2</v>
      </c>
      <c r="AG11" s="520">
        <f>MATCH(AG7,Z4:AB4,0)</f>
        <v>3</v>
      </c>
      <c r="AH11" s="107"/>
      <c r="AI11" s="331">
        <f t="shared" ca="1" si="15"/>
        <v>13.892561983471076</v>
      </c>
      <c r="AJ11" s="107">
        <f t="shared" ca="1" si="16"/>
        <v>0.82644628099173567</v>
      </c>
      <c r="AK11" s="298">
        <f t="shared" ca="1" si="17"/>
        <v>25.917355371900825</v>
      </c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</row>
    <row r="12" spans="1:48" ht="9.9499999999999993" customHeight="1">
      <c r="A12" s="107"/>
      <c r="B12" s="331">
        <f t="shared" ca="1" si="1"/>
        <v>5</v>
      </c>
      <c r="C12" s="107">
        <f t="shared" ca="1" si="1"/>
        <v>9</v>
      </c>
      <c r="D12" s="262"/>
      <c r="E12" s="107"/>
      <c r="F12" s="331">
        <f t="shared" ca="1" si="2"/>
        <v>1</v>
      </c>
      <c r="G12" s="107">
        <f t="shared" ca="1" si="2"/>
        <v>4</v>
      </c>
      <c r="H12" s="298">
        <f t="shared" ca="1" si="2"/>
        <v>3</v>
      </c>
      <c r="I12" s="107"/>
      <c r="J12" s="320">
        <f t="shared" ca="1" si="18"/>
        <v>5.2727272727272725</v>
      </c>
      <c r="K12" s="320">
        <f t="shared" ca="1" si="19"/>
        <v>5.0909090909090908</v>
      </c>
      <c r="L12" s="107"/>
      <c r="M12" s="337">
        <f t="shared" ca="1" si="3"/>
        <v>1</v>
      </c>
      <c r="N12" s="305">
        <f t="shared" ca="1" si="4"/>
        <v>4</v>
      </c>
      <c r="O12" s="333">
        <f t="shared" ca="1" si="5"/>
        <v>3</v>
      </c>
      <c r="P12" s="107"/>
      <c r="Q12" s="356">
        <f t="shared" ca="1" si="6"/>
        <v>-4.2727272727272725</v>
      </c>
      <c r="R12" s="305">
        <f t="shared" ca="1" si="7"/>
        <v>-1.0909090909090908</v>
      </c>
      <c r="S12" s="336"/>
      <c r="T12" s="335">
        <f t="shared" ca="1" si="8"/>
        <v>4.661157024793388</v>
      </c>
      <c r="U12" s="361">
        <f t="shared" ca="1" si="9"/>
        <v>18.256198347107436</v>
      </c>
      <c r="V12" s="353">
        <f t="shared" ca="1" si="10"/>
        <v>18.256198347107436</v>
      </c>
      <c r="W12" s="353">
        <f t="shared" ca="1" si="11"/>
        <v>1.190082644628099</v>
      </c>
      <c r="X12" s="333"/>
      <c r="Y12" s="107"/>
      <c r="Z12" s="332">
        <f t="shared" ca="1" si="12"/>
        <v>4.661157024793388</v>
      </c>
      <c r="AA12" s="270">
        <f t="shared" ca="1" si="13"/>
        <v>3.884297520661157</v>
      </c>
      <c r="AB12" s="269">
        <f t="shared" ca="1" si="14"/>
        <v>0.99173553719008267</v>
      </c>
      <c r="AC12" s="107"/>
      <c r="AD12" s="107"/>
      <c r="AE12" s="521">
        <f>MATCH(AE8,Z5:AB5,0)</f>
        <v>2</v>
      </c>
      <c r="AF12" s="522">
        <f>MATCH(AF8,Z5:AB5,0)</f>
        <v>3</v>
      </c>
      <c r="AG12" s="516">
        <f>MATCH(AG8,AI4:AK4,0)</f>
        <v>3</v>
      </c>
      <c r="AH12" s="107"/>
      <c r="AI12" s="331">
        <f t="shared" ca="1" si="15"/>
        <v>18.256198347107436</v>
      </c>
      <c r="AJ12" s="107">
        <f t="shared" ca="1" si="16"/>
        <v>1.190082644628099</v>
      </c>
      <c r="AK12" s="298">
        <f t="shared" ca="1" si="17"/>
        <v>0.82644628099173567</v>
      </c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</row>
    <row r="13" spans="1:48" ht="9.9499999999999993" customHeight="1">
      <c r="A13" s="107"/>
      <c r="B13" s="331">
        <f t="shared" ca="1" si="1"/>
        <v>2</v>
      </c>
      <c r="C13" s="107">
        <f t="shared" ca="1" si="1"/>
        <v>1</v>
      </c>
      <c r="D13" s="262"/>
      <c r="E13" s="107"/>
      <c r="F13" s="331">
        <f t="shared" ca="1" si="2"/>
        <v>6</v>
      </c>
      <c r="G13" s="107">
        <f t="shared" ca="1" si="2"/>
        <v>5</v>
      </c>
      <c r="H13" s="298">
        <f t="shared" ca="1" si="2"/>
        <v>2</v>
      </c>
      <c r="I13" s="107"/>
      <c r="J13" s="320">
        <f t="shared" ca="1" si="18"/>
        <v>5.2727272727272725</v>
      </c>
      <c r="K13" s="320">
        <f t="shared" ca="1" si="19"/>
        <v>5.0909090909090908</v>
      </c>
      <c r="L13" s="107"/>
      <c r="M13" s="337">
        <f t="shared" ca="1" si="3"/>
        <v>6</v>
      </c>
      <c r="N13" s="305">
        <f t="shared" ca="1" si="4"/>
        <v>5</v>
      </c>
      <c r="O13" s="333">
        <f t="shared" ca="1" si="5"/>
        <v>2</v>
      </c>
      <c r="P13" s="107"/>
      <c r="Q13" s="356">
        <f t="shared" ca="1" si="6"/>
        <v>0.72727272727272751</v>
      </c>
      <c r="R13" s="305">
        <f t="shared" ca="1" si="7"/>
        <v>-9.0909090909090828E-2</v>
      </c>
      <c r="S13" s="336"/>
      <c r="T13" s="335">
        <f t="shared" ca="1" si="8"/>
        <v>-6.6115702479338803E-2</v>
      </c>
      <c r="U13" s="361">
        <f t="shared" ca="1" si="9"/>
        <v>0.52892561983471109</v>
      </c>
      <c r="V13" s="353">
        <f t="shared" ca="1" si="10"/>
        <v>0.52892561983471109</v>
      </c>
      <c r="W13" s="353">
        <f t="shared" ca="1" si="11"/>
        <v>8.26446280991734E-3</v>
      </c>
      <c r="X13" s="333"/>
      <c r="Y13" s="107"/>
      <c r="Z13" s="332">
        <f t="shared" ca="1" si="12"/>
        <v>-6.6115702479338803E-2</v>
      </c>
      <c r="AA13" s="270">
        <f t="shared" ca="1" si="13"/>
        <v>-1.3884297520661162</v>
      </c>
      <c r="AB13" s="269">
        <f t="shared" ca="1" si="14"/>
        <v>0.17355371900826433</v>
      </c>
      <c r="AC13" s="107"/>
      <c r="AD13" s="107"/>
      <c r="AE13" s="107"/>
      <c r="AF13" s="107"/>
      <c r="AG13" s="107" t="s">
        <v>33</v>
      </c>
      <c r="AH13" s="107"/>
      <c r="AI13" s="331">
        <f t="shared" ca="1" si="15"/>
        <v>0.52892561983471109</v>
      </c>
      <c r="AJ13" s="107">
        <f t="shared" ca="1" si="16"/>
        <v>8.26446280991734E-3</v>
      </c>
      <c r="AK13" s="298">
        <f t="shared" ca="1" si="17"/>
        <v>3.6446280991735542</v>
      </c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</row>
    <row r="14" spans="1:48" ht="9.9499999999999993" customHeight="1">
      <c r="A14" s="107"/>
      <c r="B14" s="331">
        <f t="shared" ca="1" si="1"/>
        <v>5</v>
      </c>
      <c r="C14" s="107">
        <f t="shared" ca="1" si="1"/>
        <v>3</v>
      </c>
      <c r="D14" s="262"/>
      <c r="E14" s="107"/>
      <c r="F14" s="331">
        <f t="shared" ca="1" si="2"/>
        <v>4</v>
      </c>
      <c r="G14" s="107">
        <f t="shared" ca="1" si="2"/>
        <v>7</v>
      </c>
      <c r="H14" s="298">
        <f t="shared" ca="1" si="2"/>
        <v>8</v>
      </c>
      <c r="I14" s="107"/>
      <c r="J14" s="320">
        <f t="shared" ca="1" si="18"/>
        <v>5.2727272727272725</v>
      </c>
      <c r="K14" s="320">
        <f t="shared" ca="1" si="19"/>
        <v>5.0909090909090908</v>
      </c>
      <c r="L14" s="107"/>
      <c r="M14" s="337">
        <f t="shared" ca="1" si="3"/>
        <v>4</v>
      </c>
      <c r="N14" s="305">
        <f t="shared" ca="1" si="4"/>
        <v>7</v>
      </c>
      <c r="O14" s="333">
        <f t="shared" ca="1" si="5"/>
        <v>8</v>
      </c>
      <c r="P14" s="107"/>
      <c r="Q14" s="356">
        <f t="shared" ca="1" si="6"/>
        <v>-1.2727272727272725</v>
      </c>
      <c r="R14" s="305">
        <f t="shared" ca="1" si="7"/>
        <v>1.9090909090909092</v>
      </c>
      <c r="S14" s="336"/>
      <c r="T14" s="335">
        <f t="shared" ca="1" si="8"/>
        <v>-2.4297520661157019</v>
      </c>
      <c r="U14" s="361">
        <f t="shared" ca="1" si="9"/>
        <v>1.6198347107438011</v>
      </c>
      <c r="V14" s="353">
        <f t="shared" ca="1" si="10"/>
        <v>1.6198347107438011</v>
      </c>
      <c r="W14" s="353">
        <f t="shared" ca="1" si="11"/>
        <v>3.6446280991735542</v>
      </c>
      <c r="X14" s="333"/>
      <c r="Y14" s="107"/>
      <c r="Z14" s="332">
        <f t="shared" ca="1" si="12"/>
        <v>-2.4297520661157019</v>
      </c>
      <c r="AA14" s="270">
        <f t="shared" ca="1" si="13"/>
        <v>-5.206611570247933</v>
      </c>
      <c r="AB14" s="269">
        <f t="shared" ca="1" si="14"/>
        <v>7.8099173553719012</v>
      </c>
      <c r="AC14" s="107"/>
      <c r="AD14" s="107"/>
      <c r="AE14" s="107"/>
      <c r="AF14" s="107"/>
      <c r="AG14" s="107"/>
      <c r="AH14" s="107"/>
      <c r="AI14" s="331">
        <f t="shared" ca="1" si="15"/>
        <v>1.6198347107438011</v>
      </c>
      <c r="AJ14" s="107">
        <f t="shared" ca="1" si="16"/>
        <v>3.6446280991735542</v>
      </c>
      <c r="AK14" s="298">
        <f t="shared" ca="1" si="17"/>
        <v>16.735537190082646</v>
      </c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</row>
    <row r="15" spans="1:48" ht="9.9499999999999993" customHeight="1">
      <c r="A15" s="107"/>
      <c r="B15" s="331">
        <f t="shared" ca="1" si="1"/>
        <v>1</v>
      </c>
      <c r="C15" s="107">
        <f t="shared" ca="1" si="1"/>
        <v>9</v>
      </c>
      <c r="D15" s="262"/>
      <c r="E15" s="107"/>
      <c r="F15" s="331">
        <f t="shared" ca="1" si="2"/>
        <v>4</v>
      </c>
      <c r="G15" s="107">
        <f t="shared" ca="1" si="2"/>
        <v>2</v>
      </c>
      <c r="H15" s="298">
        <f t="shared" ca="1" si="2"/>
        <v>3</v>
      </c>
      <c r="I15" s="107"/>
      <c r="J15" s="320">
        <f t="shared" ca="1" si="18"/>
        <v>5.2727272727272725</v>
      </c>
      <c r="K15" s="320">
        <f t="shared" ca="1" si="19"/>
        <v>5.0909090909090908</v>
      </c>
      <c r="L15" s="107"/>
      <c r="M15" s="337">
        <f t="shared" ca="1" si="3"/>
        <v>4</v>
      </c>
      <c r="N15" s="305">
        <f t="shared" ca="1" si="4"/>
        <v>2</v>
      </c>
      <c r="O15" s="333">
        <f t="shared" ca="1" si="5"/>
        <v>3</v>
      </c>
      <c r="P15" s="107"/>
      <c r="Q15" s="356">
        <f t="shared" ca="1" si="6"/>
        <v>-1.2727272727272725</v>
      </c>
      <c r="R15" s="305">
        <f t="shared" ca="1" si="7"/>
        <v>-3.0909090909090908</v>
      </c>
      <c r="S15" s="336"/>
      <c r="T15" s="335">
        <f t="shared" ca="1" si="8"/>
        <v>3.9338842975206605</v>
      </c>
      <c r="U15" s="361">
        <f t="shared" ca="1" si="9"/>
        <v>1.6198347107438011</v>
      </c>
      <c r="V15" s="353">
        <f t="shared" ca="1" si="10"/>
        <v>1.6198347107438011</v>
      </c>
      <c r="W15" s="353">
        <f t="shared" ca="1" si="11"/>
        <v>9.5537190082644621</v>
      </c>
      <c r="X15" s="333"/>
      <c r="Y15" s="107"/>
      <c r="Z15" s="332">
        <f t="shared" ca="1" si="12"/>
        <v>3.9338842975206605</v>
      </c>
      <c r="AA15" s="270">
        <f t="shared" ca="1" si="13"/>
        <v>1.1570247933884297</v>
      </c>
      <c r="AB15" s="269">
        <f t="shared" ca="1" si="14"/>
        <v>2.8099173553719008</v>
      </c>
      <c r="AC15" s="107"/>
      <c r="AD15" s="107"/>
      <c r="AE15" s="107"/>
      <c r="AF15" s="107"/>
      <c r="AG15" s="107"/>
      <c r="AH15" s="107"/>
      <c r="AI15" s="331">
        <f t="shared" ca="1" si="15"/>
        <v>1.6198347107438011</v>
      </c>
      <c r="AJ15" s="107">
        <f t="shared" ca="1" si="16"/>
        <v>9.5537190082644621</v>
      </c>
      <c r="AK15" s="298">
        <f t="shared" ca="1" si="17"/>
        <v>0.82644628099173567</v>
      </c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</row>
    <row r="16" spans="1:48" ht="9.9499999999999993" customHeight="1">
      <c r="A16" s="107"/>
      <c r="B16" s="288">
        <f t="shared" ca="1" si="1"/>
        <v>9</v>
      </c>
      <c r="C16" s="323">
        <f t="shared" ca="1" si="1"/>
        <v>8</v>
      </c>
      <c r="D16" s="259"/>
      <c r="E16" s="107"/>
      <c r="F16" s="288">
        <f t="shared" ca="1" si="2"/>
        <v>8</v>
      </c>
      <c r="G16" s="323">
        <f t="shared" ca="1" si="2"/>
        <v>8</v>
      </c>
      <c r="H16" s="322">
        <f t="shared" ca="1" si="2"/>
        <v>3</v>
      </c>
      <c r="I16" s="107"/>
      <c r="J16" s="320">
        <f t="shared" ca="1" si="18"/>
        <v>5.2727272727272725</v>
      </c>
      <c r="K16" s="320">
        <f t="shared" ca="1" si="19"/>
        <v>5.0909090909090908</v>
      </c>
      <c r="L16" s="107"/>
      <c r="M16" s="330">
        <f t="shared" ca="1" si="3"/>
        <v>8</v>
      </c>
      <c r="N16" s="329">
        <f t="shared" ca="1" si="4"/>
        <v>8</v>
      </c>
      <c r="O16" s="326">
        <f t="shared" ca="1" si="5"/>
        <v>3</v>
      </c>
      <c r="P16" s="107"/>
      <c r="Q16" s="357">
        <f t="shared" ca="1" si="6"/>
        <v>2.7272727272727275</v>
      </c>
      <c r="R16" s="329">
        <f t="shared" ca="1" si="7"/>
        <v>2.9090909090909092</v>
      </c>
      <c r="S16" s="328"/>
      <c r="T16" s="327">
        <f t="shared" ca="1" si="8"/>
        <v>7.9338842975206623</v>
      </c>
      <c r="U16" s="362">
        <f t="shared" ca="1" si="9"/>
        <v>7.4380165289256208</v>
      </c>
      <c r="V16" s="354">
        <f t="shared" ca="1" si="10"/>
        <v>7.4380165289256208</v>
      </c>
      <c r="W16" s="354">
        <f t="shared" ca="1" si="11"/>
        <v>8.4628099173553721</v>
      </c>
      <c r="X16" s="326"/>
      <c r="Y16" s="107"/>
      <c r="Z16" s="325">
        <f t="shared" ca="1" si="12"/>
        <v>7.9338842975206623</v>
      </c>
      <c r="AA16" s="281">
        <f t="shared" ca="1" si="13"/>
        <v>-2.4793388429752072</v>
      </c>
      <c r="AB16" s="324">
        <f t="shared" ca="1" si="14"/>
        <v>-2.6446280991735542</v>
      </c>
      <c r="AC16" s="107"/>
      <c r="AD16" s="107"/>
      <c r="AE16" s="107"/>
      <c r="AF16" s="107"/>
      <c r="AG16" s="107"/>
      <c r="AH16" s="107"/>
      <c r="AI16" s="288">
        <f t="shared" ca="1" si="15"/>
        <v>7.4380165289256208</v>
      </c>
      <c r="AJ16" s="323">
        <f t="shared" ca="1" si="16"/>
        <v>8.4628099173553721</v>
      </c>
      <c r="AK16" s="322">
        <f t="shared" ca="1" si="17"/>
        <v>0.82644628099173567</v>
      </c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</row>
    <row r="17" spans="1:48" ht="9.9499999999999993" customHeight="1">
      <c r="A17" s="107"/>
      <c r="B17" s="107"/>
      <c r="C17" s="107"/>
      <c r="D17" s="107"/>
      <c r="E17" s="107"/>
      <c r="F17" s="107"/>
      <c r="G17" s="107"/>
      <c r="H17" s="107"/>
      <c r="I17" s="107"/>
      <c r="J17" s="321"/>
      <c r="K17" s="321" t="s">
        <v>34</v>
      </c>
      <c r="L17" s="321"/>
      <c r="M17" s="320">
        <f ca="1">AVERAGEIF(M6:M16,"&lt;&gt;0",M6:M16)</f>
        <v>5.2727272727272725</v>
      </c>
      <c r="N17" s="320">
        <f ca="1">AVERAGEIF(N6:N16,"&lt;&gt;0",N6:N16)</f>
        <v>5.0909090909090908</v>
      </c>
      <c r="O17" s="320">
        <f ca="1">IF(ISNUMBER(AVERAGEIF(O6:O16,"&lt;&gt;0",O6:O16)),AVERAGEIF(O6:O16,"&lt;&gt;0",O6:O16),"")</f>
        <v>3.9090909090909092</v>
      </c>
      <c r="P17" s="292"/>
      <c r="Q17" s="292"/>
      <c r="R17" s="292"/>
      <c r="S17" s="292"/>
      <c r="T17" s="292"/>
      <c r="U17" s="292"/>
      <c r="V17" s="292"/>
      <c r="W17" s="292"/>
      <c r="X17" s="320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 t="s">
        <v>33</v>
      </c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</row>
    <row r="18" spans="1:48" ht="9.9499999999999993" customHeight="1">
      <c r="A18" s="107"/>
      <c r="B18" s="107"/>
      <c r="C18" s="107"/>
      <c r="D18" s="107"/>
      <c r="E18" s="107"/>
      <c r="F18" s="107"/>
      <c r="G18" s="107"/>
      <c r="H18" s="107"/>
      <c r="I18" s="107"/>
      <c r="J18" s="319"/>
      <c r="K18" s="319" t="s">
        <v>32</v>
      </c>
      <c r="L18" s="319"/>
      <c r="M18" s="317">
        <f ca="1">_xlfn.VAR.S(M28:M38)</f>
        <v>6.2181818181818187</v>
      </c>
      <c r="N18" s="317">
        <f ca="1">_xlfn.VAR.S(N28:N38)</f>
        <v>4.8909090909090933</v>
      </c>
      <c r="O18" s="317">
        <f ca="1">IF(ISNUMBER(_xlfn.VAR.S(O28:O38)),_xlfn.VAR.S(O28:O38),"")</f>
        <v>8.4909090909090903</v>
      </c>
      <c r="P18" s="296"/>
      <c r="Q18" s="296"/>
      <c r="R18" s="296"/>
      <c r="S18" s="296"/>
      <c r="T18" s="318">
        <f ca="1">T4/(COUNT(T6:T16)-1)</f>
        <v>3.0727272727272732</v>
      </c>
      <c r="U18" s="296"/>
      <c r="V18" s="317">
        <f ca="1">SUM(V6:V16)/(COUNT(V6:V16)-1)</f>
        <v>6.2181818181818187</v>
      </c>
      <c r="W18" s="317">
        <f ca="1">SUM(W6:W16)/(COUNT(W6:W16)-1)</f>
        <v>4.8909090909090915</v>
      </c>
      <c r="X18" s="317"/>
      <c r="Y18" s="107"/>
      <c r="Z18" s="316">
        <f ca="1">SUM(Z6:Z16)/(COUNT(Z6:Z16)-1)</f>
        <v>3.0727272727272732</v>
      </c>
      <c r="AA18" s="316">
        <f ca="1">IF(ISNUMBER(SUM(AA6:AA16)/(COUNT(AA6:AA16)-1)),SUM(AA6:AA16)/(COUNT(AA6:AA16)-1),"")</f>
        <v>0.52727272727272712</v>
      </c>
      <c r="AB18" s="316">
        <f ca="1">IF(ISNUMBER(SUM(AB6:AB16)/(COUNT(AB6:AB16)-1)),SUM(AB6:AB16)/(COUNT(AB6:AB16)-1),"")</f>
        <v>2.6090909090909085</v>
      </c>
      <c r="AC18" s="107"/>
      <c r="AD18" s="107"/>
      <c r="AE18" s="107"/>
      <c r="AF18" s="107"/>
      <c r="AG18" s="107"/>
      <c r="AH18" s="107"/>
      <c r="AI18" s="315">
        <f ca="1">SUM(AI6:AI16)/(COUNT(AI6:AI16)-1)</f>
        <v>6.2181818181818187</v>
      </c>
      <c r="AJ18" s="315">
        <f ca="1">SUM(AJ6:AJ16)/(COUNT(AJ6:AJ16)-1)</f>
        <v>4.8909090909090915</v>
      </c>
      <c r="AK18" s="315">
        <f ca="1">SUM(AK6:AK16)/(COUNT(AK6:AK16)-1)</f>
        <v>8.4909090909090903</v>
      </c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</row>
    <row r="19" spans="1:48" ht="9.9499999999999993" customHeight="1">
      <c r="A19" s="107"/>
      <c r="B19" s="276" t="s">
        <v>31</v>
      </c>
      <c r="C19" s="276"/>
      <c r="D19" s="107"/>
      <c r="E19" s="107"/>
      <c r="F19" s="276" t="s">
        <v>30</v>
      </c>
      <c r="G19" s="276"/>
      <c r="H19" s="107"/>
      <c r="I19" s="107"/>
      <c r="J19" s="314"/>
      <c r="K19" s="314" t="s">
        <v>29</v>
      </c>
      <c r="L19" s="314"/>
      <c r="M19" s="313">
        <f ca="1">_xlfn.VAR.P(M28:M38)</f>
        <v>5.6528925619834709</v>
      </c>
      <c r="N19" s="313">
        <f ca="1">_xlfn.VAR.P(N28:N38)</f>
        <v>4.446280991735537</v>
      </c>
      <c r="O19" s="313">
        <f ca="1">_xlfn.VAR.P(O28:O38)</f>
        <v>7.7190082644628095</v>
      </c>
      <c r="P19" s="313"/>
      <c r="Q19" s="313"/>
      <c r="R19" s="313"/>
      <c r="S19" s="313"/>
      <c r="T19" s="313"/>
      <c r="U19" s="313"/>
      <c r="V19" s="312">
        <f ca="1">SUM(V6:V16)/COUNT(V6:V16)</f>
        <v>5.6528925619834718</v>
      </c>
      <c r="W19" s="312">
        <f ca="1">SUM(W6:W16)/COUNT(W6:W16)</f>
        <v>4.4462809917355379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</row>
    <row r="20" spans="1:48" ht="13.5" customHeight="1">
      <c r="A20" s="107" t="s">
        <v>27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263"/>
      <c r="N20" s="263"/>
      <c r="O20" s="263"/>
      <c r="P20" s="107"/>
      <c r="Q20" s="107"/>
      <c r="R20" s="107"/>
      <c r="S20" s="107"/>
      <c r="T20" s="107"/>
      <c r="U20" s="107"/>
      <c r="V20" s="310">
        <f ca="1">IF(SQRT(M18*M18) = 0,1,V18/SQRT(M18*M18))</f>
        <v>1</v>
      </c>
      <c r="W20" s="310">
        <f ca="1">IF(SQRT(N18*N18) = 0,1,W18/SQRT(N18*N18))</f>
        <v>0.99999999999999967</v>
      </c>
      <c r="X20" s="304"/>
      <c r="Y20" s="304"/>
      <c r="Z20" s="523" t="s">
        <v>58</v>
      </c>
      <c r="AA20" s="309"/>
      <c r="AB20" s="309"/>
      <c r="AC20" s="107"/>
      <c r="AD20" s="107"/>
      <c r="AE20" s="311" t="str">
        <f>_xlfn.IFS($B$3=0,B4,$B$3=1,F4,$B$3=2,B19,$B$3=3,F19,$B$3=4,B33)</f>
        <v>Input B</v>
      </c>
      <c r="AF20" s="591" t="s">
        <v>68</v>
      </c>
      <c r="AG20" s="311">
        <f ca="1">_xlfn.IFS($B$3=0,D4,$B$3=1,H4,$B$3=2,B19,$B$3=3,F19,$B$3=4,B33)</f>
        <v>3</v>
      </c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</row>
    <row r="21" spans="1:48" ht="21" customHeight="1">
      <c r="A21" s="107" t="s">
        <v>27</v>
      </c>
      <c r="B21" s="275">
        <v>273</v>
      </c>
      <c r="C21" s="274">
        <v>1600</v>
      </c>
      <c r="D21" s="308">
        <v>6</v>
      </c>
      <c r="E21" s="107"/>
      <c r="F21" s="275">
        <v>1</v>
      </c>
      <c r="G21" s="274">
        <v>1</v>
      </c>
      <c r="H21" s="307">
        <v>1</v>
      </c>
      <c r="I21" s="107"/>
      <c r="J21" s="292"/>
      <c r="K21" s="503" t="s">
        <v>27</v>
      </c>
      <c r="L21" s="107"/>
      <c r="M21" s="511" t="str">
        <f t="array" ref="M21:X22">TRANSPOSE(Q5:R16)</f>
        <v>X</v>
      </c>
      <c r="N21" s="306">
        <f ca="1"/>
        <v>-1.2727272727272725</v>
      </c>
      <c r="O21" s="306">
        <f ca="1"/>
        <v>1.7272727272727275</v>
      </c>
      <c r="P21" s="306">
        <f ca="1"/>
        <v>-1.2727272727272725</v>
      </c>
      <c r="Q21" s="306">
        <f ca="1"/>
        <v>2.7272727272727275</v>
      </c>
      <c r="R21" s="306">
        <f ca="1"/>
        <v>-2.2727272727272725</v>
      </c>
      <c r="S21" s="306">
        <f ca="1"/>
        <v>3.7272727272727275</v>
      </c>
      <c r="T21" s="306">
        <f ca="1"/>
        <v>-4.2727272727272725</v>
      </c>
      <c r="U21" s="306">
        <f ca="1"/>
        <v>0.72727272727272751</v>
      </c>
      <c r="V21" s="306">
        <f ca="1"/>
        <v>-1.2727272727272725</v>
      </c>
      <c r="W21" s="306">
        <f ca="1"/>
        <v>-1.2727272727272725</v>
      </c>
      <c r="X21" s="306">
        <f ca="1"/>
        <v>2.7272727272727275</v>
      </c>
      <c r="Y21" s="107"/>
      <c r="Z21" s="505">
        <f ca="1">IF(SQRT(M18*N18)=0,1,T18/SQRT(M18*N18))</f>
        <v>0.55718255638448977</v>
      </c>
      <c r="AA21" s="304" t="s">
        <v>28</v>
      </c>
      <c r="AB21" s="304" t="s">
        <v>28</v>
      </c>
      <c r="AC21" s="107"/>
      <c r="AD21" s="107"/>
      <c r="AE21" s="527" t="str">
        <f>M5</f>
        <v>x</v>
      </c>
      <c r="AF21" s="527" t="str">
        <f>N5</f>
        <v>y</v>
      </c>
      <c r="AG21" s="527" t="str">
        <f>O5</f>
        <v>z</v>
      </c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</row>
    <row r="22" spans="1:48" ht="21" customHeight="1" thickBot="1">
      <c r="A22" s="107"/>
      <c r="B22" s="270">
        <v>285</v>
      </c>
      <c r="C22" s="258">
        <v>1670</v>
      </c>
      <c r="D22" s="262">
        <v>4</v>
      </c>
      <c r="E22" s="107"/>
      <c r="F22" s="270">
        <v>1</v>
      </c>
      <c r="G22" s="258">
        <v>2</v>
      </c>
      <c r="H22" s="298">
        <v>1</v>
      </c>
      <c r="I22" s="107"/>
      <c r="J22" s="292"/>
      <c r="K22" s="503" t="s">
        <v>27</v>
      </c>
      <c r="L22" s="107"/>
      <c r="M22" s="502" t="str">
        <v>y</v>
      </c>
      <c r="N22" s="305">
        <f ca="1"/>
        <v>1.9090909090909092</v>
      </c>
      <c r="O22" s="305">
        <f ca="1"/>
        <v>-9.0909090909090828E-2</v>
      </c>
      <c r="P22" s="305">
        <f ca="1"/>
        <v>-1.0909090909090908</v>
      </c>
      <c r="Q22" s="305">
        <f ca="1"/>
        <v>1.9090909090909092</v>
      </c>
      <c r="R22" s="305">
        <f ca="1"/>
        <v>-4.0909090909090908</v>
      </c>
      <c r="S22" s="305">
        <f ca="1"/>
        <v>0.90909090909090917</v>
      </c>
      <c r="T22" s="305">
        <f ca="1"/>
        <v>-1.0909090909090908</v>
      </c>
      <c r="U22" s="305">
        <f ca="1"/>
        <v>-9.0909090909090828E-2</v>
      </c>
      <c r="V22" s="305">
        <f ca="1"/>
        <v>1.9090909090909092</v>
      </c>
      <c r="W22" s="305">
        <f ca="1"/>
        <v>-3.0909090909090908</v>
      </c>
      <c r="X22" s="305">
        <f ca="1"/>
        <v>2.9090909090909092</v>
      </c>
      <c r="Y22" s="107"/>
      <c r="Z22" s="304" t="str">
        <f>Z3</f>
        <v>xy</v>
      </c>
      <c r="AA22" s="304" t="str">
        <f>AA3</f>
        <v>xz</v>
      </c>
      <c r="AB22" s="304" t="str">
        <f>AB3</f>
        <v>yz</v>
      </c>
      <c r="AC22" s="107"/>
      <c r="AD22" s="527" t="str">
        <f t="array" ref="AD22:AD24">TRANSPOSE(AE21:AG21)</f>
        <v>x</v>
      </c>
      <c r="AE22" s="293">
        <f ca="1">INDEX($AI$18:$AK$18,1,AE10)</f>
        <v>6.2181818181818187</v>
      </c>
      <c r="AF22" s="303">
        <f ca="1">INDEX($Z$18:$AB$18,1,AF10)</f>
        <v>3.0727272727272732</v>
      </c>
      <c r="AG22" s="302">
        <f ca="1">IF(AG20&lt;3,"",INDEX($Z$18:$AB$18,1,AG10))</f>
        <v>0.52727272727272712</v>
      </c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</row>
    <row r="23" spans="1:48" ht="21" customHeight="1" thickBot="1">
      <c r="A23" s="107"/>
      <c r="B23" s="270">
        <v>297</v>
      </c>
      <c r="C23" s="258">
        <v>1730</v>
      </c>
      <c r="D23" s="262">
        <v>2</v>
      </c>
      <c r="E23" s="107"/>
      <c r="F23" s="270">
        <v>1</v>
      </c>
      <c r="G23" s="258">
        <v>3</v>
      </c>
      <c r="H23" s="298">
        <v>2</v>
      </c>
      <c r="I23" s="107"/>
      <c r="J23" s="292"/>
      <c r="K23" s="301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527" t="str">
        <v>y</v>
      </c>
      <c r="AE23" s="300">
        <f ca="1">INDEX($Z$18:$AB$18,1,AE11)</f>
        <v>3.0727272727272732</v>
      </c>
      <c r="AF23" s="293">
        <f ca="1">INDEX($AI$18:$AK$18,1,AF11)</f>
        <v>4.8909090909090915</v>
      </c>
      <c r="AG23" s="299">
        <f ca="1">IF(AG20&lt;3,"",INDEX($Z$18:$AB$18,1,AG11))</f>
        <v>2.6090909090909085</v>
      </c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</row>
    <row r="24" spans="1:48" ht="21" customHeight="1" thickBot="1">
      <c r="A24" s="107"/>
      <c r="B24" s="270">
        <v>309</v>
      </c>
      <c r="C24" s="258">
        <v>1830</v>
      </c>
      <c r="D24" s="262">
        <v>5</v>
      </c>
      <c r="E24" s="107"/>
      <c r="F24" s="270">
        <v>1</v>
      </c>
      <c r="G24" s="258">
        <v>4</v>
      </c>
      <c r="H24" s="298">
        <v>3</v>
      </c>
      <c r="I24" s="107"/>
      <c r="J24" s="292"/>
      <c r="K24" s="291" t="s">
        <v>26</v>
      </c>
      <c r="L24" s="297"/>
      <c r="M24" s="512" t="str">
        <f>V5</f>
        <v>VAR</v>
      </c>
      <c r="N24" s="296">
        <f t="array" aca="1" ref="N24:X24" ca="1">MMULT(Q6:Q16,N21:X21)</f>
        <v>1.6198347107438011</v>
      </c>
      <c r="O24" s="296">
        <f ca="1"/>
        <v>-2.1983471074380163</v>
      </c>
      <c r="P24" s="296">
        <f ca="1"/>
        <v>1.6198347107438011</v>
      </c>
      <c r="Q24" s="296">
        <f ca="1"/>
        <v>-3.4710743801652888</v>
      </c>
      <c r="R24" s="296">
        <f ca="1"/>
        <v>2.8925619834710736</v>
      </c>
      <c r="S24" s="296">
        <f ca="1"/>
        <v>-4.7438016528925617</v>
      </c>
      <c r="T24" s="296">
        <f ca="1"/>
        <v>5.4380165289256182</v>
      </c>
      <c r="U24" s="296">
        <f ca="1"/>
        <v>-0.92561983471074394</v>
      </c>
      <c r="V24" s="296">
        <f ca="1"/>
        <v>1.6198347107438011</v>
      </c>
      <c r="W24" s="296">
        <f ca="1"/>
        <v>1.6198347107438011</v>
      </c>
      <c r="X24" s="296">
        <f ca="1"/>
        <v>-3.4710743801652888</v>
      </c>
      <c r="Y24" s="107"/>
      <c r="Z24" s="506" t="s">
        <v>54</v>
      </c>
      <c r="AA24" s="103"/>
      <c r="AB24" s="107"/>
      <c r="AC24" s="107"/>
      <c r="AD24" s="527" t="str">
        <v>z</v>
      </c>
      <c r="AE24" s="295">
        <f ca="1">IF(AG20&lt;3,"",INDEX($Z$18:$AB$18,1,AE12))</f>
        <v>0.52727272727272712</v>
      </c>
      <c r="AF24" s="294">
        <f ca="1">IF(AG20&lt;3,"",INDEX($Z$18:$AB$18,1,AF12))</f>
        <v>2.6090909090909085</v>
      </c>
      <c r="AG24" s="293">
        <f ca="1">IF(AG20&lt;3,"",INDEX($AI$18:$AK$18,1,AG12))</f>
        <v>8.4909090909090903</v>
      </c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</row>
    <row r="25" spans="1:48" ht="21" customHeight="1">
      <c r="A25" s="107"/>
      <c r="B25" s="270">
        <v>321</v>
      </c>
      <c r="C25" s="258">
        <v>1880</v>
      </c>
      <c r="D25" s="262">
        <v>7</v>
      </c>
      <c r="E25" s="107"/>
      <c r="F25" s="284"/>
      <c r="G25" s="283"/>
      <c r="H25" s="282"/>
      <c r="I25" s="107"/>
      <c r="J25" s="292"/>
      <c r="K25" s="291" t="s">
        <v>26</v>
      </c>
      <c r="L25" s="107"/>
      <c r="M25" s="504" t="str">
        <f>T5</f>
        <v>COV</v>
      </c>
      <c r="N25" s="290">
        <f t="array" aca="1" ref="N25:X25" ca="1">MMULT(Q6:Q16,N22:X22)</f>
        <v>-2.4297520661157019</v>
      </c>
      <c r="O25" s="290">
        <f ca="1"/>
        <v>0.11570247933884285</v>
      </c>
      <c r="P25" s="290">
        <f ca="1"/>
        <v>1.3884297520661153</v>
      </c>
      <c r="Q25" s="290">
        <f ca="1"/>
        <v>-2.4297520661157019</v>
      </c>
      <c r="R25" s="290">
        <f ca="1"/>
        <v>5.206611570247933</v>
      </c>
      <c r="S25" s="290">
        <f ca="1"/>
        <v>-1.1570247933884297</v>
      </c>
      <c r="T25" s="290">
        <f ca="1"/>
        <v>1.3884297520661153</v>
      </c>
      <c r="U25" s="290">
        <f ca="1"/>
        <v>0.11570247933884285</v>
      </c>
      <c r="V25" s="290">
        <f ca="1"/>
        <v>-2.4297520661157019</v>
      </c>
      <c r="W25" s="290">
        <f ca="1"/>
        <v>3.9338842975206605</v>
      </c>
      <c r="X25" s="290">
        <f ca="1"/>
        <v>-3.7024793388429744</v>
      </c>
      <c r="Y25" s="107"/>
      <c r="Z25" s="507" t="s">
        <v>55</v>
      </c>
      <c r="AA25" s="103"/>
      <c r="AB25" s="107"/>
      <c r="AC25" s="107"/>
      <c r="AD25" s="289"/>
      <c r="AE25" s="524"/>
      <c r="AF25" s="525"/>
      <c r="AG25" s="526" t="s">
        <v>25</v>
      </c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</row>
    <row r="26" spans="1:48" ht="13.5" customHeight="1">
      <c r="A26" s="107"/>
      <c r="B26" s="270">
        <v>333</v>
      </c>
      <c r="C26" s="258">
        <v>1920</v>
      </c>
      <c r="D26" s="262">
        <v>7</v>
      </c>
      <c r="E26" s="107"/>
      <c r="F26" s="284"/>
      <c r="G26" s="283"/>
      <c r="H26" s="282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</row>
    <row r="27" spans="1:48" ht="13.5" customHeight="1">
      <c r="A27" s="107"/>
      <c r="B27" s="270">
        <v>345</v>
      </c>
      <c r="C27" s="258">
        <v>2000</v>
      </c>
      <c r="D27" s="262">
        <v>4</v>
      </c>
      <c r="E27" s="107"/>
      <c r="F27" s="284"/>
      <c r="G27" s="283"/>
      <c r="H27" s="282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</row>
    <row r="28" spans="1:48" ht="13.5" customHeight="1">
      <c r="A28" s="107"/>
      <c r="B28" s="270">
        <v>357</v>
      </c>
      <c r="C28" s="258">
        <v>2100</v>
      </c>
      <c r="D28" s="262">
        <v>7</v>
      </c>
      <c r="E28" s="107"/>
      <c r="F28" s="284"/>
      <c r="G28" s="283"/>
      <c r="H28" s="282"/>
      <c r="I28" s="107"/>
      <c r="J28" s="268">
        <v>1</v>
      </c>
      <c r="K28" s="268">
        <v>1</v>
      </c>
      <c r="L28" s="107"/>
      <c r="M28" s="287">
        <f t="shared" ref="M28:O38" ca="1" si="20">IF(M6=0,"",M6)</f>
        <v>4</v>
      </c>
      <c r="N28" s="286">
        <f t="shared" ca="1" si="20"/>
        <v>7</v>
      </c>
      <c r="O28" s="285">
        <f t="shared" ca="1" si="20"/>
        <v>8</v>
      </c>
      <c r="P28" s="268"/>
      <c r="Q28" s="287">
        <f t="shared" ref="Q28:Q38" ca="1" si="21">IF(M6=0,"",M6-M$17)</f>
        <v>-1.2727272727272725</v>
      </c>
      <c r="R28" s="286">
        <f t="shared" ref="R28:R38" ca="1" si="22">IF(N6=0,"",N6-N$17)</f>
        <v>1.9090909090909092</v>
      </c>
      <c r="S28" s="285">
        <f t="shared" ref="S28:S38" ca="1" si="23">IF(O6=0,"",O6-O$17)</f>
        <v>4.0909090909090908</v>
      </c>
      <c r="T28" s="287">
        <f t="shared" ref="T28:T38" ca="1" si="24">IF(M6=0,"",Q6*R6)</f>
        <v>-2.4297520661157019</v>
      </c>
      <c r="U28" s="286">
        <f t="shared" ref="U28:U38" ca="1" si="25">IF(M6=0,"",Q6*Q6)</f>
        <v>1.6198347107438011</v>
      </c>
      <c r="V28" s="285">
        <f t="shared" ref="V28:V38" ca="1" si="26">IF(M6=0,"",(M6-M$17)^2)</f>
        <v>1.6198347107438011</v>
      </c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</row>
    <row r="29" spans="1:48" ht="13.5" customHeight="1">
      <c r="A29" s="107"/>
      <c r="B29" s="270">
        <v>369</v>
      </c>
      <c r="C29" s="258">
        <v>2170</v>
      </c>
      <c r="D29" s="262">
        <v>5</v>
      </c>
      <c r="E29" s="107"/>
      <c r="F29" s="284"/>
      <c r="G29" s="283"/>
      <c r="H29" s="282"/>
      <c r="I29" s="107"/>
      <c r="J29" s="268">
        <f>J28+1</f>
        <v>2</v>
      </c>
      <c r="K29" s="268">
        <v>1</v>
      </c>
      <c r="L29" s="107"/>
      <c r="M29" s="272">
        <f t="shared" ca="1" si="20"/>
        <v>7</v>
      </c>
      <c r="N29" s="268">
        <f t="shared" ca="1" si="20"/>
        <v>5</v>
      </c>
      <c r="O29" s="271">
        <f t="shared" ca="1" si="20"/>
        <v>2</v>
      </c>
      <c r="P29" s="268"/>
      <c r="Q29" s="272">
        <f t="shared" ca="1" si="21"/>
        <v>1.7272727272727275</v>
      </c>
      <c r="R29" s="268">
        <f t="shared" ca="1" si="22"/>
        <v>-9.0909090909090828E-2</v>
      </c>
      <c r="S29" s="271">
        <f t="shared" ca="1" si="23"/>
        <v>-1.9090909090909092</v>
      </c>
      <c r="T29" s="272">
        <f t="shared" ca="1" si="24"/>
        <v>-0.15702479338842965</v>
      </c>
      <c r="U29" s="268">
        <f t="shared" ca="1" si="25"/>
        <v>2.9834710743801662</v>
      </c>
      <c r="V29" s="271">
        <f t="shared" ca="1" si="26"/>
        <v>2.9834710743801662</v>
      </c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</row>
    <row r="30" spans="1:48" ht="13.5" customHeight="1">
      <c r="A30" s="107"/>
      <c r="B30" s="270">
        <v>381</v>
      </c>
      <c r="C30" s="258">
        <v>2200</v>
      </c>
      <c r="D30" s="262">
        <v>3</v>
      </c>
      <c r="E30" s="107"/>
      <c r="F30" s="284"/>
      <c r="G30" s="283"/>
      <c r="H30" s="282"/>
      <c r="I30" s="107"/>
      <c r="J30" s="268">
        <f t="shared" ref="J30:J38" si="27">J29+1</f>
        <v>3</v>
      </c>
      <c r="K30" s="268">
        <v>1</v>
      </c>
      <c r="L30" s="107"/>
      <c r="M30" s="272">
        <f t="shared" ca="1" si="20"/>
        <v>4</v>
      </c>
      <c r="N30" s="268">
        <f t="shared" ca="1" si="20"/>
        <v>4</v>
      </c>
      <c r="O30" s="271">
        <f t="shared" ca="1" si="20"/>
        <v>2</v>
      </c>
      <c r="P30" s="268"/>
      <c r="Q30" s="272">
        <f t="shared" ca="1" si="21"/>
        <v>-1.2727272727272725</v>
      </c>
      <c r="R30" s="268">
        <f t="shared" ca="1" si="22"/>
        <v>-1.0909090909090908</v>
      </c>
      <c r="S30" s="271">
        <f t="shared" ca="1" si="23"/>
        <v>-1.9090909090909092</v>
      </c>
      <c r="T30" s="272">
        <f t="shared" ca="1" si="24"/>
        <v>1.3884297520661153</v>
      </c>
      <c r="U30" s="268">
        <f t="shared" ca="1" si="25"/>
        <v>1.6198347107438011</v>
      </c>
      <c r="V30" s="271">
        <f t="shared" ca="1" si="26"/>
        <v>1.6198347107438011</v>
      </c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</row>
    <row r="31" spans="1:48" ht="13.5" customHeight="1">
      <c r="A31" s="107"/>
      <c r="B31" s="281">
        <v>327</v>
      </c>
      <c r="C31" s="280">
        <v>1910</v>
      </c>
      <c r="D31" s="259">
        <v>1</v>
      </c>
      <c r="E31" s="107"/>
      <c r="F31" s="279"/>
      <c r="G31" s="278"/>
      <c r="H31" s="277"/>
      <c r="I31" s="107"/>
      <c r="J31" s="268">
        <f t="shared" si="27"/>
        <v>4</v>
      </c>
      <c r="K31" s="268">
        <v>1</v>
      </c>
      <c r="L31" s="107"/>
      <c r="M31" s="272">
        <f t="shared" ca="1" si="20"/>
        <v>8</v>
      </c>
      <c r="N31" s="268">
        <f t="shared" ca="1" si="20"/>
        <v>7</v>
      </c>
      <c r="O31" s="271">
        <f t="shared" ca="1" si="20"/>
        <v>1</v>
      </c>
      <c r="P31" s="268"/>
      <c r="Q31" s="272">
        <f t="shared" ca="1" si="21"/>
        <v>2.7272727272727275</v>
      </c>
      <c r="R31" s="268">
        <f t="shared" ca="1" si="22"/>
        <v>1.9090909090909092</v>
      </c>
      <c r="S31" s="271">
        <f t="shared" ca="1" si="23"/>
        <v>-2.9090909090909092</v>
      </c>
      <c r="T31" s="272">
        <f t="shared" ca="1" si="24"/>
        <v>5.2066115702479348</v>
      </c>
      <c r="U31" s="268">
        <f t="shared" ca="1" si="25"/>
        <v>7.4380165289256208</v>
      </c>
      <c r="V31" s="271">
        <f t="shared" ca="1" si="26"/>
        <v>7.4380165289256208</v>
      </c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</row>
    <row r="32" spans="1:48" ht="13.5" customHeight="1">
      <c r="A32" s="107"/>
      <c r="B32" s="107"/>
      <c r="C32" s="107"/>
      <c r="D32" s="107"/>
      <c r="E32" s="107"/>
      <c r="F32" s="107"/>
      <c r="G32" s="107"/>
      <c r="H32" s="107"/>
      <c r="I32" s="107"/>
      <c r="J32" s="268">
        <f t="shared" si="27"/>
        <v>5</v>
      </c>
      <c r="K32" s="268">
        <v>1</v>
      </c>
      <c r="L32" s="107"/>
      <c r="M32" s="272">
        <f t="shared" ca="1" si="20"/>
        <v>3</v>
      </c>
      <c r="N32" s="268">
        <f t="shared" ca="1" si="20"/>
        <v>1</v>
      </c>
      <c r="O32" s="271">
        <f t="shared" ca="1" si="20"/>
        <v>2</v>
      </c>
      <c r="P32" s="268"/>
      <c r="Q32" s="272">
        <f t="shared" ca="1" si="21"/>
        <v>-2.2727272727272725</v>
      </c>
      <c r="R32" s="268">
        <f t="shared" ca="1" si="22"/>
        <v>-4.0909090909090908</v>
      </c>
      <c r="S32" s="271">
        <f t="shared" ca="1" si="23"/>
        <v>-1.9090909090909092</v>
      </c>
      <c r="T32" s="272">
        <f t="shared" ca="1" si="24"/>
        <v>9.2975206611570229</v>
      </c>
      <c r="U32" s="268">
        <f t="shared" ca="1" si="25"/>
        <v>5.1652892561983457</v>
      </c>
      <c r="V32" s="271">
        <f t="shared" ca="1" si="26"/>
        <v>5.1652892561983457</v>
      </c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</row>
    <row r="33" spans="1:48" ht="13.5" customHeight="1">
      <c r="A33" s="107"/>
      <c r="B33" s="276" t="s">
        <v>24</v>
      </c>
      <c r="C33" s="276"/>
      <c r="D33" s="107"/>
      <c r="E33" s="107"/>
      <c r="F33" s="107"/>
      <c r="G33" s="107"/>
      <c r="H33" s="107"/>
      <c r="I33" s="107"/>
      <c r="J33" s="268">
        <f t="shared" si="27"/>
        <v>6</v>
      </c>
      <c r="K33" s="268">
        <v>1</v>
      </c>
      <c r="L33" s="107"/>
      <c r="M33" s="272">
        <f t="shared" ca="1" si="20"/>
        <v>9</v>
      </c>
      <c r="N33" s="268">
        <f t="shared" ca="1" si="20"/>
        <v>6</v>
      </c>
      <c r="O33" s="271">
        <f t="shared" ca="1" si="20"/>
        <v>9</v>
      </c>
      <c r="P33" s="268"/>
      <c r="Q33" s="272">
        <f t="shared" ca="1" si="21"/>
        <v>3.7272727272727275</v>
      </c>
      <c r="R33" s="268">
        <f t="shared" ca="1" si="22"/>
        <v>0.90909090909090917</v>
      </c>
      <c r="S33" s="271">
        <f t="shared" ca="1" si="23"/>
        <v>5.0909090909090908</v>
      </c>
      <c r="T33" s="272">
        <f t="shared" ca="1" si="24"/>
        <v>3.3884297520661164</v>
      </c>
      <c r="U33" s="268">
        <f t="shared" ca="1" si="25"/>
        <v>13.892561983471076</v>
      </c>
      <c r="V33" s="271">
        <f t="shared" ca="1" si="26"/>
        <v>13.892561983471076</v>
      </c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</row>
    <row r="34" spans="1:48" ht="13.5" customHeight="1">
      <c r="A34" s="107"/>
      <c r="B34" s="107"/>
      <c r="C34" s="107"/>
      <c r="D34" s="107"/>
      <c r="E34" s="107"/>
      <c r="F34" s="107"/>
      <c r="G34" s="107"/>
      <c r="H34" s="107"/>
      <c r="I34" s="107"/>
      <c r="J34" s="268">
        <f t="shared" si="27"/>
        <v>7</v>
      </c>
      <c r="K34" s="268">
        <v>1</v>
      </c>
      <c r="L34" s="107"/>
      <c r="M34" s="272">
        <f t="shared" ca="1" si="20"/>
        <v>1</v>
      </c>
      <c r="N34" s="268">
        <f t="shared" ca="1" si="20"/>
        <v>4</v>
      </c>
      <c r="O34" s="271">
        <f t="shared" ca="1" si="20"/>
        <v>3</v>
      </c>
      <c r="P34" s="268"/>
      <c r="Q34" s="272">
        <f t="shared" ca="1" si="21"/>
        <v>-4.2727272727272725</v>
      </c>
      <c r="R34" s="268">
        <f t="shared" ca="1" si="22"/>
        <v>-1.0909090909090908</v>
      </c>
      <c r="S34" s="271">
        <f t="shared" ca="1" si="23"/>
        <v>-0.90909090909090917</v>
      </c>
      <c r="T34" s="272">
        <f t="shared" ca="1" si="24"/>
        <v>4.661157024793388</v>
      </c>
      <c r="U34" s="268">
        <f t="shared" ca="1" si="25"/>
        <v>18.256198347107436</v>
      </c>
      <c r="V34" s="271">
        <f t="shared" ca="1" si="26"/>
        <v>18.256198347107436</v>
      </c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</row>
    <row r="35" spans="1:48" ht="13.5" customHeight="1">
      <c r="A35" s="107"/>
      <c r="B35" s="275">
        <v>1</v>
      </c>
      <c r="C35" s="274">
        <v>4</v>
      </c>
      <c r="D35" s="273">
        <v>7</v>
      </c>
      <c r="E35" s="107"/>
      <c r="F35" s="107"/>
      <c r="G35" s="107"/>
      <c r="H35" s="107"/>
      <c r="I35" s="107"/>
      <c r="J35" s="268">
        <f t="shared" si="27"/>
        <v>8</v>
      </c>
      <c r="K35" s="268">
        <v>1</v>
      </c>
      <c r="L35" s="107"/>
      <c r="M35" s="272">
        <f t="shared" ca="1" si="20"/>
        <v>6</v>
      </c>
      <c r="N35" s="268">
        <f t="shared" ca="1" si="20"/>
        <v>5</v>
      </c>
      <c r="O35" s="271">
        <f t="shared" ca="1" si="20"/>
        <v>2</v>
      </c>
      <c r="P35" s="268"/>
      <c r="Q35" s="272">
        <f t="shared" ca="1" si="21"/>
        <v>0.72727272727272751</v>
      </c>
      <c r="R35" s="268">
        <f t="shared" ca="1" si="22"/>
        <v>-9.0909090909090828E-2</v>
      </c>
      <c r="S35" s="271">
        <f t="shared" ca="1" si="23"/>
        <v>-1.9090909090909092</v>
      </c>
      <c r="T35" s="272">
        <f t="shared" ca="1" si="24"/>
        <v>-6.6115702479338803E-2</v>
      </c>
      <c r="U35" s="268">
        <f t="shared" ca="1" si="25"/>
        <v>0.52892561983471109</v>
      </c>
      <c r="V35" s="271">
        <f t="shared" ca="1" si="26"/>
        <v>0.52892561983471109</v>
      </c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</row>
    <row r="36" spans="1:48" ht="13.5" customHeight="1">
      <c r="A36" s="107"/>
      <c r="B36" s="270">
        <v>2</v>
      </c>
      <c r="C36" s="258">
        <v>5</v>
      </c>
      <c r="D36" s="269">
        <v>8</v>
      </c>
      <c r="E36" s="107"/>
      <c r="F36" s="107"/>
      <c r="G36" s="107"/>
      <c r="H36" s="107"/>
      <c r="I36" s="107"/>
      <c r="J36" s="268">
        <f t="shared" si="27"/>
        <v>9</v>
      </c>
      <c r="K36" s="268">
        <v>1</v>
      </c>
      <c r="L36" s="107"/>
      <c r="M36" s="272">
        <f t="shared" ca="1" si="20"/>
        <v>4</v>
      </c>
      <c r="N36" s="268">
        <f t="shared" ca="1" si="20"/>
        <v>7</v>
      </c>
      <c r="O36" s="271">
        <f t="shared" ca="1" si="20"/>
        <v>8</v>
      </c>
      <c r="P36" s="268"/>
      <c r="Q36" s="272">
        <f t="shared" ca="1" si="21"/>
        <v>-1.2727272727272725</v>
      </c>
      <c r="R36" s="268">
        <f t="shared" ca="1" si="22"/>
        <v>1.9090909090909092</v>
      </c>
      <c r="S36" s="271">
        <f t="shared" ca="1" si="23"/>
        <v>4.0909090909090908</v>
      </c>
      <c r="T36" s="272">
        <f t="shared" ca="1" si="24"/>
        <v>-2.4297520661157019</v>
      </c>
      <c r="U36" s="268">
        <f t="shared" ca="1" si="25"/>
        <v>1.6198347107438011</v>
      </c>
      <c r="V36" s="271">
        <f t="shared" ca="1" si="26"/>
        <v>1.6198347107438011</v>
      </c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</row>
    <row r="37" spans="1:48" ht="13.5" customHeight="1">
      <c r="A37" s="107"/>
      <c r="B37" s="270">
        <v>3</v>
      </c>
      <c r="C37" s="258">
        <v>6</v>
      </c>
      <c r="D37" s="269">
        <v>9</v>
      </c>
      <c r="E37" s="107"/>
      <c r="F37" s="107"/>
      <c r="G37" s="107"/>
      <c r="H37" s="107"/>
      <c r="I37" s="107"/>
      <c r="J37" s="268">
        <f t="shared" si="27"/>
        <v>10</v>
      </c>
      <c r="K37" s="268">
        <v>1</v>
      </c>
      <c r="L37" s="107"/>
      <c r="M37" s="272">
        <f t="shared" ca="1" si="20"/>
        <v>4</v>
      </c>
      <c r="N37" s="268">
        <f t="shared" ca="1" si="20"/>
        <v>2</v>
      </c>
      <c r="O37" s="271">
        <f t="shared" ca="1" si="20"/>
        <v>3</v>
      </c>
      <c r="P37" s="268"/>
      <c r="Q37" s="272">
        <f t="shared" ca="1" si="21"/>
        <v>-1.2727272727272725</v>
      </c>
      <c r="R37" s="268">
        <f t="shared" ca="1" si="22"/>
        <v>-3.0909090909090908</v>
      </c>
      <c r="S37" s="271">
        <f t="shared" ca="1" si="23"/>
        <v>-0.90909090909090917</v>
      </c>
      <c r="T37" s="272">
        <f t="shared" ca="1" si="24"/>
        <v>3.9338842975206605</v>
      </c>
      <c r="U37" s="268">
        <f t="shared" ca="1" si="25"/>
        <v>1.6198347107438011</v>
      </c>
      <c r="V37" s="271">
        <f t="shared" ca="1" si="26"/>
        <v>1.6198347107438011</v>
      </c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</row>
    <row r="38" spans="1:48" ht="13.5" customHeight="1">
      <c r="A38" s="107"/>
      <c r="B38" s="270">
        <v>4</v>
      </c>
      <c r="C38" s="258">
        <v>5</v>
      </c>
      <c r="D38" s="269">
        <v>6</v>
      </c>
      <c r="E38" s="107"/>
      <c r="F38" s="107"/>
      <c r="G38" s="107"/>
      <c r="H38" s="107"/>
      <c r="I38" s="107"/>
      <c r="J38" s="268">
        <f t="shared" si="27"/>
        <v>11</v>
      </c>
      <c r="K38" s="268">
        <v>1</v>
      </c>
      <c r="L38" s="107"/>
      <c r="M38" s="267">
        <f t="shared" ca="1" si="20"/>
        <v>8</v>
      </c>
      <c r="N38" s="266">
        <f t="shared" ca="1" si="20"/>
        <v>8</v>
      </c>
      <c r="O38" s="265">
        <f t="shared" ca="1" si="20"/>
        <v>3</v>
      </c>
      <c r="P38" s="268"/>
      <c r="Q38" s="267">
        <f t="shared" ca="1" si="21"/>
        <v>2.7272727272727275</v>
      </c>
      <c r="R38" s="266">
        <f t="shared" ca="1" si="22"/>
        <v>2.9090909090909092</v>
      </c>
      <c r="S38" s="265">
        <f t="shared" ca="1" si="23"/>
        <v>-0.90909090909090917</v>
      </c>
      <c r="T38" s="267">
        <f t="shared" ca="1" si="24"/>
        <v>7.9338842975206623</v>
      </c>
      <c r="U38" s="266">
        <f t="shared" ca="1" si="25"/>
        <v>7.4380165289256208</v>
      </c>
      <c r="V38" s="265">
        <f t="shared" ca="1" si="26"/>
        <v>7.4380165289256208</v>
      </c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</row>
    <row r="39" spans="1:48" ht="13.5" customHeight="1">
      <c r="A39" s="107"/>
      <c r="B39" s="264"/>
      <c r="C39" s="263"/>
      <c r="D39" s="262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</row>
    <row r="40" spans="1:48" ht="13.5" customHeight="1">
      <c r="A40" s="107"/>
      <c r="B40" s="264"/>
      <c r="C40" s="263"/>
      <c r="D40" s="262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</row>
    <row r="41" spans="1:48" ht="13.5" customHeight="1">
      <c r="A41" s="107"/>
      <c r="B41" s="264"/>
      <c r="C41" s="263"/>
      <c r="D41" s="262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</row>
    <row r="42" spans="1:48" ht="13.5" customHeight="1">
      <c r="A42" s="107"/>
      <c r="B42" s="264"/>
      <c r="C42" s="263"/>
      <c r="D42" s="262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</row>
    <row r="43" spans="1:48" ht="13.5" customHeight="1">
      <c r="A43" s="107"/>
      <c r="B43" s="264"/>
      <c r="C43" s="263"/>
      <c r="D43" s="262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</row>
    <row r="44" spans="1:48" ht="13.5" customHeight="1">
      <c r="A44" s="107"/>
      <c r="B44" s="264"/>
      <c r="C44" s="263"/>
      <c r="D44" s="262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</row>
    <row r="45" spans="1:48" ht="13.5" customHeight="1">
      <c r="A45" s="107"/>
      <c r="B45" s="261"/>
      <c r="C45" s="260"/>
      <c r="D45" s="259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</row>
    <row r="46" spans="1:48" ht="13.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</row>
    <row r="47" spans="1:48" ht="13.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</row>
    <row r="48" spans="1:48" ht="13.5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</row>
    <row r="49" spans="1:48" ht="13.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</row>
    <row r="50" spans="1:48" ht="13.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</row>
    <row r="51" spans="1:48" ht="13.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</row>
    <row r="52" spans="1:48" ht="13.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</row>
    <row r="53" spans="1:48" ht="13.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</row>
    <row r="54" spans="1:48" ht="13.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</row>
    <row r="55" spans="1:48" ht="13.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</row>
    <row r="56" spans="1:48" ht="13.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</row>
    <row r="57" spans="1:48" ht="13.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</row>
    <row r="58" spans="1:48" ht="13.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</row>
    <row r="59" spans="1:48" ht="13.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</row>
    <row r="60" spans="1:48" ht="13.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</row>
    <row r="61" spans="1:48" ht="13.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</row>
  </sheetData>
  <conditionalFormatting sqref="M6:O16">
    <cfRule type="cellIs" dxfId="1" priority="6" operator="equal">
      <formula>0</formula>
    </cfRule>
  </conditionalFormatting>
  <conditionalFormatting sqref="P6:P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{FD107C99-8825-42AE-980E-005DFFCB9B47}</x14:id>
        </ext>
      </extLst>
    </cfRule>
  </conditionalFormatting>
  <conditionalFormatting sqref="T6:T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{550109B6-0263-45FF-AECD-E8FC3C870ADD}</x14:id>
        </ext>
      </extLst>
    </cfRule>
  </conditionalFormatting>
  <conditionalFormatting sqref="X6:X16">
    <cfRule type="cellIs" dxfId="0" priority="5" operator="equal">
      <formula>0</formula>
    </cfRule>
  </conditionalFormatting>
  <conditionalFormatting sqref="AE22:AG24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{87110565-7B0D-4D63-A306-336AA32DCCE6}</x14:id>
        </ext>
      </extLst>
    </cfRule>
  </conditionalFormatting>
  <conditionalFormatting sqref="AF23 AE22 AG2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{A8307FC7-CB04-412A-85F7-F387FFFA9C2B}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107C99-8825-42AE-980E-005DFFCB9B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P6:P16</xm:sqref>
        </x14:conditionalFormatting>
        <x14:conditionalFormatting xmlns:xm="http://schemas.microsoft.com/office/excel/2006/main">
          <x14:cfRule type="dataBar" id="{550109B6-0263-45FF-AECD-E8FC3C870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T6:T16</xm:sqref>
        </x14:conditionalFormatting>
        <x14:conditionalFormatting xmlns:xm="http://schemas.microsoft.com/office/excel/2006/main">
          <x14:cfRule type="dataBar" id="{87110565-7B0D-4D63-A306-336AA32DCC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AE22:AG24</xm:sqref>
        </x14:conditionalFormatting>
        <x14:conditionalFormatting xmlns:xm="http://schemas.microsoft.com/office/excel/2006/main">
          <x14:cfRule type="dataBar" id="{A8307FC7-CB04-412A-85F7-F387FFFA9C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AF23 AE22 AG24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7D56-028F-4823-BAE7-8F064ED4C6BC}">
  <sheetPr>
    <tabColor theme="8" tint="0.59999389629810485"/>
  </sheetPr>
  <dimension ref="A1:CQ260"/>
  <sheetViews>
    <sheetView zoomScale="190" zoomScaleNormal="190" workbookViewId="0">
      <selection activeCell="G6" sqref="G6"/>
    </sheetView>
  </sheetViews>
  <sheetFormatPr defaultRowHeight="15.95" customHeight="1"/>
  <cols>
    <col min="1" max="1" width="1.5703125" style="476" customWidth="1"/>
    <col min="2" max="2" width="9.140625" style="471"/>
  </cols>
  <sheetData>
    <row r="1" spans="1:95" ht="15.95" customHeight="1">
      <c r="A1" s="474"/>
      <c r="B1" s="470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</row>
    <row r="2" spans="1:95" ht="15.95" customHeight="1">
      <c r="A2" s="475"/>
      <c r="B2" s="472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  <c r="Y2" s="473"/>
      <c r="Z2" s="473"/>
      <c r="AA2" s="473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</row>
    <row r="3" spans="1:95" ht="15.95" customHeight="1">
      <c r="A3" s="474"/>
      <c r="B3" s="470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</row>
    <row r="4" spans="1:95" ht="15.95" customHeight="1">
      <c r="A4" s="475"/>
      <c r="B4" s="472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  <c r="U4" s="473"/>
      <c r="V4" s="473"/>
      <c r="W4" s="473"/>
      <c r="X4" s="473"/>
      <c r="Y4" s="473"/>
      <c r="Z4" s="473"/>
      <c r="AA4" s="473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</row>
    <row r="5" spans="1:95" ht="15.95" customHeight="1">
      <c r="A5" s="474"/>
      <c r="B5" s="470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</row>
    <row r="6" spans="1:95" ht="15.95" customHeight="1">
      <c r="A6" s="475"/>
      <c r="B6" s="472"/>
      <c r="C6" s="473"/>
      <c r="D6" s="473"/>
      <c r="E6" s="473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473"/>
      <c r="R6" s="473"/>
      <c r="S6" s="473"/>
      <c r="T6" s="473"/>
      <c r="U6" s="473"/>
      <c r="V6" s="473"/>
      <c r="W6" s="473"/>
      <c r="X6" s="473"/>
      <c r="Y6" s="473"/>
      <c r="Z6" s="473"/>
      <c r="AA6" s="473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</row>
    <row r="7" spans="1:95" ht="15.95" customHeight="1">
      <c r="A7" s="474"/>
      <c r="B7" s="470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</row>
    <row r="8" spans="1:95" ht="15.95" customHeight="1">
      <c r="A8" s="475"/>
      <c r="B8" s="472"/>
      <c r="C8" s="473"/>
      <c r="D8" s="473"/>
      <c r="E8" s="473"/>
      <c r="F8" s="473"/>
      <c r="G8" s="528" t="s">
        <v>64</v>
      </c>
      <c r="H8" s="473"/>
      <c r="I8" s="473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  <c r="U8" s="473"/>
      <c r="V8" s="473"/>
      <c r="W8" s="473"/>
      <c r="X8" s="473"/>
      <c r="Y8" s="473"/>
      <c r="Z8" s="473"/>
      <c r="AA8" s="473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</row>
    <row r="9" spans="1:95" ht="15.95" customHeight="1">
      <c r="A9" s="474"/>
      <c r="B9" s="470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</row>
    <row r="10" spans="1:95" ht="15.95" customHeight="1">
      <c r="A10" s="475"/>
      <c r="B10" s="472"/>
      <c r="C10" s="473"/>
      <c r="D10" s="473"/>
      <c r="E10" s="473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</row>
    <row r="11" spans="1:95" ht="15.95" customHeight="1">
      <c r="A11" s="474"/>
      <c r="B11" s="470"/>
      <c r="C11" s="102"/>
      <c r="D11" s="102"/>
      <c r="E11" s="102"/>
      <c r="F11" s="102"/>
      <c r="G11" s="102" t="s">
        <v>62</v>
      </c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</row>
    <row r="12" spans="1:95" ht="15.95" customHeight="1">
      <c r="A12" s="475"/>
      <c r="B12" s="472"/>
      <c r="C12" s="473"/>
      <c r="D12" s="473"/>
      <c r="E12" s="473"/>
      <c r="F12" s="473"/>
      <c r="G12" s="528" t="s">
        <v>59</v>
      </c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  <c r="U12" s="473"/>
      <c r="V12" s="473"/>
      <c r="W12" s="473"/>
      <c r="X12" s="473"/>
      <c r="Y12" s="473"/>
      <c r="Z12" s="473"/>
      <c r="AA12" s="473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</row>
    <row r="13" spans="1:95" ht="15.95" customHeight="1">
      <c r="A13" s="474"/>
      <c r="B13" s="470"/>
      <c r="C13" s="102"/>
      <c r="D13" s="102"/>
      <c r="E13" s="102"/>
      <c r="F13" s="102"/>
      <c r="G13" s="102"/>
      <c r="H13" s="102"/>
      <c r="I13" s="576" t="s">
        <v>65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</row>
    <row r="14" spans="1:95" ht="15.95" customHeight="1">
      <c r="A14" s="475" t="s">
        <v>63</v>
      </c>
      <c r="B14" s="472"/>
      <c r="C14" s="473"/>
      <c r="D14" s="473"/>
      <c r="E14" s="473"/>
      <c r="F14" s="473"/>
      <c r="G14" s="528" t="s">
        <v>66</v>
      </c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</row>
    <row r="15" spans="1:95" ht="15.95" customHeight="1">
      <c r="A15" s="474"/>
      <c r="B15" s="470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</row>
    <row r="16" spans="1:95" ht="15.95" customHeight="1">
      <c r="A16" s="475"/>
      <c r="B16" s="472"/>
      <c r="C16" s="473"/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  <c r="U16" s="473"/>
      <c r="V16" s="473"/>
      <c r="W16" s="473"/>
      <c r="X16" s="473"/>
      <c r="Y16" s="473"/>
      <c r="Z16" s="473"/>
      <c r="AA16" s="473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</row>
    <row r="17" spans="1:95" ht="15.95" customHeight="1">
      <c r="A17" s="474"/>
      <c r="B17" s="470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</row>
    <row r="18" spans="1:95" ht="15.95" customHeight="1">
      <c r="A18" s="475"/>
      <c r="B18" s="472"/>
      <c r="C18" s="473"/>
      <c r="D18" s="473"/>
      <c r="E18" s="473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  <c r="Q18" s="473"/>
      <c r="R18" s="473"/>
      <c r="S18" s="473"/>
      <c r="T18" s="473"/>
      <c r="U18" s="473"/>
      <c r="V18" s="473"/>
      <c r="W18" s="473"/>
      <c r="X18" s="473"/>
      <c r="Y18" s="473"/>
      <c r="Z18" s="473"/>
      <c r="AA18" s="473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</row>
    <row r="19" spans="1:95" ht="15.95" customHeight="1">
      <c r="A19" s="474"/>
      <c r="B19" s="470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</row>
    <row r="20" spans="1:95" ht="15.95" customHeight="1">
      <c r="A20" s="475"/>
      <c r="B20" s="472"/>
      <c r="C20" s="473"/>
      <c r="D20" s="473"/>
      <c r="E20" s="473"/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3"/>
      <c r="V20" s="473"/>
      <c r="W20" s="473"/>
      <c r="X20" s="473"/>
      <c r="Y20" s="473"/>
      <c r="Z20" s="473"/>
      <c r="AA20" s="473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</row>
    <row r="21" spans="1:95" ht="15.95" customHeight="1">
      <c r="A21" s="474"/>
      <c r="B21" s="470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</row>
    <row r="22" spans="1:95" ht="15.95" customHeight="1">
      <c r="A22" s="475"/>
      <c r="B22" s="472"/>
      <c r="C22" s="473"/>
      <c r="D22" s="473"/>
      <c r="E22" s="473"/>
      <c r="F22" s="473"/>
      <c r="G22" s="473"/>
      <c r="H22" s="473"/>
      <c r="I22" s="473"/>
      <c r="J22" s="473"/>
      <c r="K22" s="473"/>
      <c r="L22" s="473"/>
      <c r="M22" s="473"/>
      <c r="N22" s="473"/>
      <c r="O22" s="473"/>
      <c r="P22" s="473"/>
      <c r="Q22" s="473"/>
      <c r="R22" s="473"/>
      <c r="S22" s="473"/>
      <c r="T22" s="473"/>
      <c r="U22" s="473"/>
      <c r="V22" s="473"/>
      <c r="W22" s="473"/>
      <c r="X22" s="473"/>
      <c r="Y22" s="473"/>
      <c r="Z22" s="473"/>
      <c r="AA22" s="473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</row>
    <row r="23" spans="1:95" ht="15.95" customHeight="1">
      <c r="A23" s="474"/>
      <c r="B23" s="470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</row>
    <row r="24" spans="1:95" ht="15.95" customHeight="1">
      <c r="A24" s="475"/>
      <c r="B24" s="472"/>
      <c r="C24" s="473"/>
      <c r="D24" s="473"/>
      <c r="E24" s="473"/>
      <c r="F24" s="473"/>
      <c r="G24" s="473"/>
      <c r="H24" s="473"/>
      <c r="I24" s="473"/>
      <c r="J24" s="473"/>
      <c r="K24" s="473"/>
      <c r="L24" s="473"/>
      <c r="M24" s="473"/>
      <c r="N24" s="473"/>
      <c r="O24" s="473"/>
      <c r="P24" s="473"/>
      <c r="Q24" s="473"/>
      <c r="R24" s="473"/>
      <c r="S24" s="473"/>
      <c r="T24" s="473"/>
      <c r="U24" s="473"/>
      <c r="V24" s="473"/>
      <c r="W24" s="473"/>
      <c r="X24" s="473"/>
      <c r="Y24" s="473"/>
      <c r="Z24" s="473"/>
      <c r="AA24" s="473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</row>
    <row r="25" spans="1:95" ht="15.95" customHeight="1">
      <c r="A25" s="474"/>
      <c r="B25" s="470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</row>
    <row r="26" spans="1:95" ht="15.95" customHeight="1">
      <c r="A26" s="475"/>
      <c r="B26" s="472"/>
      <c r="C26" s="473"/>
      <c r="D26" s="473"/>
      <c r="E26" s="473"/>
      <c r="F26" s="473"/>
      <c r="G26" s="473"/>
      <c r="H26" s="473"/>
      <c r="I26" s="473"/>
      <c r="J26" s="473"/>
      <c r="K26" s="473"/>
      <c r="L26" s="473"/>
      <c r="M26" s="473"/>
      <c r="N26" s="473"/>
      <c r="O26" s="473"/>
      <c r="P26" s="473"/>
      <c r="Q26" s="473"/>
      <c r="R26" s="473"/>
      <c r="S26" s="473"/>
      <c r="T26" s="473"/>
      <c r="U26" s="473"/>
      <c r="V26" s="473"/>
      <c r="W26" s="473"/>
      <c r="X26" s="473"/>
      <c r="Y26" s="473"/>
      <c r="Z26" s="473"/>
      <c r="AA26" s="473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</row>
    <row r="27" spans="1:95" ht="15.95" customHeight="1">
      <c r="A27" s="474"/>
      <c r="B27" s="470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</row>
    <row r="28" spans="1:95" ht="15.95" customHeight="1">
      <c r="A28" s="475"/>
      <c r="B28" s="472"/>
      <c r="C28" s="473"/>
      <c r="D28" s="473"/>
      <c r="E28" s="473"/>
      <c r="F28" s="473"/>
      <c r="G28" s="473"/>
      <c r="H28" s="473"/>
      <c r="I28" s="473"/>
      <c r="J28" s="473"/>
      <c r="K28" s="473"/>
      <c r="L28" s="473"/>
      <c r="M28" s="473"/>
      <c r="N28" s="473"/>
      <c r="O28" s="473"/>
      <c r="P28" s="473"/>
      <c r="Q28" s="473"/>
      <c r="R28" s="473"/>
      <c r="S28" s="473"/>
      <c r="T28" s="473"/>
      <c r="U28" s="473"/>
      <c r="V28" s="473"/>
      <c r="W28" s="473"/>
      <c r="X28" s="473"/>
      <c r="Y28" s="473"/>
      <c r="Z28" s="473"/>
      <c r="AA28" s="473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</row>
    <row r="29" spans="1:95" ht="15.95" customHeight="1">
      <c r="A29" s="474"/>
      <c r="B29" s="470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</row>
    <row r="30" spans="1:95" ht="15.95" customHeight="1">
      <c r="A30" s="475"/>
      <c r="B30" s="472"/>
      <c r="C30" s="473"/>
      <c r="D30" s="473"/>
      <c r="E30" s="473"/>
      <c r="F30" s="473"/>
      <c r="G30" s="473"/>
      <c r="H30" s="473"/>
      <c r="I30" s="473"/>
      <c r="J30" s="473"/>
      <c r="K30" s="473"/>
      <c r="L30" s="473"/>
      <c r="M30" s="473"/>
      <c r="N30" s="473"/>
      <c r="O30" s="473"/>
      <c r="P30" s="473"/>
      <c r="Q30" s="473"/>
      <c r="R30" s="473"/>
      <c r="S30" s="473"/>
      <c r="T30" s="473"/>
      <c r="U30" s="473"/>
      <c r="V30" s="473"/>
      <c r="W30" s="473"/>
      <c r="X30" s="473"/>
      <c r="Y30" s="473"/>
      <c r="Z30" s="473"/>
      <c r="AA30" s="473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</row>
    <row r="31" spans="1:95" ht="15.95" customHeight="1">
      <c r="A31" s="474"/>
      <c r="B31" s="470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</row>
    <row r="32" spans="1:95" ht="15.95" customHeight="1">
      <c r="A32" s="475"/>
      <c r="B32" s="472"/>
      <c r="C32" s="473"/>
      <c r="D32" s="473"/>
      <c r="E32" s="473"/>
      <c r="F32" s="473"/>
      <c r="G32" s="473"/>
      <c r="H32" s="473"/>
      <c r="I32" s="473"/>
      <c r="J32" s="473"/>
      <c r="K32" s="473"/>
      <c r="L32" s="473"/>
      <c r="M32" s="473"/>
      <c r="N32" s="473"/>
      <c r="O32" s="473"/>
      <c r="P32" s="473"/>
      <c r="Q32" s="473"/>
      <c r="R32" s="473"/>
      <c r="S32" s="473"/>
      <c r="T32" s="473"/>
      <c r="U32" s="473"/>
      <c r="V32" s="473"/>
      <c r="W32" s="473"/>
      <c r="X32" s="473"/>
      <c r="Y32" s="473"/>
      <c r="Z32" s="473"/>
      <c r="AA32" s="473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</row>
    <row r="33" spans="1:95" ht="15.95" customHeight="1">
      <c r="A33" s="474"/>
      <c r="B33" s="470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</row>
    <row r="34" spans="1:95" ht="15.95" customHeight="1">
      <c r="A34" s="475"/>
      <c r="B34" s="472"/>
      <c r="C34" s="473"/>
      <c r="D34" s="473"/>
      <c r="E34" s="473"/>
      <c r="F34" s="473"/>
      <c r="G34" s="473"/>
      <c r="H34" s="473"/>
      <c r="I34" s="473"/>
      <c r="J34" s="473"/>
      <c r="K34" s="473"/>
      <c r="L34" s="473"/>
      <c r="M34" s="473"/>
      <c r="N34" s="473"/>
      <c r="O34" s="473"/>
      <c r="P34" s="473"/>
      <c r="Q34" s="473"/>
      <c r="R34" s="473"/>
      <c r="S34" s="473"/>
      <c r="T34" s="473"/>
      <c r="U34" s="473"/>
      <c r="V34" s="473"/>
      <c r="W34" s="473"/>
      <c r="X34" s="473"/>
      <c r="Y34" s="473"/>
      <c r="Z34" s="473"/>
      <c r="AA34" s="473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</row>
    <row r="35" spans="1:95" ht="15.95" customHeight="1">
      <c r="A35" s="474"/>
      <c r="B35" s="470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</row>
    <row r="36" spans="1:95" ht="15.95" customHeight="1">
      <c r="A36" s="475"/>
      <c r="B36" s="472"/>
      <c r="C36" s="473"/>
      <c r="D36" s="473"/>
      <c r="E36" s="473"/>
      <c r="F36" s="473"/>
      <c r="G36" s="473"/>
      <c r="H36" s="473"/>
      <c r="I36" s="473"/>
      <c r="J36" s="473"/>
      <c r="K36" s="473"/>
      <c r="L36" s="473"/>
      <c r="M36" s="473"/>
      <c r="N36" s="473"/>
      <c r="O36" s="473"/>
      <c r="P36" s="473"/>
      <c r="Q36" s="473"/>
      <c r="R36" s="473"/>
      <c r="S36" s="473"/>
      <c r="T36" s="473"/>
      <c r="U36" s="473"/>
      <c r="V36" s="473"/>
      <c r="W36" s="473"/>
      <c r="X36" s="473"/>
      <c r="Y36" s="473"/>
      <c r="Z36" s="473"/>
      <c r="AA36" s="473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</row>
    <row r="37" spans="1:95" ht="15.95" customHeight="1">
      <c r="A37" s="474"/>
      <c r="B37" s="470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</row>
    <row r="38" spans="1:95" ht="15.95" customHeight="1">
      <c r="A38" s="475"/>
      <c r="B38" s="472"/>
      <c r="C38" s="473"/>
      <c r="D38" s="473"/>
      <c r="E38" s="473"/>
      <c r="F38" s="473"/>
      <c r="G38" s="473"/>
      <c r="H38" s="473"/>
      <c r="I38" s="473"/>
      <c r="J38" s="473"/>
      <c r="K38" s="473"/>
      <c r="L38" s="473"/>
      <c r="M38" s="473"/>
      <c r="N38" s="473"/>
      <c r="O38" s="473"/>
      <c r="P38" s="473"/>
      <c r="Q38" s="473"/>
      <c r="R38" s="473"/>
      <c r="S38" s="473"/>
      <c r="T38" s="473"/>
      <c r="U38" s="473"/>
      <c r="V38" s="473"/>
      <c r="W38" s="473"/>
      <c r="X38" s="473"/>
      <c r="Y38" s="473"/>
      <c r="Z38" s="473"/>
      <c r="AA38" s="473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</row>
    <row r="39" spans="1:95" ht="15.95" customHeight="1">
      <c r="A39" s="474"/>
      <c r="B39" s="470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</row>
    <row r="40" spans="1:95" ht="15.95" customHeight="1">
      <c r="A40" s="475"/>
      <c r="B40" s="472"/>
      <c r="C40" s="473"/>
      <c r="D40" s="473"/>
      <c r="E40" s="473"/>
      <c r="F40" s="473"/>
      <c r="G40" s="473"/>
      <c r="H40" s="473"/>
      <c r="I40" s="473"/>
      <c r="J40" s="473"/>
      <c r="K40" s="473"/>
      <c r="L40" s="473"/>
      <c r="M40" s="473"/>
      <c r="N40" s="473"/>
      <c r="O40" s="473"/>
      <c r="P40" s="473"/>
      <c r="Q40" s="473"/>
      <c r="R40" s="473"/>
      <c r="S40" s="473"/>
      <c r="T40" s="473"/>
      <c r="U40" s="473"/>
      <c r="V40" s="473"/>
      <c r="W40" s="473"/>
      <c r="X40" s="473"/>
      <c r="Y40" s="473"/>
      <c r="Z40" s="473"/>
      <c r="AA40" s="473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</row>
    <row r="41" spans="1:95" ht="15.95" customHeight="1">
      <c r="A41" s="474"/>
      <c r="B41" s="470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</row>
    <row r="42" spans="1:95" ht="15.95" customHeight="1">
      <c r="A42" s="475"/>
      <c r="B42" s="472"/>
      <c r="C42" s="473"/>
      <c r="D42" s="473"/>
      <c r="E42" s="473"/>
      <c r="F42" s="473"/>
      <c r="G42" s="473"/>
      <c r="H42" s="473"/>
      <c r="I42" s="473"/>
      <c r="J42" s="473"/>
      <c r="K42" s="473"/>
      <c r="L42" s="473"/>
      <c r="M42" s="473"/>
      <c r="N42" s="473"/>
      <c r="O42" s="473"/>
      <c r="P42" s="473"/>
      <c r="Q42" s="473"/>
      <c r="R42" s="473"/>
      <c r="S42" s="473"/>
      <c r="T42" s="473"/>
      <c r="U42" s="473"/>
      <c r="V42" s="473"/>
      <c r="W42" s="473"/>
      <c r="X42" s="473"/>
      <c r="Y42" s="473"/>
      <c r="Z42" s="473"/>
      <c r="AA42" s="473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</row>
    <row r="43" spans="1:95" ht="15.95" customHeight="1">
      <c r="A43" s="474"/>
      <c r="B43" s="470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</row>
    <row r="44" spans="1:95" ht="15.95" customHeight="1">
      <c r="A44" s="475"/>
      <c r="B44" s="472"/>
      <c r="C44" s="473"/>
      <c r="D44" s="473"/>
      <c r="E44" s="473"/>
      <c r="F44" s="473"/>
      <c r="G44" s="473"/>
      <c r="H44" s="473"/>
      <c r="I44" s="473"/>
      <c r="J44" s="473"/>
      <c r="K44" s="473"/>
      <c r="L44" s="473"/>
      <c r="M44" s="473"/>
      <c r="N44" s="473"/>
      <c r="O44" s="473"/>
      <c r="P44" s="473"/>
      <c r="Q44" s="473"/>
      <c r="R44" s="473"/>
      <c r="S44" s="473"/>
      <c r="T44" s="473"/>
      <c r="U44" s="473"/>
      <c r="V44" s="473"/>
      <c r="W44" s="473"/>
      <c r="X44" s="473"/>
      <c r="Y44" s="473"/>
      <c r="Z44" s="473"/>
      <c r="AA44" s="473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</row>
    <row r="45" spans="1:95" ht="15.95" customHeight="1">
      <c r="A45" s="474"/>
      <c r="B45" s="470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</row>
    <row r="46" spans="1:95" ht="15.95" customHeight="1">
      <c r="A46" s="475"/>
      <c r="B46" s="472"/>
      <c r="C46" s="473"/>
      <c r="D46" s="473"/>
      <c r="E46" s="473"/>
      <c r="F46" s="473"/>
      <c r="G46" s="473"/>
      <c r="H46" s="473"/>
      <c r="I46" s="473"/>
      <c r="J46" s="473"/>
      <c r="K46" s="473"/>
      <c r="L46" s="473"/>
      <c r="M46" s="473"/>
      <c r="N46" s="473"/>
      <c r="O46" s="473"/>
      <c r="P46" s="473"/>
      <c r="Q46" s="473"/>
      <c r="R46" s="473"/>
      <c r="S46" s="473"/>
      <c r="T46" s="473"/>
      <c r="U46" s="473"/>
      <c r="V46" s="473"/>
      <c r="W46" s="473"/>
      <c r="X46" s="473"/>
      <c r="Y46" s="473"/>
      <c r="Z46" s="473"/>
      <c r="AA46" s="473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</row>
    <row r="47" spans="1:95" ht="15.95" customHeight="1">
      <c r="A47" s="474"/>
      <c r="B47" s="470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</row>
    <row r="48" spans="1:95" ht="15.95" customHeight="1">
      <c r="A48" s="475"/>
      <c r="B48" s="472"/>
      <c r="C48" s="473"/>
      <c r="D48" s="473"/>
      <c r="E48" s="473"/>
      <c r="F48" s="473"/>
      <c r="G48" s="473"/>
      <c r="H48" s="473"/>
      <c r="I48" s="473"/>
      <c r="J48" s="473"/>
      <c r="K48" s="473"/>
      <c r="L48" s="473"/>
      <c r="M48" s="473"/>
      <c r="N48" s="473"/>
      <c r="O48" s="473"/>
      <c r="P48" s="473"/>
      <c r="Q48" s="473"/>
      <c r="R48" s="473"/>
      <c r="S48" s="473"/>
      <c r="T48" s="473"/>
      <c r="U48" s="473"/>
      <c r="V48" s="473"/>
      <c r="W48" s="473"/>
      <c r="X48" s="473"/>
      <c r="Y48" s="473"/>
      <c r="Z48" s="473"/>
      <c r="AA48" s="473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</row>
    <row r="49" spans="1:95" ht="15.95" customHeight="1">
      <c r="A49" s="474"/>
      <c r="B49" s="470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</row>
    <row r="50" spans="1:95" ht="15.95" customHeight="1">
      <c r="A50" s="475"/>
      <c r="B50" s="472"/>
      <c r="C50" s="473"/>
      <c r="D50" s="473"/>
      <c r="E50" s="473"/>
      <c r="F50" s="473"/>
      <c r="G50" s="473"/>
      <c r="H50" s="473"/>
      <c r="I50" s="473"/>
      <c r="J50" s="473"/>
      <c r="K50" s="473"/>
      <c r="L50" s="473"/>
      <c r="M50" s="473"/>
      <c r="N50" s="473"/>
      <c r="O50" s="473"/>
      <c r="P50" s="473"/>
      <c r="Q50" s="473"/>
      <c r="R50" s="473"/>
      <c r="S50" s="473"/>
      <c r="T50" s="473"/>
      <c r="U50" s="473"/>
      <c r="V50" s="473"/>
      <c r="W50" s="473"/>
      <c r="X50" s="473"/>
      <c r="Y50" s="473"/>
      <c r="Z50" s="473"/>
      <c r="AA50" s="473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</row>
    <row r="51" spans="1:95" ht="15.95" customHeight="1">
      <c r="A51" s="474"/>
      <c r="B51" s="470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</row>
    <row r="52" spans="1:95" ht="15.95" customHeight="1">
      <c r="A52" s="475"/>
      <c r="B52" s="472"/>
      <c r="C52" s="473"/>
      <c r="D52" s="473"/>
      <c r="E52" s="473"/>
      <c r="F52" s="473"/>
      <c r="G52" s="473"/>
      <c r="H52" s="473"/>
      <c r="I52" s="473"/>
      <c r="J52" s="473"/>
      <c r="K52" s="473"/>
      <c r="L52" s="473"/>
      <c r="M52" s="473"/>
      <c r="N52" s="473"/>
      <c r="O52" s="473"/>
      <c r="P52" s="473"/>
      <c r="Q52" s="473"/>
      <c r="R52" s="473"/>
      <c r="S52" s="473"/>
      <c r="T52" s="473"/>
      <c r="U52" s="473"/>
      <c r="V52" s="473"/>
      <c r="W52" s="473"/>
      <c r="X52" s="473"/>
      <c r="Y52" s="473"/>
      <c r="Z52" s="473"/>
      <c r="AA52" s="473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</row>
    <row r="53" spans="1:95" ht="15.95" customHeight="1">
      <c r="A53" s="474"/>
      <c r="B53" s="470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</row>
    <row r="54" spans="1:95" ht="15.95" customHeight="1">
      <c r="A54" s="475"/>
      <c r="B54" s="472"/>
      <c r="C54" s="473"/>
      <c r="D54" s="473"/>
      <c r="E54" s="473"/>
      <c r="F54" s="473"/>
      <c r="G54" s="473"/>
      <c r="H54" s="473"/>
      <c r="I54" s="473"/>
      <c r="J54" s="473"/>
      <c r="K54" s="473"/>
      <c r="L54" s="473"/>
      <c r="M54" s="473"/>
      <c r="N54" s="473"/>
      <c r="O54" s="473"/>
      <c r="P54" s="473"/>
      <c r="Q54" s="473"/>
      <c r="R54" s="473"/>
      <c r="S54" s="473"/>
      <c r="T54" s="473"/>
      <c r="U54" s="473"/>
      <c r="V54" s="473"/>
      <c r="W54" s="473"/>
      <c r="X54" s="473"/>
      <c r="Y54" s="473"/>
      <c r="Z54" s="473"/>
      <c r="AA54" s="473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</row>
    <row r="55" spans="1:95" ht="15.95" customHeight="1">
      <c r="A55" s="474"/>
      <c r="B55" s="470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</row>
    <row r="56" spans="1:95" ht="15.95" customHeight="1">
      <c r="A56" s="474"/>
      <c r="B56" s="470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  <c r="CD56" s="102"/>
      <c r="CE56" s="102"/>
      <c r="CF56" s="102"/>
      <c r="CG56" s="102"/>
      <c r="CH56" s="102"/>
      <c r="CI56" s="102"/>
      <c r="CJ56" s="102"/>
      <c r="CK56" s="102"/>
      <c r="CL56" s="102"/>
      <c r="CM56" s="102"/>
      <c r="CN56" s="102"/>
      <c r="CO56" s="102"/>
      <c r="CP56" s="102"/>
      <c r="CQ56" s="102"/>
    </row>
    <row r="57" spans="1:95" ht="15.95" customHeight="1">
      <c r="A57" s="474"/>
      <c r="B57" s="470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</row>
    <row r="58" spans="1:95" ht="15.95" customHeight="1">
      <c r="A58" s="474"/>
      <c r="B58" s="470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/>
      <c r="BU58" s="102"/>
      <c r="BV58" s="102"/>
      <c r="BW58" s="102"/>
      <c r="BX58" s="102"/>
      <c r="BY58" s="102"/>
      <c r="BZ58" s="102"/>
      <c r="CA58" s="102"/>
      <c r="CB58" s="102"/>
      <c r="CC58" s="102"/>
      <c r="CD58" s="102"/>
      <c r="CE58" s="102"/>
      <c r="CF58" s="102"/>
      <c r="CG58" s="102"/>
      <c r="CH58" s="102"/>
      <c r="CI58" s="102"/>
      <c r="CJ58" s="102"/>
      <c r="CK58" s="102"/>
      <c r="CL58" s="102"/>
      <c r="CM58" s="102"/>
      <c r="CN58" s="102"/>
      <c r="CO58" s="102"/>
      <c r="CP58" s="102"/>
      <c r="CQ58" s="102"/>
    </row>
    <row r="59" spans="1:95" ht="15.95" customHeight="1">
      <c r="A59" s="474"/>
      <c r="B59" s="470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</row>
    <row r="60" spans="1:95" ht="15.95" customHeight="1">
      <c r="A60" s="474"/>
      <c r="B60" s="470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</row>
    <row r="61" spans="1:95" ht="15.95" customHeight="1">
      <c r="A61" s="474"/>
      <c r="B61" s="470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/>
      <c r="CQ61" s="102"/>
    </row>
    <row r="62" spans="1:95" ht="15.95" customHeight="1">
      <c r="A62" s="474"/>
      <c r="B62" s="470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102"/>
      <c r="CK62" s="102"/>
      <c r="CL62" s="102"/>
      <c r="CM62" s="102"/>
      <c r="CN62" s="102"/>
      <c r="CO62" s="102"/>
      <c r="CP62" s="102"/>
      <c r="CQ62" s="102"/>
    </row>
    <row r="63" spans="1:95" ht="15.95" customHeight="1">
      <c r="A63" s="474"/>
      <c r="B63" s="470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/>
      <c r="CQ63" s="102"/>
    </row>
    <row r="64" spans="1:95" ht="15.95" customHeight="1">
      <c r="A64" s="474"/>
      <c r="B64" s="470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102"/>
      <c r="CI64" s="102"/>
      <c r="CJ64" s="102"/>
      <c r="CK64" s="102"/>
      <c r="CL64" s="102"/>
      <c r="CM64" s="102"/>
      <c r="CN64" s="102"/>
      <c r="CO64" s="102"/>
      <c r="CP64" s="102"/>
      <c r="CQ64" s="102"/>
    </row>
    <row r="65" spans="1:95" ht="15.95" customHeight="1">
      <c r="A65" s="474"/>
      <c r="B65" s="470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</row>
    <row r="66" spans="1:95" ht="15.95" customHeight="1">
      <c r="A66" s="474"/>
      <c r="B66" s="470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02"/>
    </row>
    <row r="67" spans="1:95" ht="15.95" customHeight="1">
      <c r="A67" s="474"/>
      <c r="B67" s="470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02"/>
    </row>
    <row r="68" spans="1:95" ht="15.95" customHeight="1">
      <c r="A68" s="474"/>
      <c r="B68" s="470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</row>
    <row r="69" spans="1:95" ht="15.95" customHeight="1">
      <c r="A69" s="474"/>
      <c r="B69" s="470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/>
      <c r="CG69" s="102"/>
      <c r="CH69" s="102"/>
      <c r="CI69" s="102"/>
      <c r="CJ69" s="102"/>
      <c r="CK69" s="102"/>
      <c r="CL69" s="102"/>
      <c r="CM69" s="102"/>
      <c r="CN69" s="102"/>
      <c r="CO69" s="102"/>
      <c r="CP69" s="102"/>
      <c r="CQ69" s="102"/>
    </row>
    <row r="70" spans="1:95" ht="15.95" customHeight="1">
      <c r="A70" s="474"/>
      <c r="B70" s="470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/>
      <c r="BT70" s="102"/>
      <c r="BU70" s="102"/>
      <c r="BV70" s="102"/>
      <c r="BW70" s="102"/>
      <c r="BX70" s="102"/>
      <c r="BY70" s="102"/>
      <c r="BZ70" s="102"/>
      <c r="CA70" s="102"/>
      <c r="CB70" s="102"/>
      <c r="CC70" s="102"/>
      <c r="CD70" s="102"/>
      <c r="CE70" s="102"/>
      <c r="CF70" s="102"/>
      <c r="CG70" s="102"/>
      <c r="CH70" s="102"/>
      <c r="CI70" s="102"/>
      <c r="CJ70" s="102"/>
      <c r="CK70" s="102"/>
      <c r="CL70" s="102"/>
      <c r="CM70" s="102"/>
      <c r="CN70" s="102"/>
      <c r="CO70" s="102"/>
      <c r="CP70" s="102"/>
      <c r="CQ70" s="102"/>
    </row>
    <row r="71" spans="1:95" ht="15.95" customHeight="1">
      <c r="A71" s="474"/>
      <c r="B71" s="470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02"/>
      <c r="BV71" s="102"/>
      <c r="BW71" s="102"/>
      <c r="BX71" s="102"/>
      <c r="BY71" s="102"/>
      <c r="BZ71" s="102"/>
      <c r="CA71" s="102"/>
      <c r="CB71" s="102"/>
      <c r="CC71" s="102"/>
      <c r="CD71" s="102"/>
      <c r="CE71" s="102"/>
      <c r="CF71" s="102"/>
      <c r="CG71" s="102"/>
      <c r="CH71" s="102"/>
      <c r="CI71" s="102"/>
      <c r="CJ71" s="102"/>
      <c r="CK71" s="102"/>
      <c r="CL71" s="102"/>
      <c r="CM71" s="102"/>
      <c r="CN71" s="102"/>
      <c r="CO71" s="102"/>
      <c r="CP71" s="102"/>
      <c r="CQ71" s="102"/>
    </row>
    <row r="72" spans="1:95" ht="15.95" customHeight="1">
      <c r="A72" s="474"/>
      <c r="B72" s="470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  <c r="BO72" s="102"/>
      <c r="BP72" s="102"/>
      <c r="BQ72" s="102"/>
      <c r="BR72" s="102"/>
      <c r="BS72" s="102"/>
      <c r="BT72" s="102"/>
      <c r="BU72" s="102"/>
      <c r="BV72" s="102"/>
      <c r="BW72" s="102"/>
      <c r="BX72" s="102"/>
      <c r="BY72" s="10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2"/>
      <c r="CJ72" s="102"/>
      <c r="CK72" s="102"/>
      <c r="CL72" s="102"/>
      <c r="CM72" s="102"/>
      <c r="CN72" s="102"/>
      <c r="CO72" s="102"/>
      <c r="CP72" s="102"/>
      <c r="CQ72" s="102"/>
    </row>
    <row r="73" spans="1:95" ht="15.95" customHeight="1">
      <c r="A73" s="474"/>
      <c r="B73" s="470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102"/>
      <c r="BW73" s="102"/>
      <c r="BX73" s="102"/>
      <c r="BY73" s="10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2"/>
      <c r="CJ73" s="102"/>
      <c r="CK73" s="102"/>
      <c r="CL73" s="102"/>
      <c r="CM73" s="102"/>
      <c r="CN73" s="102"/>
      <c r="CO73" s="102"/>
      <c r="CP73" s="102"/>
      <c r="CQ73" s="102"/>
    </row>
    <row r="74" spans="1:95" ht="15.95" customHeight="1">
      <c r="A74" s="474"/>
      <c r="B74" s="470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2"/>
      <c r="CJ74" s="102"/>
      <c r="CK74" s="102"/>
      <c r="CL74" s="102"/>
      <c r="CM74" s="102"/>
      <c r="CN74" s="102"/>
      <c r="CO74" s="102"/>
      <c r="CP74" s="102"/>
      <c r="CQ74" s="102"/>
    </row>
    <row r="75" spans="1:95" ht="15.95" customHeight="1">
      <c r="A75" s="474"/>
      <c r="B75" s="470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02"/>
      <c r="BV75" s="102"/>
      <c r="BW75" s="102"/>
      <c r="BX75" s="102"/>
      <c r="BY75" s="10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2"/>
      <c r="CJ75" s="102"/>
      <c r="CK75" s="102"/>
      <c r="CL75" s="102"/>
      <c r="CM75" s="102"/>
      <c r="CN75" s="102"/>
      <c r="CO75" s="102"/>
      <c r="CP75" s="102"/>
      <c r="CQ75" s="102"/>
    </row>
    <row r="76" spans="1:95" ht="15.95" customHeight="1">
      <c r="A76" s="474"/>
      <c r="B76" s="470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/>
      <c r="CO76" s="102"/>
      <c r="CP76" s="102"/>
      <c r="CQ76" s="102"/>
    </row>
    <row r="77" spans="1:95" ht="15.95" customHeight="1">
      <c r="A77" s="474"/>
      <c r="B77" s="470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/>
      <c r="BW77" s="102"/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102"/>
      <c r="CK77" s="102"/>
      <c r="CL77" s="102"/>
      <c r="CM77" s="102"/>
      <c r="CN77" s="102"/>
      <c r="CO77" s="102"/>
      <c r="CP77" s="102"/>
      <c r="CQ77" s="102"/>
    </row>
    <row r="78" spans="1:95" ht="15.95" customHeight="1">
      <c r="A78" s="474"/>
      <c r="B78" s="470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  <c r="BM78" s="102"/>
      <c r="BN78" s="102"/>
      <c r="BO78" s="102"/>
      <c r="BP78" s="102"/>
      <c r="BQ78" s="102"/>
      <c r="BR78" s="102"/>
      <c r="BS78" s="102"/>
      <c r="BT78" s="102"/>
      <c r="BU78" s="102"/>
      <c r="BV78" s="102"/>
      <c r="BW78" s="102"/>
      <c r="BX78" s="102"/>
      <c r="BY78" s="10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2"/>
      <c r="CJ78" s="102"/>
      <c r="CK78" s="102"/>
      <c r="CL78" s="102"/>
      <c r="CM78" s="102"/>
      <c r="CN78" s="102"/>
      <c r="CO78" s="102"/>
      <c r="CP78" s="102"/>
      <c r="CQ78" s="102"/>
    </row>
    <row r="79" spans="1:95" ht="15.95" customHeight="1">
      <c r="A79" s="474"/>
      <c r="B79" s="470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/>
      <c r="BU79" s="102"/>
      <c r="BV79" s="102"/>
      <c r="BW79" s="102"/>
      <c r="BX79" s="102"/>
      <c r="BY79" s="10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2"/>
      <c r="CJ79" s="102"/>
      <c r="CK79" s="102"/>
      <c r="CL79" s="102"/>
      <c r="CM79" s="102"/>
      <c r="CN79" s="102"/>
      <c r="CO79" s="102"/>
      <c r="CP79" s="102"/>
      <c r="CQ79" s="102"/>
    </row>
    <row r="80" spans="1:95" ht="15.95" customHeight="1">
      <c r="A80" s="474"/>
      <c r="B80" s="470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/>
      <c r="BU80" s="102"/>
      <c r="BV80" s="102"/>
      <c r="BW80" s="102"/>
      <c r="BX80" s="102"/>
      <c r="BY80" s="10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2"/>
      <c r="CJ80" s="102"/>
      <c r="CK80" s="102"/>
      <c r="CL80" s="102"/>
      <c r="CM80" s="102"/>
      <c r="CN80" s="102"/>
      <c r="CO80" s="102"/>
      <c r="CP80" s="102"/>
      <c r="CQ80" s="102"/>
    </row>
    <row r="81" spans="1:95" ht="15.95" customHeight="1">
      <c r="A81" s="474"/>
      <c r="B81" s="470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  <c r="BO81" s="102"/>
      <c r="BP81" s="102"/>
      <c r="BQ81" s="102"/>
      <c r="BR81" s="102"/>
      <c r="BS81" s="102"/>
      <c r="BT81" s="102"/>
      <c r="BU81" s="102"/>
      <c r="BV81" s="102"/>
      <c r="BW81" s="102"/>
      <c r="BX81" s="102"/>
      <c r="BY81" s="10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2"/>
      <c r="CJ81" s="102"/>
      <c r="CK81" s="102"/>
      <c r="CL81" s="102"/>
      <c r="CM81" s="102"/>
      <c r="CN81" s="102"/>
      <c r="CO81" s="102"/>
      <c r="CP81" s="102"/>
      <c r="CQ81" s="102"/>
    </row>
    <row r="82" spans="1:95" ht="15.95" customHeight="1">
      <c r="A82" s="474"/>
      <c r="B82" s="470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2"/>
      <c r="BU82" s="102"/>
      <c r="BV82" s="102"/>
      <c r="BW82" s="102"/>
      <c r="BX82" s="102"/>
      <c r="BY82" s="10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2"/>
      <c r="CJ82" s="102"/>
      <c r="CK82" s="102"/>
      <c r="CL82" s="102"/>
      <c r="CM82" s="102"/>
      <c r="CN82" s="102"/>
      <c r="CO82" s="102"/>
      <c r="CP82" s="102"/>
      <c r="CQ82" s="102"/>
    </row>
    <row r="83" spans="1:95" ht="15.95" customHeight="1">
      <c r="A83" s="474"/>
      <c r="B83" s="470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2"/>
      <c r="BU83" s="102"/>
      <c r="BV83" s="102"/>
      <c r="BW83" s="102"/>
      <c r="BX83" s="102"/>
      <c r="BY83" s="10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2"/>
      <c r="CJ83" s="102"/>
      <c r="CK83" s="102"/>
      <c r="CL83" s="102"/>
      <c r="CM83" s="102"/>
      <c r="CN83" s="102"/>
      <c r="CO83" s="102"/>
      <c r="CP83" s="102"/>
      <c r="CQ83" s="102"/>
    </row>
    <row r="84" spans="1:95" ht="15.95" customHeight="1">
      <c r="A84" s="474"/>
      <c r="B84" s="470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/>
      <c r="BR84" s="102"/>
      <c r="BS84" s="102"/>
      <c r="BT84" s="102"/>
      <c r="BU84" s="102"/>
      <c r="BV84" s="102"/>
      <c r="BW84" s="102"/>
      <c r="BX84" s="102"/>
      <c r="BY84" s="10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2"/>
      <c r="CJ84" s="102"/>
      <c r="CK84" s="102"/>
      <c r="CL84" s="102"/>
      <c r="CM84" s="102"/>
      <c r="CN84" s="102"/>
      <c r="CO84" s="102"/>
      <c r="CP84" s="102"/>
      <c r="CQ84" s="102"/>
    </row>
    <row r="85" spans="1:95" ht="15.95" customHeight="1">
      <c r="A85" s="474"/>
      <c r="B85" s="470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</row>
    <row r="86" spans="1:95" ht="15.95" customHeight="1">
      <c r="A86" s="474"/>
      <c r="B86" s="470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/>
      <c r="CO86" s="102"/>
      <c r="CP86" s="102"/>
      <c r="CQ86" s="102"/>
    </row>
    <row r="87" spans="1:95" ht="15.95" customHeight="1">
      <c r="A87" s="474"/>
      <c r="B87" s="470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  <c r="BM87" s="102"/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/>
      <c r="BY87" s="10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</row>
    <row r="88" spans="1:95" ht="15.95" customHeight="1">
      <c r="A88" s="474"/>
      <c r="B88" s="470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  <c r="BM88" s="102"/>
      <c r="BN88" s="102"/>
      <c r="BO88" s="102"/>
      <c r="BP88" s="102"/>
      <c r="BQ88" s="102"/>
      <c r="BR88" s="102"/>
      <c r="BS88" s="102"/>
      <c r="BT88" s="102"/>
      <c r="BU88" s="102"/>
      <c r="BV88" s="102"/>
      <c r="BW88" s="102"/>
      <c r="BX88" s="102"/>
      <c r="BY88" s="10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02"/>
    </row>
    <row r="89" spans="1:95" ht="15.95" customHeight="1">
      <c r="A89" s="474"/>
      <c r="B89" s="470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  <c r="BL89" s="102"/>
      <c r="BM89" s="102"/>
      <c r="BN89" s="102"/>
      <c r="BO89" s="102"/>
      <c r="BP89" s="102"/>
      <c r="BQ89" s="102"/>
      <c r="BR89" s="102"/>
      <c r="BS89" s="102"/>
      <c r="BT89" s="102"/>
      <c r="BU89" s="102"/>
      <c r="BV89" s="102"/>
      <c r="BW89" s="102"/>
      <c r="BX89" s="102"/>
      <c r="BY89" s="10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2"/>
      <c r="CJ89" s="102"/>
      <c r="CK89" s="102"/>
      <c r="CL89" s="102"/>
      <c r="CM89" s="102"/>
      <c r="CN89" s="102"/>
      <c r="CO89" s="102"/>
      <c r="CP89" s="102"/>
      <c r="CQ89" s="102"/>
    </row>
    <row r="90" spans="1:95" ht="15.95" customHeight="1">
      <c r="A90" s="474"/>
      <c r="B90" s="470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</row>
    <row r="91" spans="1:95" ht="15.95" customHeight="1">
      <c r="A91" s="474"/>
      <c r="B91" s="470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  <c r="BO91" s="102"/>
      <c r="BP91" s="102"/>
      <c r="BQ91" s="102"/>
      <c r="BR91" s="102"/>
      <c r="BS91" s="102"/>
      <c r="BT91" s="102"/>
      <c r="BU91" s="102"/>
      <c r="BV91" s="102"/>
      <c r="BW91" s="102"/>
      <c r="BX91" s="102"/>
      <c r="BY91" s="10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2"/>
      <c r="CJ91" s="102"/>
      <c r="CK91" s="102"/>
      <c r="CL91" s="102"/>
      <c r="CM91" s="102"/>
      <c r="CN91" s="102"/>
      <c r="CO91" s="102"/>
      <c r="CP91" s="102"/>
      <c r="CQ91" s="102"/>
    </row>
    <row r="92" spans="1:95" ht="15.95" customHeight="1">
      <c r="A92" s="474"/>
      <c r="B92" s="470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2"/>
      <c r="BL92" s="102"/>
      <c r="BM92" s="102"/>
      <c r="BN92" s="102"/>
      <c r="BO92" s="102"/>
      <c r="BP92" s="102"/>
      <c r="BQ92" s="102"/>
      <c r="BR92" s="102"/>
      <c r="BS92" s="102"/>
      <c r="BT92" s="102"/>
      <c r="BU92" s="102"/>
      <c r="BV92" s="102"/>
      <c r="BW92" s="102"/>
      <c r="BX92" s="102"/>
      <c r="BY92" s="10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2"/>
      <c r="CJ92" s="102"/>
      <c r="CK92" s="102"/>
      <c r="CL92" s="102"/>
      <c r="CM92" s="102"/>
      <c r="CN92" s="102"/>
      <c r="CO92" s="102"/>
      <c r="CP92" s="102"/>
      <c r="CQ92" s="102"/>
    </row>
    <row r="93" spans="1:95" ht="15.95" customHeight="1">
      <c r="A93" s="474"/>
      <c r="B93" s="470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2"/>
      <c r="CJ93" s="102"/>
      <c r="CK93" s="102"/>
      <c r="CL93" s="102"/>
      <c r="CM93" s="102"/>
      <c r="CN93" s="102"/>
      <c r="CO93" s="102"/>
      <c r="CP93" s="102"/>
      <c r="CQ93" s="102"/>
    </row>
    <row r="94" spans="1:95" ht="15.95" customHeight="1">
      <c r="A94" s="474"/>
      <c r="B94" s="470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</row>
    <row r="95" spans="1:95" ht="15.95" customHeight="1">
      <c r="A95" s="474"/>
      <c r="B95" s="470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  <c r="BO95" s="102"/>
      <c r="BP95" s="102"/>
      <c r="BQ95" s="102"/>
      <c r="BR95" s="102"/>
      <c r="BS95" s="102"/>
      <c r="BT95" s="102"/>
      <c r="BU95" s="102"/>
      <c r="BV95" s="102"/>
      <c r="BW95" s="102"/>
      <c r="BX95" s="102"/>
      <c r="BY95" s="10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2"/>
      <c r="CJ95" s="102"/>
      <c r="CK95" s="102"/>
      <c r="CL95" s="102"/>
      <c r="CM95" s="102"/>
      <c r="CN95" s="102"/>
      <c r="CO95" s="102"/>
      <c r="CP95" s="102"/>
      <c r="CQ95" s="102"/>
    </row>
    <row r="96" spans="1:95" ht="15.95" customHeight="1">
      <c r="A96" s="474"/>
      <c r="B96" s="470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2"/>
      <c r="BV96" s="102"/>
      <c r="BW96" s="102"/>
      <c r="BX96" s="102"/>
      <c r="BY96" s="10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2"/>
      <c r="CJ96" s="102"/>
      <c r="CK96" s="102"/>
      <c r="CL96" s="102"/>
      <c r="CM96" s="102"/>
      <c r="CN96" s="102"/>
      <c r="CO96" s="102"/>
      <c r="CP96" s="102"/>
      <c r="CQ96" s="102"/>
    </row>
    <row r="97" spans="1:95" ht="15.95" customHeight="1">
      <c r="A97" s="474"/>
      <c r="B97" s="470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  <c r="BW97" s="102"/>
      <c r="BX97" s="102"/>
      <c r="BY97" s="10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2"/>
      <c r="CO97" s="102"/>
      <c r="CP97" s="102"/>
      <c r="CQ97" s="102"/>
    </row>
    <row r="98" spans="1:95" ht="15.95" customHeight="1">
      <c r="A98" s="474"/>
      <c r="B98" s="470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  <c r="BM98" s="102"/>
      <c r="BN98" s="102"/>
      <c r="BO98" s="102"/>
      <c r="BP98" s="102"/>
      <c r="BQ98" s="102"/>
      <c r="BR98" s="102"/>
      <c r="BS98" s="102"/>
      <c r="BT98" s="102"/>
      <c r="BU98" s="102"/>
      <c r="BV98" s="102"/>
      <c r="BW98" s="102"/>
      <c r="BX98" s="102"/>
      <c r="BY98" s="10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2"/>
      <c r="CJ98" s="102"/>
      <c r="CK98" s="102"/>
      <c r="CL98" s="102"/>
      <c r="CM98" s="102"/>
      <c r="CN98" s="102"/>
      <c r="CO98" s="102"/>
      <c r="CP98" s="102"/>
      <c r="CQ98" s="102"/>
    </row>
    <row r="99" spans="1:95" ht="15.95" customHeight="1">
      <c r="A99" s="474"/>
      <c r="B99" s="470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  <c r="BX99" s="102"/>
      <c r="BY99" s="10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2"/>
      <c r="CP99" s="102"/>
      <c r="CQ99" s="102"/>
    </row>
    <row r="100" spans="1:95" ht="15.95" customHeight="1">
      <c r="A100" s="474"/>
      <c r="B100" s="470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  <c r="BX100" s="102"/>
      <c r="BY100" s="10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2"/>
      <c r="CJ100" s="102"/>
      <c r="CK100" s="102"/>
      <c r="CL100" s="102"/>
      <c r="CM100" s="102"/>
      <c r="CN100" s="102"/>
      <c r="CO100" s="102"/>
      <c r="CP100" s="102"/>
      <c r="CQ100" s="102"/>
    </row>
    <row r="101" spans="1:95" ht="15.95" customHeight="1">
      <c r="A101" s="474"/>
      <c r="B101" s="470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  <c r="BX101" s="102"/>
      <c r="BY101" s="102"/>
      <c r="BZ101" s="102"/>
      <c r="CA101" s="102"/>
      <c r="CB101" s="102"/>
      <c r="CC101" s="102"/>
      <c r="CD101" s="102"/>
      <c r="CE101" s="102"/>
      <c r="CF101" s="102"/>
      <c r="CG101" s="102"/>
      <c r="CH101" s="102"/>
      <c r="CI101" s="102"/>
      <c r="CJ101" s="102"/>
      <c r="CK101" s="102"/>
      <c r="CL101" s="102"/>
      <c r="CM101" s="102"/>
      <c r="CN101" s="102"/>
      <c r="CO101" s="102"/>
      <c r="CP101" s="102"/>
      <c r="CQ101" s="102"/>
    </row>
    <row r="102" spans="1:95" ht="15.95" customHeight="1">
      <c r="A102" s="474"/>
      <c r="B102" s="470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  <c r="BX102" s="102"/>
      <c r="BY102" s="102"/>
      <c r="BZ102" s="102"/>
      <c r="CA102" s="102"/>
      <c r="CB102" s="102"/>
      <c r="CC102" s="102"/>
      <c r="CD102" s="102"/>
      <c r="CE102" s="102"/>
      <c r="CF102" s="102"/>
      <c r="CG102" s="102"/>
      <c r="CH102" s="102"/>
      <c r="CI102" s="102"/>
      <c r="CJ102" s="102"/>
      <c r="CK102" s="102"/>
      <c r="CL102" s="102"/>
      <c r="CM102" s="102"/>
      <c r="CN102" s="102"/>
      <c r="CO102" s="102"/>
      <c r="CP102" s="102"/>
      <c r="CQ102" s="102"/>
    </row>
    <row r="103" spans="1:95" ht="15.95" customHeight="1">
      <c r="A103" s="474"/>
      <c r="B103" s="470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  <c r="BX103" s="102"/>
      <c r="BY103" s="102"/>
      <c r="BZ103" s="102"/>
      <c r="CA103" s="102"/>
      <c r="CB103" s="102"/>
      <c r="CC103" s="102"/>
      <c r="CD103" s="102"/>
      <c r="CE103" s="102"/>
      <c r="CF103" s="102"/>
      <c r="CG103" s="102"/>
      <c r="CH103" s="102"/>
      <c r="CI103" s="102"/>
      <c r="CJ103" s="102"/>
      <c r="CK103" s="102"/>
      <c r="CL103" s="102"/>
      <c r="CM103" s="102"/>
      <c r="CN103" s="102"/>
      <c r="CO103" s="102"/>
      <c r="CP103" s="102"/>
      <c r="CQ103" s="102"/>
    </row>
    <row r="104" spans="1:95" ht="15.95" customHeight="1">
      <c r="A104" s="474"/>
      <c r="B104" s="470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</row>
    <row r="105" spans="1:95" ht="15.95" customHeight="1">
      <c r="A105" s="474"/>
      <c r="B105" s="470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102"/>
      <c r="BV105" s="102"/>
      <c r="BW105" s="102"/>
      <c r="BX105" s="102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</row>
    <row r="106" spans="1:95" ht="15.95" customHeight="1">
      <c r="A106" s="474"/>
      <c r="B106" s="470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2"/>
      <c r="BY106" s="102"/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</row>
    <row r="107" spans="1:95" ht="15.95" customHeight="1">
      <c r="A107" s="474"/>
      <c r="B107" s="470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/>
      <c r="BW107" s="102"/>
      <c r="BX107" s="102"/>
      <c r="BY107" s="102"/>
      <c r="BZ107" s="102"/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</row>
    <row r="108" spans="1:95" ht="15.95" customHeight="1">
      <c r="A108" s="474"/>
      <c r="B108" s="470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</row>
    <row r="109" spans="1:95" ht="15.95" customHeight="1">
      <c r="A109" s="474"/>
      <c r="B109" s="470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  <c r="BO109" s="102"/>
      <c r="BP109" s="102"/>
      <c r="BQ109" s="102"/>
      <c r="BR109" s="102"/>
      <c r="BS109" s="102"/>
      <c r="BT109" s="102"/>
      <c r="BU109" s="102"/>
      <c r="BV109" s="102"/>
      <c r="BW109" s="102"/>
      <c r="BX109" s="102"/>
      <c r="BY109" s="102"/>
      <c r="BZ109" s="102"/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</row>
    <row r="110" spans="1:95" ht="15.95" customHeight="1">
      <c r="A110" s="474"/>
      <c r="B110" s="470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  <c r="BO110" s="102"/>
      <c r="BP110" s="102"/>
      <c r="BQ110" s="102"/>
      <c r="BR110" s="102"/>
      <c r="BS110" s="102"/>
      <c r="BT110" s="102"/>
      <c r="BU110" s="102"/>
      <c r="BV110" s="102"/>
      <c r="BW110" s="102"/>
      <c r="BX110" s="102"/>
      <c r="BY110" s="102"/>
      <c r="BZ110" s="102"/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</row>
    <row r="111" spans="1:95" ht="15.95" customHeight="1">
      <c r="A111" s="474"/>
      <c r="B111" s="470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2"/>
      <c r="BL111" s="102"/>
      <c r="BM111" s="102"/>
      <c r="BN111" s="102"/>
      <c r="BO111" s="102"/>
      <c r="BP111" s="102"/>
      <c r="BQ111" s="102"/>
      <c r="BR111" s="102"/>
      <c r="BS111" s="102"/>
      <c r="BT111" s="102"/>
      <c r="BU111" s="102"/>
      <c r="BV111" s="102"/>
      <c r="BW111" s="102"/>
      <c r="BX111" s="102"/>
      <c r="BY111" s="102"/>
      <c r="BZ111" s="102"/>
      <c r="CA111" s="102"/>
      <c r="CB111" s="102"/>
      <c r="CC111" s="102"/>
      <c r="CD111" s="102"/>
      <c r="CE111" s="102"/>
      <c r="CF111" s="102"/>
      <c r="CG111" s="102"/>
      <c r="CH111" s="102"/>
      <c r="CI111" s="102"/>
      <c r="CJ111" s="102"/>
      <c r="CK111" s="102"/>
      <c r="CL111" s="102"/>
      <c r="CM111" s="102"/>
      <c r="CN111" s="102"/>
      <c r="CO111" s="102"/>
      <c r="CP111" s="102"/>
      <c r="CQ111" s="102"/>
    </row>
    <row r="112" spans="1:95" ht="15.95" customHeight="1">
      <c r="A112" s="474"/>
      <c r="B112" s="470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2"/>
      <c r="BL112" s="102"/>
      <c r="BM112" s="102"/>
      <c r="BN112" s="102"/>
      <c r="BO112" s="102"/>
      <c r="BP112" s="102"/>
      <c r="BQ112" s="102"/>
      <c r="BR112" s="102"/>
      <c r="BS112" s="102"/>
      <c r="BT112" s="102"/>
      <c r="BU112" s="102"/>
      <c r="BV112" s="102"/>
      <c r="BW112" s="102"/>
      <c r="BX112" s="102"/>
      <c r="BY112" s="102"/>
      <c r="BZ112" s="102"/>
      <c r="CA112" s="102"/>
      <c r="CB112" s="102"/>
      <c r="CC112" s="102"/>
      <c r="CD112" s="102"/>
      <c r="CE112" s="102"/>
      <c r="CF112" s="102"/>
      <c r="CG112" s="102"/>
      <c r="CH112" s="102"/>
      <c r="CI112" s="102"/>
      <c r="CJ112" s="102"/>
      <c r="CK112" s="102"/>
      <c r="CL112" s="102"/>
      <c r="CM112" s="102"/>
      <c r="CN112" s="102"/>
      <c r="CO112" s="102"/>
      <c r="CP112" s="102"/>
      <c r="CQ112" s="102"/>
    </row>
    <row r="113" spans="1:95" ht="15.95" customHeight="1">
      <c r="A113" s="474"/>
      <c r="B113" s="470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/>
      <c r="CJ113" s="102"/>
      <c r="CK113" s="102"/>
      <c r="CL113" s="102"/>
      <c r="CM113" s="102"/>
      <c r="CN113" s="102"/>
      <c r="CO113" s="102"/>
      <c r="CP113" s="102"/>
      <c r="CQ113" s="102"/>
    </row>
    <row r="114" spans="1:95" ht="15.95" customHeight="1">
      <c r="A114" s="474"/>
      <c r="B114" s="470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2"/>
      <c r="BL114" s="102"/>
      <c r="BM114" s="102"/>
      <c r="BN114" s="102"/>
      <c r="BO114" s="102"/>
      <c r="BP114" s="102"/>
      <c r="BQ114" s="102"/>
      <c r="BR114" s="102"/>
      <c r="BS114" s="102"/>
      <c r="BT114" s="102"/>
      <c r="BU114" s="102"/>
      <c r="BV114" s="102"/>
      <c r="BW114" s="102"/>
      <c r="BX114" s="102"/>
      <c r="BY114" s="102"/>
      <c r="BZ114" s="102"/>
      <c r="CA114" s="102"/>
      <c r="CB114" s="102"/>
      <c r="CC114" s="102"/>
      <c r="CD114" s="102"/>
      <c r="CE114" s="102"/>
      <c r="CF114" s="102"/>
      <c r="CG114" s="102"/>
      <c r="CH114" s="102"/>
      <c r="CI114" s="102"/>
      <c r="CJ114" s="102"/>
      <c r="CK114" s="102"/>
      <c r="CL114" s="102"/>
      <c r="CM114" s="102"/>
      <c r="CN114" s="102"/>
      <c r="CO114" s="102"/>
      <c r="CP114" s="102"/>
      <c r="CQ114" s="102"/>
    </row>
    <row r="115" spans="1:95" ht="15.95" customHeight="1">
      <c r="A115" s="474"/>
      <c r="B115" s="470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  <c r="BL115" s="102"/>
      <c r="BM115" s="102"/>
      <c r="BN115" s="102"/>
      <c r="BO115" s="102"/>
      <c r="BP115" s="102"/>
      <c r="BQ115" s="102"/>
      <c r="BR115" s="102"/>
      <c r="BS115" s="102"/>
      <c r="BT115" s="102"/>
      <c r="BU115" s="102"/>
      <c r="BV115" s="102"/>
      <c r="BW115" s="102"/>
      <c r="BX115" s="102"/>
      <c r="BY115" s="102"/>
      <c r="BZ115" s="102"/>
      <c r="CA115" s="102"/>
      <c r="CB115" s="102"/>
      <c r="CC115" s="102"/>
      <c r="CD115" s="102"/>
      <c r="CE115" s="102"/>
      <c r="CF115" s="102"/>
      <c r="CG115" s="102"/>
      <c r="CH115" s="102"/>
      <c r="CI115" s="102"/>
      <c r="CJ115" s="102"/>
      <c r="CK115" s="102"/>
      <c r="CL115" s="102"/>
      <c r="CM115" s="102"/>
      <c r="CN115" s="102"/>
      <c r="CO115" s="102"/>
      <c r="CP115" s="102"/>
      <c r="CQ115" s="102"/>
    </row>
    <row r="116" spans="1:95" ht="15.95" customHeight="1">
      <c r="A116" s="474"/>
      <c r="B116" s="470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2"/>
      <c r="BL116" s="102"/>
      <c r="BM116" s="102"/>
      <c r="BN116" s="102"/>
      <c r="BO116" s="102"/>
      <c r="BP116" s="102"/>
      <c r="BQ116" s="102"/>
      <c r="BR116" s="102"/>
      <c r="BS116" s="102"/>
      <c r="BT116" s="102"/>
      <c r="BU116" s="102"/>
      <c r="BV116" s="102"/>
      <c r="BW116" s="102"/>
      <c r="BX116" s="102"/>
      <c r="BY116" s="102"/>
      <c r="BZ116" s="102"/>
      <c r="CA116" s="102"/>
      <c r="CB116" s="102"/>
      <c r="CC116" s="102"/>
      <c r="CD116" s="102"/>
      <c r="CE116" s="102"/>
      <c r="CF116" s="102"/>
      <c r="CG116" s="102"/>
      <c r="CH116" s="102"/>
      <c r="CI116" s="102"/>
      <c r="CJ116" s="102"/>
      <c r="CK116" s="102"/>
      <c r="CL116" s="102"/>
      <c r="CM116" s="102"/>
      <c r="CN116" s="102"/>
      <c r="CO116" s="102"/>
      <c r="CP116" s="102"/>
      <c r="CQ116" s="102"/>
    </row>
    <row r="117" spans="1:95" ht="15.95" customHeight="1">
      <c r="A117" s="474"/>
      <c r="B117" s="470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2"/>
      <c r="BL117" s="102"/>
      <c r="BM117" s="102"/>
      <c r="BN117" s="102"/>
      <c r="BO117" s="102"/>
      <c r="BP117" s="102"/>
      <c r="BQ117" s="102"/>
      <c r="BR117" s="102"/>
      <c r="BS117" s="102"/>
      <c r="BT117" s="102"/>
      <c r="BU117" s="102"/>
      <c r="BV117" s="102"/>
      <c r="BW117" s="102"/>
      <c r="BX117" s="102"/>
      <c r="BY117" s="102"/>
      <c r="BZ117" s="102"/>
      <c r="CA117" s="102"/>
      <c r="CB117" s="102"/>
      <c r="CC117" s="102"/>
      <c r="CD117" s="102"/>
      <c r="CE117" s="102"/>
      <c r="CF117" s="102"/>
      <c r="CG117" s="102"/>
      <c r="CH117" s="102"/>
      <c r="CI117" s="102"/>
      <c r="CJ117" s="102"/>
      <c r="CK117" s="102"/>
      <c r="CL117" s="102"/>
      <c r="CM117" s="102"/>
      <c r="CN117" s="102"/>
      <c r="CO117" s="102"/>
      <c r="CP117" s="102"/>
      <c r="CQ117" s="102"/>
    </row>
    <row r="118" spans="1:95" ht="15.95" customHeight="1">
      <c r="A118" s="474"/>
      <c r="B118" s="470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2"/>
      <c r="BL118" s="102"/>
      <c r="BM118" s="102"/>
      <c r="BN118" s="102"/>
      <c r="BO118" s="102"/>
      <c r="BP118" s="102"/>
      <c r="BQ118" s="102"/>
      <c r="BR118" s="102"/>
      <c r="BS118" s="102"/>
      <c r="BT118" s="102"/>
      <c r="BU118" s="102"/>
      <c r="BV118" s="102"/>
      <c r="BW118" s="102"/>
      <c r="BX118" s="102"/>
      <c r="BY118" s="102"/>
      <c r="BZ118" s="102"/>
      <c r="CA118" s="102"/>
      <c r="CB118" s="102"/>
      <c r="CC118" s="102"/>
      <c r="CD118" s="102"/>
      <c r="CE118" s="102"/>
      <c r="CF118" s="102"/>
      <c r="CG118" s="102"/>
      <c r="CH118" s="102"/>
      <c r="CI118" s="102"/>
      <c r="CJ118" s="102"/>
      <c r="CK118" s="102"/>
      <c r="CL118" s="102"/>
      <c r="CM118" s="102"/>
      <c r="CN118" s="102"/>
      <c r="CO118" s="102"/>
      <c r="CP118" s="102"/>
      <c r="CQ118" s="102"/>
    </row>
    <row r="119" spans="1:95" ht="15.95" customHeight="1">
      <c r="A119" s="474"/>
      <c r="B119" s="470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2"/>
      <c r="BL119" s="102"/>
      <c r="BM119" s="102"/>
      <c r="BN119" s="102"/>
      <c r="BO119" s="102"/>
      <c r="BP119" s="102"/>
      <c r="BQ119" s="102"/>
      <c r="BR119" s="102"/>
      <c r="BS119" s="102"/>
      <c r="BT119" s="102"/>
      <c r="BU119" s="102"/>
      <c r="BV119" s="102"/>
      <c r="BW119" s="102"/>
      <c r="BX119" s="102"/>
      <c r="BY119" s="102"/>
      <c r="BZ119" s="102"/>
      <c r="CA119" s="102"/>
      <c r="CB119" s="102"/>
      <c r="CC119" s="102"/>
      <c r="CD119" s="102"/>
      <c r="CE119" s="102"/>
      <c r="CF119" s="102"/>
      <c r="CG119" s="102"/>
      <c r="CH119" s="102"/>
      <c r="CI119" s="102"/>
      <c r="CJ119" s="102"/>
      <c r="CK119" s="102"/>
      <c r="CL119" s="102"/>
      <c r="CM119" s="102"/>
      <c r="CN119" s="102"/>
      <c r="CO119" s="102"/>
      <c r="CP119" s="102"/>
      <c r="CQ119" s="102"/>
    </row>
    <row r="120" spans="1:95" ht="15.95" customHeight="1">
      <c r="A120" s="474"/>
      <c r="B120" s="470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2"/>
      <c r="BL120" s="102"/>
      <c r="BM120" s="102"/>
      <c r="BN120" s="102"/>
      <c r="BO120" s="102"/>
      <c r="BP120" s="102"/>
      <c r="BQ120" s="102"/>
      <c r="BR120" s="102"/>
      <c r="BS120" s="102"/>
      <c r="BT120" s="102"/>
      <c r="BU120" s="102"/>
      <c r="BV120" s="102"/>
      <c r="BW120" s="102"/>
      <c r="BX120" s="102"/>
      <c r="BY120" s="102"/>
      <c r="BZ120" s="102"/>
      <c r="CA120" s="102"/>
      <c r="CB120" s="102"/>
      <c r="CC120" s="102"/>
      <c r="CD120" s="102"/>
      <c r="CE120" s="102"/>
      <c r="CF120" s="102"/>
      <c r="CG120" s="102"/>
      <c r="CH120" s="102"/>
      <c r="CI120" s="102"/>
      <c r="CJ120" s="102"/>
      <c r="CK120" s="102"/>
      <c r="CL120" s="102"/>
      <c r="CM120" s="102"/>
      <c r="CN120" s="102"/>
      <c r="CO120" s="102"/>
      <c r="CP120" s="102"/>
      <c r="CQ120" s="102"/>
    </row>
    <row r="121" spans="1:95" ht="15.95" customHeight="1">
      <c r="A121" s="474"/>
      <c r="B121" s="470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2"/>
      <c r="BL121" s="102"/>
      <c r="BM121" s="102"/>
      <c r="BN121" s="102"/>
      <c r="BO121" s="102"/>
      <c r="BP121" s="102"/>
      <c r="BQ121" s="102"/>
      <c r="BR121" s="102"/>
      <c r="BS121" s="102"/>
      <c r="BT121" s="102"/>
      <c r="BU121" s="102"/>
      <c r="BV121" s="102"/>
      <c r="BW121" s="102"/>
      <c r="BX121" s="102"/>
      <c r="BY121" s="102"/>
      <c r="BZ121" s="102"/>
      <c r="CA121" s="102"/>
      <c r="CB121" s="102"/>
      <c r="CC121" s="102"/>
      <c r="CD121" s="102"/>
      <c r="CE121" s="102"/>
      <c r="CF121" s="102"/>
      <c r="CG121" s="102"/>
      <c r="CH121" s="102"/>
      <c r="CI121" s="102"/>
      <c r="CJ121" s="102"/>
      <c r="CK121" s="102"/>
      <c r="CL121" s="102"/>
      <c r="CM121" s="102"/>
      <c r="CN121" s="102"/>
      <c r="CO121" s="102"/>
      <c r="CP121" s="102"/>
      <c r="CQ121" s="102"/>
    </row>
    <row r="122" spans="1:95" ht="15.95" customHeight="1">
      <c r="A122" s="474"/>
      <c r="B122" s="470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2"/>
      <c r="CE122" s="102"/>
      <c r="CF122" s="102"/>
      <c r="CG122" s="102"/>
      <c r="CH122" s="102"/>
      <c r="CI122" s="102"/>
      <c r="CJ122" s="102"/>
      <c r="CK122" s="102"/>
      <c r="CL122" s="102"/>
      <c r="CM122" s="102"/>
      <c r="CN122" s="102"/>
      <c r="CO122" s="102"/>
      <c r="CP122" s="102"/>
      <c r="CQ122" s="102"/>
    </row>
    <row r="123" spans="1:95" ht="15.95" customHeight="1">
      <c r="A123" s="474"/>
      <c r="B123" s="470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/>
      <c r="BY123" s="102"/>
      <c r="BZ123" s="102"/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</row>
    <row r="124" spans="1:95" ht="15.95" customHeight="1">
      <c r="A124" s="474"/>
      <c r="B124" s="470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  <c r="BO124" s="102"/>
      <c r="BP124" s="102"/>
      <c r="BQ124" s="102"/>
      <c r="BR124" s="102"/>
      <c r="BS124" s="102"/>
      <c r="BT124" s="102"/>
      <c r="BU124" s="102"/>
      <c r="BV124" s="102"/>
      <c r="BW124" s="102"/>
      <c r="BX124" s="102"/>
      <c r="BY124" s="102"/>
      <c r="BZ124" s="102"/>
      <c r="CA124" s="102"/>
      <c r="CB124" s="102"/>
      <c r="CC124" s="102"/>
      <c r="CD124" s="102"/>
      <c r="CE124" s="102"/>
      <c r="CF124" s="102"/>
      <c r="CG124" s="102"/>
      <c r="CH124" s="102"/>
      <c r="CI124" s="102"/>
      <c r="CJ124" s="102"/>
      <c r="CK124" s="102"/>
      <c r="CL124" s="102"/>
      <c r="CM124" s="102"/>
      <c r="CN124" s="102"/>
      <c r="CO124" s="102"/>
      <c r="CP124" s="102"/>
      <c r="CQ124" s="102"/>
    </row>
    <row r="125" spans="1:95" ht="15.95" customHeight="1">
      <c r="A125" s="474"/>
      <c r="B125" s="470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  <c r="BO125" s="102"/>
      <c r="BP125" s="102"/>
      <c r="BQ125" s="102"/>
      <c r="BR125" s="102"/>
      <c r="BS125" s="102"/>
      <c r="BT125" s="102"/>
      <c r="BU125" s="102"/>
      <c r="BV125" s="102"/>
      <c r="BW125" s="102"/>
      <c r="BX125" s="102"/>
      <c r="BY125" s="102"/>
      <c r="BZ125" s="102"/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102"/>
      <c r="CM125" s="102"/>
      <c r="CN125" s="102"/>
      <c r="CO125" s="102"/>
      <c r="CP125" s="102"/>
      <c r="CQ125" s="102"/>
    </row>
    <row r="126" spans="1:95" ht="15.95" customHeight="1">
      <c r="A126" s="474"/>
      <c r="B126" s="470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2"/>
      <c r="BQ126" s="102"/>
      <c r="BR126" s="102"/>
      <c r="BS126" s="102"/>
      <c r="BT126" s="102"/>
      <c r="BU126" s="102"/>
      <c r="BV126" s="102"/>
      <c r="BW126" s="102"/>
      <c r="BX126" s="102"/>
      <c r="BY126" s="102"/>
      <c r="BZ126" s="102"/>
      <c r="CA126" s="102"/>
      <c r="CB126" s="102"/>
      <c r="CC126" s="102"/>
      <c r="CD126" s="102"/>
      <c r="CE126" s="102"/>
      <c r="CF126" s="102"/>
      <c r="CG126" s="102"/>
      <c r="CH126" s="102"/>
      <c r="CI126" s="102"/>
      <c r="CJ126" s="102"/>
      <c r="CK126" s="102"/>
      <c r="CL126" s="102"/>
      <c r="CM126" s="102"/>
      <c r="CN126" s="102"/>
      <c r="CO126" s="102"/>
      <c r="CP126" s="102"/>
      <c r="CQ126" s="102"/>
    </row>
    <row r="127" spans="1:95" ht="15.95" customHeight="1">
      <c r="A127" s="474"/>
      <c r="B127" s="470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  <c r="BL127" s="102"/>
      <c r="BM127" s="102"/>
      <c r="BN127" s="102"/>
      <c r="BO127" s="102"/>
      <c r="BP127" s="102"/>
      <c r="BQ127" s="102"/>
      <c r="BR127" s="102"/>
      <c r="BS127" s="102"/>
      <c r="BT127" s="102"/>
      <c r="BU127" s="102"/>
      <c r="BV127" s="102"/>
      <c r="BW127" s="102"/>
      <c r="BX127" s="102"/>
      <c r="BY127" s="102"/>
      <c r="BZ127" s="102"/>
      <c r="CA127" s="102"/>
      <c r="CB127" s="102"/>
      <c r="CC127" s="102"/>
      <c r="CD127" s="102"/>
      <c r="CE127" s="102"/>
      <c r="CF127" s="102"/>
      <c r="CG127" s="102"/>
      <c r="CH127" s="102"/>
      <c r="CI127" s="102"/>
      <c r="CJ127" s="102"/>
      <c r="CK127" s="102"/>
      <c r="CL127" s="102"/>
      <c r="CM127" s="102"/>
      <c r="CN127" s="102"/>
      <c r="CO127" s="102"/>
      <c r="CP127" s="102"/>
      <c r="CQ127" s="102"/>
    </row>
    <row r="128" spans="1:95" ht="15.95" customHeight="1">
      <c r="A128" s="474"/>
      <c r="B128" s="470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  <c r="BL128" s="102"/>
      <c r="BM128" s="102"/>
      <c r="BN128" s="102"/>
      <c r="BO128" s="102"/>
      <c r="BP128" s="102"/>
      <c r="BQ128" s="102"/>
      <c r="BR128" s="102"/>
      <c r="BS128" s="102"/>
      <c r="BT128" s="102"/>
      <c r="BU128" s="102"/>
      <c r="BV128" s="102"/>
      <c r="BW128" s="102"/>
      <c r="BX128" s="102"/>
      <c r="BY128" s="102"/>
      <c r="BZ128" s="102"/>
      <c r="CA128" s="102"/>
      <c r="CB128" s="102"/>
      <c r="CC128" s="102"/>
      <c r="CD128" s="102"/>
      <c r="CE128" s="102"/>
      <c r="CF128" s="102"/>
      <c r="CG128" s="102"/>
      <c r="CH128" s="102"/>
      <c r="CI128" s="102"/>
      <c r="CJ128" s="102"/>
      <c r="CK128" s="102"/>
      <c r="CL128" s="102"/>
      <c r="CM128" s="102"/>
      <c r="CN128" s="102"/>
      <c r="CO128" s="102"/>
      <c r="CP128" s="102"/>
      <c r="CQ128" s="102"/>
    </row>
    <row r="129" spans="1:95" ht="15.95" customHeight="1">
      <c r="A129" s="474"/>
      <c r="B129" s="470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  <c r="BL129" s="102"/>
      <c r="BM129" s="102"/>
      <c r="BN129" s="102"/>
      <c r="BO129" s="102"/>
      <c r="BP129" s="102"/>
      <c r="BQ129" s="102"/>
      <c r="BR129" s="102"/>
      <c r="BS129" s="102"/>
      <c r="BT129" s="102"/>
      <c r="BU129" s="102"/>
      <c r="BV129" s="102"/>
      <c r="BW129" s="102"/>
      <c r="BX129" s="102"/>
      <c r="BY129" s="102"/>
      <c r="BZ129" s="102"/>
      <c r="CA129" s="102"/>
      <c r="CB129" s="102"/>
      <c r="CC129" s="102"/>
      <c r="CD129" s="102"/>
      <c r="CE129" s="102"/>
      <c r="CF129" s="102"/>
      <c r="CG129" s="102"/>
      <c r="CH129" s="102"/>
      <c r="CI129" s="102"/>
      <c r="CJ129" s="102"/>
      <c r="CK129" s="102"/>
      <c r="CL129" s="102"/>
      <c r="CM129" s="102"/>
      <c r="CN129" s="102"/>
      <c r="CO129" s="102"/>
      <c r="CP129" s="102"/>
      <c r="CQ129" s="102"/>
    </row>
    <row r="130" spans="1:95" ht="15.95" customHeight="1">
      <c r="A130" s="474"/>
      <c r="B130" s="470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/>
      <c r="BL130" s="102"/>
      <c r="BM130" s="102"/>
      <c r="BN130" s="102"/>
      <c r="BO130" s="102"/>
      <c r="BP130" s="102"/>
      <c r="BQ130" s="102"/>
      <c r="BR130" s="102"/>
      <c r="BS130" s="102"/>
      <c r="BT130" s="102"/>
      <c r="BU130" s="102"/>
      <c r="BV130" s="102"/>
      <c r="BW130" s="102"/>
      <c r="BX130" s="102"/>
      <c r="BY130" s="102"/>
      <c r="BZ130" s="102"/>
      <c r="CA130" s="102"/>
      <c r="CB130" s="102"/>
      <c r="CC130" s="102"/>
      <c r="CD130" s="102"/>
      <c r="CE130" s="102"/>
      <c r="CF130" s="102"/>
      <c r="CG130" s="102"/>
      <c r="CH130" s="102"/>
      <c r="CI130" s="102"/>
      <c r="CJ130" s="102"/>
      <c r="CK130" s="102"/>
      <c r="CL130" s="102"/>
      <c r="CM130" s="102"/>
      <c r="CN130" s="102"/>
      <c r="CO130" s="102"/>
      <c r="CP130" s="102"/>
      <c r="CQ130" s="102"/>
    </row>
    <row r="131" spans="1:95" ht="15.95" customHeight="1">
      <c r="A131" s="474"/>
      <c r="B131" s="470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  <c r="BL131" s="102"/>
      <c r="BM131" s="102"/>
      <c r="BN131" s="102"/>
      <c r="BO131" s="102"/>
      <c r="BP131" s="102"/>
      <c r="BQ131" s="102"/>
      <c r="BR131" s="102"/>
      <c r="BS131" s="102"/>
      <c r="BT131" s="102"/>
      <c r="BU131" s="102"/>
      <c r="BV131" s="102"/>
      <c r="BW131" s="102"/>
      <c r="BX131" s="102"/>
      <c r="BY131" s="102"/>
      <c r="BZ131" s="102"/>
      <c r="CA131" s="102"/>
      <c r="CB131" s="102"/>
      <c r="CC131" s="102"/>
      <c r="CD131" s="102"/>
      <c r="CE131" s="102"/>
      <c r="CF131" s="102"/>
      <c r="CG131" s="102"/>
      <c r="CH131" s="102"/>
      <c r="CI131" s="102"/>
      <c r="CJ131" s="102"/>
      <c r="CK131" s="102"/>
      <c r="CL131" s="102"/>
      <c r="CM131" s="102"/>
      <c r="CN131" s="102"/>
      <c r="CO131" s="102"/>
      <c r="CP131" s="102"/>
      <c r="CQ131" s="102"/>
    </row>
    <row r="132" spans="1:95" ht="15.95" customHeight="1">
      <c r="A132" s="474"/>
      <c r="B132" s="470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  <c r="BL132" s="102"/>
      <c r="BM132" s="102"/>
      <c r="BN132" s="102"/>
      <c r="BO132" s="102"/>
      <c r="BP132" s="102"/>
      <c r="BQ132" s="102"/>
      <c r="BR132" s="102"/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02"/>
      <c r="CK132" s="102"/>
      <c r="CL132" s="102"/>
      <c r="CM132" s="102"/>
      <c r="CN132" s="102"/>
      <c r="CO132" s="102"/>
      <c r="CP132" s="102"/>
      <c r="CQ132" s="102"/>
    </row>
    <row r="133" spans="1:95" ht="15.95" customHeight="1">
      <c r="A133" s="474"/>
      <c r="B133" s="470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2"/>
      <c r="BL133" s="102"/>
      <c r="BM133" s="102"/>
      <c r="BN133" s="102"/>
      <c r="BO133" s="102"/>
      <c r="BP133" s="102"/>
      <c r="BQ133" s="102"/>
      <c r="BR133" s="102"/>
      <c r="BS133" s="102"/>
      <c r="BT133" s="102"/>
      <c r="BU133" s="102"/>
      <c r="BV133" s="102"/>
      <c r="BW133" s="102"/>
      <c r="BX133" s="102"/>
      <c r="BY133" s="102"/>
      <c r="BZ133" s="102"/>
      <c r="CA133" s="102"/>
      <c r="CB133" s="102"/>
      <c r="CC133" s="102"/>
      <c r="CD133" s="102"/>
      <c r="CE133" s="102"/>
      <c r="CF133" s="102"/>
      <c r="CG133" s="102"/>
      <c r="CH133" s="102"/>
      <c r="CI133" s="102"/>
      <c r="CJ133" s="102"/>
      <c r="CK133" s="102"/>
      <c r="CL133" s="102"/>
      <c r="CM133" s="102"/>
      <c r="CN133" s="102"/>
      <c r="CO133" s="102"/>
      <c r="CP133" s="102"/>
      <c r="CQ133" s="102"/>
    </row>
    <row r="134" spans="1:95" ht="15.95" customHeight="1">
      <c r="A134" s="474"/>
      <c r="B134" s="470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2"/>
      <c r="BL134" s="102"/>
      <c r="BM134" s="102"/>
      <c r="BN134" s="102"/>
      <c r="BO134" s="102"/>
      <c r="BP134" s="102"/>
      <c r="BQ134" s="102"/>
      <c r="BR134" s="102"/>
      <c r="BS134" s="102"/>
      <c r="BT134" s="102"/>
      <c r="BU134" s="102"/>
      <c r="BV134" s="102"/>
      <c r="BW134" s="102"/>
      <c r="BX134" s="102"/>
      <c r="BY134" s="102"/>
      <c r="BZ134" s="102"/>
      <c r="CA134" s="102"/>
      <c r="CB134" s="102"/>
      <c r="CC134" s="102"/>
      <c r="CD134" s="102"/>
      <c r="CE134" s="102"/>
      <c r="CF134" s="102"/>
      <c r="CG134" s="102"/>
      <c r="CH134" s="102"/>
      <c r="CI134" s="102"/>
      <c r="CJ134" s="102"/>
      <c r="CK134" s="102"/>
      <c r="CL134" s="102"/>
      <c r="CM134" s="102"/>
      <c r="CN134" s="102"/>
      <c r="CO134" s="102"/>
      <c r="CP134" s="102"/>
      <c r="CQ134" s="102"/>
    </row>
    <row r="135" spans="1:95" ht="15.95" customHeight="1">
      <c r="A135" s="474"/>
      <c r="B135" s="470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2"/>
      <c r="BL135" s="102"/>
      <c r="BM135" s="102"/>
      <c r="BN135" s="102"/>
      <c r="BO135" s="102"/>
      <c r="BP135" s="102"/>
      <c r="BQ135" s="102"/>
      <c r="BR135" s="102"/>
      <c r="BS135" s="102"/>
      <c r="BT135" s="102"/>
      <c r="BU135" s="102"/>
      <c r="BV135" s="102"/>
      <c r="BW135" s="102"/>
      <c r="BX135" s="102"/>
      <c r="BY135" s="102"/>
      <c r="BZ135" s="102"/>
      <c r="CA135" s="102"/>
      <c r="CB135" s="102"/>
      <c r="CC135" s="102"/>
      <c r="CD135" s="102"/>
      <c r="CE135" s="102"/>
      <c r="CF135" s="102"/>
      <c r="CG135" s="102"/>
      <c r="CH135" s="102"/>
      <c r="CI135" s="102"/>
      <c r="CJ135" s="102"/>
      <c r="CK135" s="102"/>
      <c r="CL135" s="102"/>
      <c r="CM135" s="102"/>
      <c r="CN135" s="102"/>
      <c r="CO135" s="102"/>
      <c r="CP135" s="102"/>
      <c r="CQ135" s="102"/>
    </row>
    <row r="136" spans="1:95" ht="15.95" customHeight="1">
      <c r="A136" s="474"/>
      <c r="B136" s="470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  <c r="BM136" s="102"/>
      <c r="BN136" s="102"/>
      <c r="BO136" s="102"/>
      <c r="BP136" s="102"/>
      <c r="BQ136" s="102"/>
      <c r="BR136" s="102"/>
      <c r="BS136" s="102"/>
      <c r="BT136" s="102"/>
      <c r="BU136" s="102"/>
      <c r="BV136" s="102"/>
      <c r="BW136" s="102"/>
      <c r="BX136" s="102"/>
      <c r="BY136" s="102"/>
      <c r="BZ136" s="102"/>
      <c r="CA136" s="102"/>
      <c r="CB136" s="102"/>
      <c r="CC136" s="102"/>
      <c r="CD136" s="102"/>
      <c r="CE136" s="102"/>
      <c r="CF136" s="102"/>
      <c r="CG136" s="102"/>
      <c r="CH136" s="102"/>
      <c r="CI136" s="102"/>
      <c r="CJ136" s="102"/>
      <c r="CK136" s="102"/>
      <c r="CL136" s="102"/>
      <c r="CM136" s="102"/>
      <c r="CN136" s="102"/>
      <c r="CO136" s="102"/>
      <c r="CP136" s="102"/>
      <c r="CQ136" s="102"/>
    </row>
    <row r="137" spans="1:95" ht="15.95" customHeight="1">
      <c r="A137" s="474"/>
      <c r="B137" s="470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  <c r="BM137" s="102"/>
      <c r="BN137" s="102"/>
      <c r="BO137" s="102"/>
      <c r="BP137" s="102"/>
      <c r="BQ137" s="102"/>
      <c r="BR137" s="102"/>
      <c r="BS137" s="102"/>
      <c r="BT137" s="102"/>
      <c r="BU137" s="102"/>
      <c r="BV137" s="102"/>
      <c r="BW137" s="102"/>
      <c r="BX137" s="102"/>
      <c r="BY137" s="102"/>
      <c r="BZ137" s="102"/>
      <c r="CA137" s="102"/>
      <c r="CB137" s="102"/>
      <c r="CC137" s="102"/>
      <c r="CD137" s="102"/>
      <c r="CE137" s="102"/>
      <c r="CF137" s="102"/>
      <c r="CG137" s="102"/>
      <c r="CH137" s="102"/>
      <c r="CI137" s="102"/>
      <c r="CJ137" s="102"/>
      <c r="CK137" s="102"/>
      <c r="CL137" s="102"/>
      <c r="CM137" s="102"/>
      <c r="CN137" s="102"/>
      <c r="CO137" s="102"/>
      <c r="CP137" s="102"/>
      <c r="CQ137" s="102"/>
    </row>
    <row r="138" spans="1:95" ht="15.95" customHeight="1">
      <c r="A138" s="474"/>
      <c r="B138" s="470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102"/>
      <c r="BL138" s="102"/>
      <c r="BM138" s="102"/>
      <c r="BN138" s="102"/>
      <c r="BO138" s="102"/>
      <c r="BP138" s="102"/>
      <c r="BQ138" s="102"/>
      <c r="BR138" s="102"/>
      <c r="BS138" s="102"/>
      <c r="BT138" s="102"/>
      <c r="BU138" s="102"/>
      <c r="BV138" s="102"/>
      <c r="BW138" s="102"/>
      <c r="BX138" s="102"/>
      <c r="BY138" s="102"/>
      <c r="BZ138" s="102"/>
      <c r="CA138" s="102"/>
      <c r="CB138" s="102"/>
      <c r="CC138" s="102"/>
      <c r="CD138" s="102"/>
      <c r="CE138" s="102"/>
      <c r="CF138" s="102"/>
      <c r="CG138" s="102"/>
      <c r="CH138" s="102"/>
      <c r="CI138" s="102"/>
      <c r="CJ138" s="102"/>
      <c r="CK138" s="102"/>
      <c r="CL138" s="102"/>
      <c r="CM138" s="102"/>
      <c r="CN138" s="102"/>
      <c r="CO138" s="102"/>
      <c r="CP138" s="102"/>
      <c r="CQ138" s="102"/>
    </row>
    <row r="139" spans="1:95" ht="15.95" customHeight="1">
      <c r="A139" s="474"/>
      <c r="B139" s="470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  <c r="BM139" s="102"/>
      <c r="BN139" s="102"/>
      <c r="BO139" s="102"/>
      <c r="BP139" s="102"/>
      <c r="BQ139" s="102"/>
      <c r="BR139" s="102"/>
      <c r="BS139" s="102"/>
      <c r="BT139" s="102"/>
      <c r="BU139" s="102"/>
      <c r="BV139" s="102"/>
      <c r="BW139" s="102"/>
      <c r="BX139" s="102"/>
      <c r="BY139" s="102"/>
      <c r="BZ139" s="102"/>
      <c r="CA139" s="102"/>
      <c r="CB139" s="102"/>
      <c r="CC139" s="102"/>
      <c r="CD139" s="102"/>
      <c r="CE139" s="102"/>
      <c r="CF139" s="102"/>
      <c r="CG139" s="102"/>
      <c r="CH139" s="102"/>
      <c r="CI139" s="102"/>
      <c r="CJ139" s="102"/>
      <c r="CK139" s="102"/>
      <c r="CL139" s="102"/>
      <c r="CM139" s="102"/>
      <c r="CN139" s="102"/>
      <c r="CO139" s="102"/>
      <c r="CP139" s="102"/>
      <c r="CQ139" s="102"/>
    </row>
    <row r="140" spans="1:95" ht="15.95" customHeight="1">
      <c r="A140" s="474"/>
      <c r="B140" s="470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  <c r="BM140" s="102"/>
      <c r="BN140" s="102"/>
      <c r="BO140" s="102"/>
      <c r="BP140" s="102"/>
      <c r="BQ140" s="102"/>
      <c r="BR140" s="102"/>
      <c r="BS140" s="102"/>
      <c r="BT140" s="102"/>
      <c r="BU140" s="102"/>
      <c r="BV140" s="102"/>
      <c r="BW140" s="102"/>
      <c r="BX140" s="102"/>
      <c r="BY140" s="102"/>
      <c r="BZ140" s="102"/>
      <c r="CA140" s="102"/>
      <c r="CB140" s="102"/>
      <c r="CC140" s="102"/>
      <c r="CD140" s="102"/>
      <c r="CE140" s="102"/>
      <c r="CF140" s="102"/>
      <c r="CG140" s="102"/>
      <c r="CH140" s="102"/>
      <c r="CI140" s="102"/>
      <c r="CJ140" s="102"/>
      <c r="CK140" s="102"/>
      <c r="CL140" s="102"/>
      <c r="CM140" s="102"/>
      <c r="CN140" s="102"/>
      <c r="CO140" s="102"/>
      <c r="CP140" s="102"/>
      <c r="CQ140" s="102"/>
    </row>
    <row r="141" spans="1:95" ht="15.95" customHeight="1">
      <c r="A141" s="474"/>
      <c r="B141" s="470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  <c r="BM141" s="102"/>
      <c r="BN141" s="102"/>
      <c r="BO141" s="102"/>
      <c r="BP141" s="102"/>
      <c r="BQ141" s="102"/>
      <c r="BR141" s="102"/>
      <c r="BS141" s="102"/>
      <c r="BT141" s="102"/>
      <c r="BU141" s="102"/>
      <c r="BV141" s="102"/>
      <c r="BW141" s="102"/>
      <c r="BX141" s="102"/>
      <c r="BY141" s="102"/>
      <c r="BZ141" s="102"/>
      <c r="CA141" s="102"/>
      <c r="CB141" s="102"/>
      <c r="CC141" s="102"/>
      <c r="CD141" s="102"/>
      <c r="CE141" s="102"/>
      <c r="CF141" s="102"/>
      <c r="CG141" s="102"/>
      <c r="CH141" s="102"/>
      <c r="CI141" s="102"/>
      <c r="CJ141" s="102"/>
      <c r="CK141" s="102"/>
      <c r="CL141" s="102"/>
      <c r="CM141" s="102"/>
      <c r="CN141" s="102"/>
      <c r="CO141" s="102"/>
      <c r="CP141" s="102"/>
      <c r="CQ141" s="102"/>
    </row>
    <row r="142" spans="1:95" ht="15.95" customHeight="1">
      <c r="A142" s="474"/>
      <c r="B142" s="470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  <c r="BM142" s="102"/>
      <c r="BN142" s="102"/>
      <c r="BO142" s="102"/>
      <c r="BP142" s="102"/>
      <c r="BQ142" s="102"/>
      <c r="BR142" s="102"/>
      <c r="BS142" s="102"/>
      <c r="BT142" s="102"/>
      <c r="BU142" s="102"/>
      <c r="BV142" s="102"/>
      <c r="BW142" s="102"/>
      <c r="BX142" s="102"/>
      <c r="BY142" s="102"/>
      <c r="BZ142" s="102"/>
      <c r="CA142" s="102"/>
      <c r="CB142" s="102"/>
      <c r="CC142" s="102"/>
      <c r="CD142" s="102"/>
      <c r="CE142" s="102"/>
      <c r="CF142" s="102"/>
      <c r="CG142" s="102"/>
      <c r="CH142" s="102"/>
      <c r="CI142" s="102"/>
      <c r="CJ142" s="102"/>
      <c r="CK142" s="102"/>
      <c r="CL142" s="102"/>
      <c r="CM142" s="102"/>
      <c r="CN142" s="102"/>
      <c r="CO142" s="102"/>
      <c r="CP142" s="102"/>
      <c r="CQ142" s="102"/>
    </row>
    <row r="143" spans="1:95" ht="15.95" customHeight="1">
      <c r="A143" s="474"/>
      <c r="B143" s="470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  <c r="BM143" s="102"/>
      <c r="BN143" s="102"/>
      <c r="BO143" s="102"/>
      <c r="BP143" s="102"/>
      <c r="BQ143" s="102"/>
      <c r="BR143" s="102"/>
      <c r="BS143" s="102"/>
      <c r="BT143" s="102"/>
      <c r="BU143" s="102"/>
      <c r="BV143" s="102"/>
      <c r="BW143" s="102"/>
      <c r="BX143" s="102"/>
      <c r="BY143" s="102"/>
      <c r="BZ143" s="102"/>
      <c r="CA143" s="102"/>
      <c r="CB143" s="102"/>
      <c r="CC143" s="102"/>
      <c r="CD143" s="102"/>
      <c r="CE143" s="102"/>
      <c r="CF143" s="102"/>
      <c r="CG143" s="102"/>
      <c r="CH143" s="102"/>
      <c r="CI143" s="102"/>
      <c r="CJ143" s="102"/>
      <c r="CK143" s="102"/>
      <c r="CL143" s="102"/>
      <c r="CM143" s="102"/>
      <c r="CN143" s="102"/>
      <c r="CO143" s="102"/>
      <c r="CP143" s="102"/>
      <c r="CQ143" s="102"/>
    </row>
    <row r="144" spans="1:95" ht="15.95" customHeight="1">
      <c r="A144" s="474"/>
      <c r="B144" s="470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  <c r="CA144" s="102"/>
      <c r="CB144" s="102"/>
      <c r="CC144" s="102"/>
      <c r="CD144" s="102"/>
      <c r="CE144" s="102"/>
      <c r="CF144" s="102"/>
      <c r="CG144" s="102"/>
      <c r="CH144" s="102"/>
      <c r="CI144" s="102"/>
      <c r="CJ144" s="102"/>
      <c r="CK144" s="102"/>
      <c r="CL144" s="102"/>
      <c r="CM144" s="102"/>
      <c r="CN144" s="102"/>
      <c r="CO144" s="102"/>
      <c r="CP144" s="102"/>
      <c r="CQ144" s="102"/>
    </row>
    <row r="145" spans="1:95" ht="15.95" customHeight="1">
      <c r="A145" s="474"/>
      <c r="B145" s="470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  <c r="BM145" s="102"/>
      <c r="BN145" s="102"/>
      <c r="BO145" s="102"/>
      <c r="BP145" s="102"/>
      <c r="BQ145" s="102"/>
      <c r="BR145" s="102"/>
      <c r="BS145" s="102"/>
      <c r="BT145" s="102"/>
      <c r="BU145" s="102"/>
      <c r="BV145" s="102"/>
      <c r="BW145" s="102"/>
      <c r="BX145" s="102"/>
      <c r="BY145" s="102"/>
      <c r="BZ145" s="102"/>
      <c r="CA145" s="102"/>
      <c r="CB145" s="102"/>
      <c r="CC145" s="102"/>
      <c r="CD145" s="102"/>
      <c r="CE145" s="102"/>
      <c r="CF145" s="102"/>
      <c r="CG145" s="102"/>
      <c r="CH145" s="102"/>
      <c r="CI145" s="102"/>
      <c r="CJ145" s="102"/>
      <c r="CK145" s="102"/>
      <c r="CL145" s="102"/>
      <c r="CM145" s="102"/>
      <c r="CN145" s="102"/>
      <c r="CO145" s="102"/>
      <c r="CP145" s="102"/>
      <c r="CQ145" s="102"/>
    </row>
    <row r="146" spans="1:95" ht="15.95" customHeight="1">
      <c r="A146" s="474"/>
      <c r="B146" s="470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  <c r="BM146" s="102"/>
      <c r="BN146" s="102"/>
      <c r="BO146" s="102"/>
      <c r="BP146" s="102"/>
      <c r="BQ146" s="102"/>
      <c r="BR146" s="102"/>
      <c r="BS146" s="102"/>
      <c r="BT146" s="102"/>
      <c r="BU146" s="102"/>
      <c r="BV146" s="102"/>
      <c r="BW146" s="102"/>
      <c r="BX146" s="102"/>
      <c r="BY146" s="102"/>
      <c r="BZ146" s="102"/>
      <c r="CA146" s="102"/>
      <c r="CB146" s="102"/>
      <c r="CC146" s="102"/>
      <c r="CD146" s="102"/>
      <c r="CE146" s="102"/>
      <c r="CF146" s="102"/>
      <c r="CG146" s="102"/>
      <c r="CH146" s="102"/>
      <c r="CI146" s="102"/>
      <c r="CJ146" s="102"/>
      <c r="CK146" s="102"/>
      <c r="CL146" s="102"/>
      <c r="CM146" s="102"/>
      <c r="CN146" s="102"/>
      <c r="CO146" s="102"/>
      <c r="CP146" s="102"/>
      <c r="CQ146" s="102"/>
    </row>
    <row r="147" spans="1:95" ht="15.95" customHeight="1">
      <c r="A147" s="474"/>
      <c r="B147" s="470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  <c r="BO147" s="102"/>
      <c r="BP147" s="102"/>
      <c r="BQ147" s="102"/>
      <c r="BR147" s="102"/>
      <c r="BS147" s="102"/>
      <c r="BT147" s="102"/>
      <c r="BU147" s="102"/>
      <c r="BV147" s="102"/>
      <c r="BW147" s="102"/>
      <c r="BX147" s="102"/>
      <c r="BY147" s="102"/>
      <c r="BZ147" s="102"/>
      <c r="CA147" s="102"/>
      <c r="CB147" s="102"/>
      <c r="CC147" s="102"/>
      <c r="CD147" s="102"/>
      <c r="CE147" s="102"/>
      <c r="CF147" s="102"/>
      <c r="CG147" s="102"/>
      <c r="CH147" s="102"/>
      <c r="CI147" s="102"/>
      <c r="CJ147" s="102"/>
      <c r="CK147" s="102"/>
      <c r="CL147" s="102"/>
      <c r="CM147" s="102"/>
      <c r="CN147" s="102"/>
      <c r="CO147" s="102"/>
      <c r="CP147" s="102"/>
      <c r="CQ147" s="102"/>
    </row>
    <row r="148" spans="1:95" ht="15.95" customHeight="1">
      <c r="A148" s="474"/>
      <c r="B148" s="470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  <c r="BO148" s="102"/>
      <c r="BP148" s="102"/>
      <c r="BQ148" s="102"/>
      <c r="BR148" s="102"/>
      <c r="BS148" s="102"/>
      <c r="BT148" s="102"/>
      <c r="BU148" s="102"/>
      <c r="BV148" s="102"/>
      <c r="BW148" s="102"/>
      <c r="BX148" s="102"/>
      <c r="BY148" s="102"/>
      <c r="BZ148" s="102"/>
      <c r="CA148" s="102"/>
      <c r="CB148" s="102"/>
      <c r="CC148" s="102"/>
      <c r="CD148" s="102"/>
      <c r="CE148" s="102"/>
      <c r="CF148" s="102"/>
      <c r="CG148" s="102"/>
      <c r="CH148" s="102"/>
      <c r="CI148" s="102"/>
      <c r="CJ148" s="102"/>
      <c r="CK148" s="102"/>
      <c r="CL148" s="102"/>
      <c r="CM148" s="102"/>
      <c r="CN148" s="102"/>
      <c r="CO148" s="102"/>
      <c r="CP148" s="102"/>
      <c r="CQ148" s="102"/>
    </row>
    <row r="149" spans="1:95" ht="15.95" customHeight="1">
      <c r="A149" s="474"/>
      <c r="B149" s="470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  <c r="BQ149" s="102"/>
      <c r="BR149" s="102"/>
      <c r="BS149" s="102"/>
      <c r="BT149" s="102"/>
      <c r="BU149" s="102"/>
      <c r="BV149" s="102"/>
      <c r="BW149" s="102"/>
      <c r="BX149" s="102"/>
      <c r="BY149" s="102"/>
      <c r="BZ149" s="102"/>
      <c r="CA149" s="102"/>
      <c r="CB149" s="102"/>
      <c r="CC149" s="102"/>
      <c r="CD149" s="102"/>
      <c r="CE149" s="102"/>
      <c r="CF149" s="102"/>
      <c r="CG149" s="102"/>
      <c r="CH149" s="102"/>
      <c r="CI149" s="102"/>
      <c r="CJ149" s="102"/>
      <c r="CK149" s="102"/>
      <c r="CL149" s="102"/>
      <c r="CM149" s="102"/>
      <c r="CN149" s="102"/>
      <c r="CO149" s="102"/>
      <c r="CP149" s="102"/>
      <c r="CQ149" s="102"/>
    </row>
    <row r="150" spans="1:95" ht="15.95" customHeight="1">
      <c r="A150" s="474"/>
      <c r="B150" s="470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  <c r="BO150" s="102"/>
      <c r="BP150" s="102"/>
      <c r="BQ150" s="102"/>
      <c r="BR150" s="102"/>
      <c r="BS150" s="102"/>
      <c r="BT150" s="102"/>
      <c r="BU150" s="102"/>
      <c r="BV150" s="102"/>
      <c r="BW150" s="102"/>
      <c r="BX150" s="102"/>
      <c r="BY150" s="102"/>
      <c r="BZ150" s="102"/>
      <c r="CA150" s="102"/>
      <c r="CB150" s="102"/>
      <c r="CC150" s="102"/>
      <c r="CD150" s="10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02"/>
    </row>
    <row r="151" spans="1:95" ht="15.95" customHeight="1">
      <c r="A151" s="474"/>
      <c r="B151" s="470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  <c r="BQ151" s="102"/>
      <c r="BR151" s="102"/>
      <c r="BS151" s="102"/>
      <c r="BT151" s="102"/>
      <c r="BU151" s="102"/>
      <c r="BV151" s="102"/>
      <c r="BW151" s="102"/>
      <c r="BX151" s="102"/>
      <c r="BY151" s="102"/>
      <c r="BZ151" s="102"/>
      <c r="CA151" s="102"/>
      <c r="CB151" s="102"/>
      <c r="CC151" s="102"/>
      <c r="CD151" s="10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02"/>
    </row>
    <row r="152" spans="1:95" ht="15.95" customHeight="1">
      <c r="A152" s="474"/>
      <c r="B152" s="470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  <c r="BO152" s="102"/>
      <c r="BP152" s="102"/>
      <c r="BQ152" s="102"/>
      <c r="BR152" s="102"/>
      <c r="BS152" s="102"/>
      <c r="BT152" s="102"/>
      <c r="BU152" s="102"/>
      <c r="BV152" s="102"/>
      <c r="BW152" s="102"/>
      <c r="BX152" s="102"/>
      <c r="BY152" s="102"/>
      <c r="BZ152" s="102"/>
      <c r="CA152" s="102"/>
      <c r="CB152" s="102"/>
      <c r="CC152" s="102"/>
      <c r="CD152" s="102"/>
      <c r="CE152" s="102"/>
      <c r="CF152" s="102"/>
      <c r="CG152" s="102"/>
      <c r="CH152" s="102"/>
      <c r="CI152" s="102"/>
      <c r="CJ152" s="102"/>
      <c r="CK152" s="102"/>
      <c r="CL152" s="102"/>
      <c r="CM152" s="102"/>
      <c r="CN152" s="102"/>
      <c r="CO152" s="102"/>
      <c r="CP152" s="102"/>
      <c r="CQ152" s="102"/>
    </row>
    <row r="153" spans="1:95" ht="15.95" customHeight="1">
      <c r="A153" s="474"/>
      <c r="B153" s="470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  <c r="BO153" s="102"/>
      <c r="BP153" s="102"/>
      <c r="BQ153" s="102"/>
      <c r="BR153" s="102"/>
      <c r="BS153" s="102"/>
      <c r="BT153" s="102"/>
      <c r="BU153" s="102"/>
      <c r="BV153" s="102"/>
      <c r="BW153" s="102"/>
      <c r="BX153" s="102"/>
      <c r="BY153" s="102"/>
      <c r="BZ153" s="102"/>
      <c r="CA153" s="102"/>
      <c r="CB153" s="102"/>
      <c r="CC153" s="102"/>
      <c r="CD153" s="102"/>
      <c r="CE153" s="102"/>
      <c r="CF153" s="102"/>
      <c r="CG153" s="102"/>
      <c r="CH153" s="102"/>
      <c r="CI153" s="102"/>
      <c r="CJ153" s="102"/>
      <c r="CK153" s="102"/>
      <c r="CL153" s="102"/>
      <c r="CM153" s="102"/>
      <c r="CN153" s="102"/>
      <c r="CO153" s="102"/>
      <c r="CP153" s="102"/>
      <c r="CQ153" s="102"/>
    </row>
    <row r="154" spans="1:95" ht="15.95" customHeight="1">
      <c r="A154" s="474"/>
      <c r="B154" s="470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  <c r="BO154" s="102"/>
      <c r="BP154" s="102"/>
      <c r="BQ154" s="102"/>
      <c r="BR154" s="102"/>
      <c r="BS154" s="102"/>
      <c r="BT154" s="102"/>
      <c r="BU154" s="102"/>
      <c r="BV154" s="102"/>
      <c r="BW154" s="102"/>
      <c r="BX154" s="102"/>
      <c r="BY154" s="102"/>
      <c r="BZ154" s="102"/>
      <c r="CA154" s="102"/>
      <c r="CB154" s="102"/>
      <c r="CC154" s="102"/>
      <c r="CD154" s="102"/>
      <c r="CE154" s="102"/>
      <c r="CF154" s="102"/>
      <c r="CG154" s="102"/>
      <c r="CH154" s="102"/>
      <c r="CI154" s="102"/>
      <c r="CJ154" s="102"/>
      <c r="CK154" s="102"/>
      <c r="CL154" s="102"/>
      <c r="CM154" s="102"/>
      <c r="CN154" s="102"/>
      <c r="CO154" s="102"/>
      <c r="CP154" s="102"/>
      <c r="CQ154" s="102"/>
    </row>
    <row r="155" spans="1:95" ht="15.95" customHeight="1">
      <c r="A155" s="474"/>
      <c r="B155" s="470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  <c r="BO155" s="102"/>
      <c r="BP155" s="102"/>
      <c r="BQ155" s="102"/>
      <c r="BR155" s="102"/>
      <c r="BS155" s="102"/>
      <c r="BT155" s="102"/>
      <c r="BU155" s="102"/>
      <c r="BV155" s="102"/>
      <c r="BW155" s="102"/>
      <c r="BX155" s="102"/>
      <c r="BY155" s="102"/>
      <c r="BZ155" s="102"/>
      <c r="CA155" s="102"/>
      <c r="CB155" s="102"/>
      <c r="CC155" s="102"/>
      <c r="CD155" s="102"/>
      <c r="CE155" s="102"/>
      <c r="CF155" s="102"/>
      <c r="CG155" s="102"/>
      <c r="CH155" s="102"/>
      <c r="CI155" s="102"/>
      <c r="CJ155" s="102"/>
      <c r="CK155" s="102"/>
      <c r="CL155" s="102"/>
      <c r="CM155" s="102"/>
      <c r="CN155" s="102"/>
      <c r="CO155" s="102"/>
      <c r="CP155" s="102"/>
      <c r="CQ155" s="102"/>
    </row>
    <row r="156" spans="1:95" ht="15.95" customHeight="1">
      <c r="A156" s="474"/>
      <c r="B156" s="470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  <c r="BQ156" s="102"/>
      <c r="BR156" s="102"/>
      <c r="BS156" s="102"/>
      <c r="BT156" s="102"/>
      <c r="BU156" s="102"/>
      <c r="BV156" s="102"/>
      <c r="BW156" s="102"/>
      <c r="BX156" s="102"/>
      <c r="BY156" s="102"/>
      <c r="BZ156" s="102"/>
      <c r="CA156" s="102"/>
      <c r="CB156" s="102"/>
      <c r="CC156" s="102"/>
      <c r="CD156" s="102"/>
      <c r="CE156" s="102"/>
      <c r="CF156" s="102"/>
      <c r="CG156" s="102"/>
      <c r="CH156" s="102"/>
      <c r="CI156" s="102"/>
      <c r="CJ156" s="102"/>
      <c r="CK156" s="102"/>
      <c r="CL156" s="102"/>
      <c r="CM156" s="102"/>
      <c r="CN156" s="102"/>
      <c r="CO156" s="102"/>
      <c r="CP156" s="102"/>
      <c r="CQ156" s="102"/>
    </row>
    <row r="157" spans="1:95" ht="15.95" customHeight="1">
      <c r="A157" s="474"/>
      <c r="B157" s="470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  <c r="BO157" s="102"/>
      <c r="BP157" s="102"/>
      <c r="BQ157" s="102"/>
      <c r="BR157" s="102"/>
      <c r="BS157" s="102"/>
      <c r="BT157" s="102"/>
      <c r="BU157" s="102"/>
      <c r="BV157" s="102"/>
      <c r="BW157" s="102"/>
      <c r="BX157" s="102"/>
      <c r="BY157" s="102"/>
      <c r="BZ157" s="102"/>
      <c r="CA157" s="102"/>
      <c r="CB157" s="102"/>
      <c r="CC157" s="102"/>
      <c r="CD157" s="102"/>
      <c r="CE157" s="102"/>
      <c r="CF157" s="102"/>
      <c r="CG157" s="102"/>
      <c r="CH157" s="102"/>
      <c r="CI157" s="102"/>
      <c r="CJ157" s="102"/>
      <c r="CK157" s="102"/>
      <c r="CL157" s="102"/>
      <c r="CM157" s="102"/>
      <c r="CN157" s="102"/>
      <c r="CO157" s="102"/>
      <c r="CP157" s="102"/>
      <c r="CQ157" s="102"/>
    </row>
    <row r="158" spans="1:95" ht="15.95" customHeight="1">
      <c r="A158" s="474"/>
      <c r="B158" s="470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2"/>
      <c r="CE158" s="102"/>
      <c r="CF158" s="102"/>
      <c r="CG158" s="102"/>
      <c r="CH158" s="102"/>
      <c r="CI158" s="102"/>
      <c r="CJ158" s="102"/>
      <c r="CK158" s="102"/>
      <c r="CL158" s="102"/>
      <c r="CM158" s="102"/>
      <c r="CN158" s="102"/>
      <c r="CO158" s="102"/>
      <c r="CP158" s="102"/>
      <c r="CQ158" s="102"/>
    </row>
    <row r="159" spans="1:95" ht="15.95" customHeight="1">
      <c r="A159" s="474"/>
      <c r="B159" s="470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  <c r="BL159" s="102"/>
      <c r="BM159" s="102"/>
      <c r="BN159" s="102"/>
      <c r="BO159" s="102"/>
      <c r="BP159" s="102"/>
      <c r="BQ159" s="102"/>
      <c r="BR159" s="102"/>
      <c r="BS159" s="102"/>
      <c r="BT159" s="102"/>
      <c r="BU159" s="102"/>
      <c r="BV159" s="102"/>
      <c r="BW159" s="102"/>
      <c r="BX159" s="102"/>
      <c r="BY159" s="102"/>
      <c r="BZ159" s="102"/>
      <c r="CA159" s="102"/>
      <c r="CB159" s="102"/>
      <c r="CC159" s="102"/>
      <c r="CD159" s="102"/>
      <c r="CE159" s="102"/>
      <c r="CF159" s="102"/>
      <c r="CG159" s="102"/>
      <c r="CH159" s="102"/>
      <c r="CI159" s="102"/>
      <c r="CJ159" s="102"/>
      <c r="CK159" s="102"/>
      <c r="CL159" s="102"/>
      <c r="CM159" s="102"/>
      <c r="CN159" s="102"/>
      <c r="CO159" s="102"/>
      <c r="CP159" s="102"/>
      <c r="CQ159" s="102"/>
    </row>
    <row r="160" spans="1:95" ht="15.95" customHeight="1">
      <c r="A160" s="474"/>
      <c r="B160" s="470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  <c r="BO160" s="102"/>
      <c r="BP160" s="102"/>
      <c r="BQ160" s="102"/>
      <c r="BR160" s="102"/>
      <c r="BS160" s="102"/>
      <c r="BT160" s="102"/>
      <c r="BU160" s="102"/>
      <c r="BV160" s="102"/>
      <c r="BW160" s="102"/>
      <c r="BX160" s="102"/>
      <c r="BY160" s="102"/>
      <c r="BZ160" s="102"/>
      <c r="CA160" s="102"/>
      <c r="CB160" s="102"/>
      <c r="CC160" s="102"/>
      <c r="CD160" s="102"/>
      <c r="CE160" s="102"/>
      <c r="CF160" s="102"/>
      <c r="CG160" s="102"/>
      <c r="CH160" s="102"/>
      <c r="CI160" s="102"/>
      <c r="CJ160" s="102"/>
      <c r="CK160" s="102"/>
      <c r="CL160" s="102"/>
      <c r="CM160" s="102"/>
      <c r="CN160" s="102"/>
      <c r="CO160" s="102"/>
      <c r="CP160" s="102"/>
      <c r="CQ160" s="102"/>
    </row>
    <row r="161" spans="1:95" ht="15.95" customHeight="1">
      <c r="A161" s="474"/>
      <c r="B161" s="470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  <c r="BM161" s="102"/>
      <c r="BN161" s="102"/>
      <c r="BO161" s="102"/>
      <c r="BP161" s="102"/>
      <c r="BQ161" s="102"/>
      <c r="BR161" s="102"/>
      <c r="BS161" s="102"/>
      <c r="BT161" s="102"/>
      <c r="BU161" s="102"/>
      <c r="BV161" s="102"/>
      <c r="BW161" s="102"/>
      <c r="BX161" s="102"/>
      <c r="BY161" s="102"/>
      <c r="BZ161" s="102"/>
      <c r="CA161" s="102"/>
      <c r="CB161" s="102"/>
      <c r="CC161" s="102"/>
      <c r="CD161" s="102"/>
      <c r="CE161" s="102"/>
      <c r="CF161" s="102"/>
      <c r="CG161" s="102"/>
      <c r="CH161" s="102"/>
      <c r="CI161" s="102"/>
      <c r="CJ161" s="102"/>
      <c r="CK161" s="102"/>
      <c r="CL161" s="102"/>
      <c r="CM161" s="102"/>
      <c r="CN161" s="102"/>
      <c r="CO161" s="102"/>
      <c r="CP161" s="102"/>
      <c r="CQ161" s="102"/>
    </row>
    <row r="162" spans="1:95" ht="15.95" customHeight="1">
      <c r="A162" s="474"/>
      <c r="B162" s="470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  <c r="BO162" s="102"/>
      <c r="BP162" s="102"/>
      <c r="BQ162" s="102"/>
      <c r="BR162" s="102"/>
      <c r="BS162" s="102"/>
      <c r="BT162" s="102"/>
      <c r="BU162" s="102"/>
      <c r="BV162" s="102"/>
      <c r="BW162" s="102"/>
      <c r="BX162" s="102"/>
      <c r="BY162" s="102"/>
      <c r="BZ162" s="102"/>
      <c r="CA162" s="102"/>
      <c r="CB162" s="102"/>
      <c r="CC162" s="102"/>
      <c r="CD162" s="102"/>
      <c r="CE162" s="102"/>
      <c r="CF162" s="102"/>
      <c r="CG162" s="102"/>
      <c r="CH162" s="102"/>
      <c r="CI162" s="102"/>
      <c r="CJ162" s="102"/>
      <c r="CK162" s="102"/>
      <c r="CL162" s="102"/>
      <c r="CM162" s="102"/>
      <c r="CN162" s="102"/>
      <c r="CO162" s="102"/>
      <c r="CP162" s="102"/>
      <c r="CQ162" s="102"/>
    </row>
    <row r="163" spans="1:95" ht="15.95" customHeight="1">
      <c r="A163" s="474"/>
      <c r="B163" s="470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  <c r="BM163" s="102"/>
      <c r="BN163" s="102"/>
      <c r="BO163" s="102"/>
      <c r="BP163" s="102"/>
      <c r="BQ163" s="102"/>
      <c r="BR163" s="102"/>
      <c r="BS163" s="102"/>
      <c r="BT163" s="102"/>
      <c r="BU163" s="102"/>
      <c r="BV163" s="102"/>
      <c r="BW163" s="102"/>
      <c r="BX163" s="102"/>
      <c r="BY163" s="102"/>
      <c r="BZ163" s="102"/>
      <c r="CA163" s="102"/>
      <c r="CB163" s="102"/>
      <c r="CC163" s="102"/>
      <c r="CD163" s="102"/>
      <c r="CE163" s="102"/>
      <c r="CF163" s="102"/>
      <c r="CG163" s="102"/>
      <c r="CH163" s="102"/>
      <c r="CI163" s="102"/>
      <c r="CJ163" s="102"/>
      <c r="CK163" s="102"/>
      <c r="CL163" s="102"/>
      <c r="CM163" s="102"/>
      <c r="CN163" s="102"/>
      <c r="CO163" s="102"/>
      <c r="CP163" s="102"/>
      <c r="CQ163" s="102"/>
    </row>
    <row r="164" spans="1:95" ht="15.95" customHeight="1">
      <c r="A164" s="474"/>
      <c r="B164" s="470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  <c r="BO164" s="102"/>
      <c r="BP164" s="102"/>
      <c r="BQ164" s="102"/>
      <c r="BR164" s="102"/>
      <c r="BS164" s="102"/>
      <c r="BT164" s="102"/>
      <c r="BU164" s="102"/>
      <c r="BV164" s="102"/>
      <c r="BW164" s="102"/>
      <c r="BX164" s="102"/>
      <c r="BY164" s="102"/>
      <c r="BZ164" s="102"/>
      <c r="CA164" s="102"/>
      <c r="CB164" s="102"/>
      <c r="CC164" s="102"/>
      <c r="CD164" s="102"/>
      <c r="CE164" s="102"/>
      <c r="CF164" s="102"/>
      <c r="CG164" s="102"/>
      <c r="CH164" s="102"/>
      <c r="CI164" s="102"/>
      <c r="CJ164" s="102"/>
      <c r="CK164" s="102"/>
      <c r="CL164" s="102"/>
      <c r="CM164" s="102"/>
      <c r="CN164" s="102"/>
      <c r="CO164" s="102"/>
      <c r="CP164" s="102"/>
      <c r="CQ164" s="102"/>
    </row>
    <row r="165" spans="1:95" ht="15.95" customHeight="1">
      <c r="A165" s="474"/>
      <c r="B165" s="470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  <c r="BO165" s="102"/>
      <c r="BP165" s="102"/>
      <c r="BQ165" s="102"/>
      <c r="BR165" s="102"/>
      <c r="BS165" s="102"/>
      <c r="BT165" s="102"/>
      <c r="BU165" s="102"/>
      <c r="BV165" s="102"/>
      <c r="BW165" s="102"/>
      <c r="BX165" s="102"/>
      <c r="BY165" s="102"/>
      <c r="BZ165" s="102"/>
      <c r="CA165" s="102"/>
      <c r="CB165" s="102"/>
      <c r="CC165" s="102"/>
      <c r="CD165" s="102"/>
      <c r="CE165" s="102"/>
      <c r="CF165" s="102"/>
      <c r="CG165" s="102"/>
      <c r="CH165" s="102"/>
      <c r="CI165" s="102"/>
      <c r="CJ165" s="102"/>
      <c r="CK165" s="102"/>
      <c r="CL165" s="102"/>
      <c r="CM165" s="102"/>
      <c r="CN165" s="102"/>
      <c r="CO165" s="102"/>
      <c r="CP165" s="102"/>
      <c r="CQ165" s="102"/>
    </row>
    <row r="166" spans="1:95" ht="15.95" customHeight="1">
      <c r="A166" s="474"/>
      <c r="B166" s="470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  <c r="BM166" s="102"/>
      <c r="BN166" s="102"/>
      <c r="BO166" s="102"/>
      <c r="BP166" s="102"/>
      <c r="BQ166" s="102"/>
      <c r="BR166" s="102"/>
      <c r="BS166" s="102"/>
      <c r="BT166" s="102"/>
      <c r="BU166" s="102"/>
      <c r="BV166" s="102"/>
      <c r="BW166" s="102"/>
      <c r="BX166" s="102"/>
      <c r="BY166" s="102"/>
      <c r="BZ166" s="102"/>
      <c r="CA166" s="102"/>
      <c r="CB166" s="102"/>
      <c r="CC166" s="102"/>
      <c r="CD166" s="102"/>
      <c r="CE166" s="102"/>
      <c r="CF166" s="102"/>
      <c r="CG166" s="102"/>
      <c r="CH166" s="102"/>
      <c r="CI166" s="102"/>
      <c r="CJ166" s="102"/>
      <c r="CK166" s="102"/>
      <c r="CL166" s="102"/>
      <c r="CM166" s="102"/>
      <c r="CN166" s="102"/>
      <c r="CO166" s="102"/>
      <c r="CP166" s="102"/>
      <c r="CQ166" s="102"/>
    </row>
    <row r="167" spans="1:95" ht="15.95" customHeight="1">
      <c r="A167" s="474"/>
      <c r="B167" s="470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  <c r="CA167" s="102"/>
      <c r="CB167" s="102"/>
      <c r="CC167" s="102"/>
      <c r="CD167" s="102"/>
      <c r="CE167" s="102"/>
      <c r="CF167" s="102"/>
      <c r="CG167" s="102"/>
      <c r="CH167" s="102"/>
      <c r="CI167" s="102"/>
      <c r="CJ167" s="102"/>
      <c r="CK167" s="102"/>
      <c r="CL167" s="102"/>
      <c r="CM167" s="102"/>
      <c r="CN167" s="102"/>
      <c r="CO167" s="102"/>
      <c r="CP167" s="102"/>
      <c r="CQ167" s="102"/>
    </row>
    <row r="168" spans="1:95" ht="15.95" customHeight="1">
      <c r="A168" s="474"/>
      <c r="B168" s="470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  <c r="BO168" s="102"/>
      <c r="BP168" s="102"/>
      <c r="BQ168" s="102"/>
      <c r="BR168" s="102"/>
      <c r="BS168" s="102"/>
      <c r="BT168" s="102"/>
      <c r="BU168" s="102"/>
      <c r="BV168" s="102"/>
      <c r="BW168" s="102"/>
      <c r="BX168" s="102"/>
      <c r="BY168" s="102"/>
      <c r="BZ168" s="102"/>
      <c r="CA168" s="102"/>
      <c r="CB168" s="102"/>
      <c r="CC168" s="102"/>
      <c r="CD168" s="102"/>
      <c r="CE168" s="102"/>
      <c r="CF168" s="102"/>
      <c r="CG168" s="102"/>
      <c r="CH168" s="102"/>
      <c r="CI168" s="102"/>
      <c r="CJ168" s="102"/>
      <c r="CK168" s="102"/>
      <c r="CL168" s="102"/>
      <c r="CM168" s="102"/>
      <c r="CN168" s="102"/>
      <c r="CO168" s="102"/>
      <c r="CP168" s="102"/>
      <c r="CQ168" s="102"/>
    </row>
    <row r="169" spans="1:95" ht="15.95" customHeight="1">
      <c r="A169" s="474"/>
      <c r="B169" s="470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  <c r="BM169" s="102"/>
      <c r="BN169" s="102"/>
      <c r="BO169" s="102"/>
      <c r="BP169" s="102"/>
      <c r="BQ169" s="102"/>
      <c r="BR169" s="102"/>
      <c r="BS169" s="102"/>
      <c r="BT169" s="102"/>
      <c r="BU169" s="102"/>
      <c r="BV169" s="102"/>
      <c r="BW169" s="102"/>
      <c r="BX169" s="102"/>
      <c r="BY169" s="102"/>
      <c r="BZ169" s="102"/>
      <c r="CA169" s="102"/>
      <c r="CB169" s="102"/>
      <c r="CC169" s="102"/>
      <c r="CD169" s="102"/>
      <c r="CE169" s="102"/>
      <c r="CF169" s="102"/>
      <c r="CG169" s="102"/>
      <c r="CH169" s="102"/>
      <c r="CI169" s="102"/>
      <c r="CJ169" s="102"/>
      <c r="CK169" s="102"/>
      <c r="CL169" s="102"/>
      <c r="CM169" s="102"/>
      <c r="CN169" s="102"/>
      <c r="CO169" s="102"/>
      <c r="CP169" s="102"/>
      <c r="CQ169" s="102"/>
    </row>
    <row r="170" spans="1:95" ht="15.95" customHeight="1">
      <c r="A170" s="474"/>
      <c r="B170" s="470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  <c r="BM170" s="102"/>
      <c r="BN170" s="102"/>
      <c r="BO170" s="102"/>
      <c r="BP170" s="102"/>
      <c r="BQ170" s="102"/>
      <c r="BR170" s="102"/>
      <c r="BS170" s="102"/>
      <c r="BT170" s="102"/>
      <c r="BU170" s="102"/>
      <c r="BV170" s="102"/>
      <c r="BW170" s="102"/>
      <c r="BX170" s="102"/>
      <c r="BY170" s="102"/>
      <c r="BZ170" s="102"/>
      <c r="CA170" s="102"/>
      <c r="CB170" s="102"/>
      <c r="CC170" s="102"/>
      <c r="CD170" s="102"/>
      <c r="CE170" s="102"/>
      <c r="CF170" s="102"/>
      <c r="CG170" s="102"/>
      <c r="CH170" s="102"/>
      <c r="CI170" s="102"/>
      <c r="CJ170" s="102"/>
      <c r="CK170" s="102"/>
      <c r="CL170" s="102"/>
      <c r="CM170" s="102"/>
      <c r="CN170" s="102"/>
      <c r="CO170" s="102"/>
      <c r="CP170" s="102"/>
      <c r="CQ170" s="102"/>
    </row>
    <row r="171" spans="1:95" ht="15.95" customHeight="1">
      <c r="A171" s="474"/>
      <c r="B171" s="470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  <c r="BO171" s="102"/>
      <c r="BP171" s="102"/>
      <c r="BQ171" s="102"/>
      <c r="BR171" s="102"/>
      <c r="BS171" s="102"/>
      <c r="BT171" s="102"/>
      <c r="BU171" s="102"/>
      <c r="BV171" s="102"/>
      <c r="BW171" s="102"/>
      <c r="BX171" s="102"/>
      <c r="BY171" s="102"/>
      <c r="BZ171" s="102"/>
      <c r="CA171" s="102"/>
      <c r="CB171" s="102"/>
      <c r="CC171" s="102"/>
      <c r="CD171" s="102"/>
      <c r="CE171" s="102"/>
      <c r="CF171" s="102"/>
      <c r="CG171" s="102"/>
      <c r="CH171" s="102"/>
      <c r="CI171" s="102"/>
      <c r="CJ171" s="102"/>
      <c r="CK171" s="102"/>
      <c r="CL171" s="102"/>
      <c r="CM171" s="102"/>
      <c r="CN171" s="102"/>
      <c r="CO171" s="102"/>
      <c r="CP171" s="102"/>
      <c r="CQ171" s="102"/>
    </row>
    <row r="172" spans="1:95" ht="15.95" customHeight="1">
      <c r="A172" s="474"/>
      <c r="B172" s="470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  <c r="BO172" s="102"/>
      <c r="BP172" s="102"/>
      <c r="BQ172" s="102"/>
      <c r="BR172" s="102"/>
      <c r="BS172" s="102"/>
      <c r="BT172" s="102"/>
      <c r="BU172" s="102"/>
      <c r="BV172" s="102"/>
      <c r="BW172" s="102"/>
      <c r="BX172" s="102"/>
      <c r="BY172" s="102"/>
      <c r="BZ172" s="102"/>
      <c r="CA172" s="102"/>
      <c r="CB172" s="102"/>
      <c r="CC172" s="102"/>
      <c r="CD172" s="102"/>
      <c r="CE172" s="102"/>
      <c r="CF172" s="102"/>
      <c r="CG172" s="102"/>
      <c r="CH172" s="102"/>
      <c r="CI172" s="102"/>
      <c r="CJ172" s="102"/>
      <c r="CK172" s="102"/>
      <c r="CL172" s="102"/>
      <c r="CM172" s="102"/>
      <c r="CN172" s="102"/>
      <c r="CO172" s="102"/>
      <c r="CP172" s="102"/>
      <c r="CQ172" s="102"/>
    </row>
    <row r="173" spans="1:95" ht="15.95" customHeight="1">
      <c r="A173" s="474"/>
      <c r="B173" s="470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  <c r="BX173" s="102"/>
      <c r="BY173" s="102"/>
      <c r="BZ173" s="102"/>
      <c r="CA173" s="102"/>
      <c r="CB173" s="102"/>
      <c r="CC173" s="102"/>
      <c r="CD173" s="102"/>
      <c r="CE173" s="102"/>
      <c r="CF173" s="102"/>
      <c r="CG173" s="102"/>
      <c r="CH173" s="102"/>
      <c r="CI173" s="102"/>
      <c r="CJ173" s="102"/>
      <c r="CK173" s="102"/>
      <c r="CL173" s="102"/>
      <c r="CM173" s="102"/>
      <c r="CN173" s="102"/>
      <c r="CO173" s="102"/>
      <c r="CP173" s="102"/>
      <c r="CQ173" s="102"/>
    </row>
    <row r="174" spans="1:95" ht="15.95" customHeight="1">
      <c r="A174" s="474"/>
      <c r="B174" s="470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  <c r="BM174" s="102"/>
      <c r="BN174" s="102"/>
      <c r="BO174" s="102"/>
      <c r="BP174" s="102"/>
      <c r="BQ174" s="102"/>
      <c r="BR174" s="102"/>
      <c r="BS174" s="102"/>
      <c r="BT174" s="102"/>
      <c r="BU174" s="102"/>
      <c r="BV174" s="102"/>
      <c r="BW174" s="102"/>
      <c r="BX174" s="102"/>
      <c r="BY174" s="102"/>
      <c r="BZ174" s="102"/>
      <c r="CA174" s="102"/>
      <c r="CB174" s="102"/>
      <c r="CC174" s="102"/>
      <c r="CD174" s="102"/>
      <c r="CE174" s="102"/>
      <c r="CF174" s="102"/>
      <c r="CG174" s="102"/>
      <c r="CH174" s="102"/>
      <c r="CI174" s="102"/>
      <c r="CJ174" s="102"/>
      <c r="CK174" s="102"/>
      <c r="CL174" s="102"/>
      <c r="CM174" s="102"/>
      <c r="CN174" s="102"/>
      <c r="CO174" s="102"/>
      <c r="CP174" s="102"/>
      <c r="CQ174" s="102"/>
    </row>
    <row r="175" spans="1:95" ht="15.95" customHeight="1">
      <c r="A175" s="474"/>
      <c r="B175" s="470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  <c r="BO175" s="102"/>
      <c r="BP175" s="102"/>
      <c r="BQ175" s="102"/>
      <c r="BR175" s="102"/>
      <c r="BS175" s="102"/>
      <c r="BT175" s="102"/>
      <c r="BU175" s="102"/>
      <c r="BV175" s="102"/>
      <c r="BW175" s="102"/>
      <c r="BX175" s="102"/>
      <c r="BY175" s="102"/>
      <c r="BZ175" s="102"/>
      <c r="CA175" s="102"/>
      <c r="CB175" s="102"/>
      <c r="CC175" s="102"/>
      <c r="CD175" s="102"/>
      <c r="CE175" s="102"/>
      <c r="CF175" s="102"/>
      <c r="CG175" s="102"/>
      <c r="CH175" s="102"/>
      <c r="CI175" s="102"/>
      <c r="CJ175" s="102"/>
      <c r="CK175" s="102"/>
      <c r="CL175" s="102"/>
      <c r="CM175" s="102"/>
      <c r="CN175" s="102"/>
      <c r="CO175" s="102"/>
      <c r="CP175" s="102"/>
      <c r="CQ175" s="102"/>
    </row>
    <row r="176" spans="1:95" ht="15.95" customHeight="1">
      <c r="A176" s="474"/>
      <c r="B176" s="470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  <c r="BO176" s="102"/>
      <c r="BP176" s="102"/>
      <c r="BQ176" s="102"/>
      <c r="BR176" s="102"/>
      <c r="BS176" s="102"/>
      <c r="BT176" s="102"/>
      <c r="BU176" s="102"/>
      <c r="BV176" s="102"/>
      <c r="BW176" s="102"/>
      <c r="BX176" s="102"/>
      <c r="BY176" s="102"/>
      <c r="BZ176" s="102"/>
      <c r="CA176" s="102"/>
      <c r="CB176" s="102"/>
      <c r="CC176" s="102"/>
      <c r="CD176" s="102"/>
      <c r="CE176" s="102"/>
      <c r="CF176" s="102"/>
      <c r="CG176" s="102"/>
      <c r="CH176" s="102"/>
      <c r="CI176" s="102"/>
      <c r="CJ176" s="102"/>
      <c r="CK176" s="102"/>
      <c r="CL176" s="102"/>
      <c r="CM176" s="102"/>
      <c r="CN176" s="102"/>
      <c r="CO176" s="102"/>
      <c r="CP176" s="102"/>
      <c r="CQ176" s="102"/>
    </row>
    <row r="177" spans="1:95" ht="15.95" customHeight="1">
      <c r="A177" s="474"/>
      <c r="B177" s="470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  <c r="BO177" s="102"/>
      <c r="BP177" s="102"/>
      <c r="BQ177" s="102"/>
      <c r="BR177" s="102"/>
      <c r="BS177" s="102"/>
      <c r="BT177" s="102"/>
      <c r="BU177" s="102"/>
      <c r="BV177" s="102"/>
      <c r="BW177" s="102"/>
      <c r="BX177" s="102"/>
      <c r="BY177" s="102"/>
      <c r="BZ177" s="102"/>
      <c r="CA177" s="102"/>
      <c r="CB177" s="102"/>
      <c r="CC177" s="102"/>
      <c r="CD177" s="102"/>
      <c r="CE177" s="102"/>
      <c r="CF177" s="102"/>
      <c r="CG177" s="102"/>
      <c r="CH177" s="102"/>
      <c r="CI177" s="102"/>
      <c r="CJ177" s="102"/>
      <c r="CK177" s="102"/>
      <c r="CL177" s="102"/>
      <c r="CM177" s="102"/>
      <c r="CN177" s="102"/>
      <c r="CO177" s="102"/>
      <c r="CP177" s="102"/>
      <c r="CQ177" s="102"/>
    </row>
    <row r="178" spans="1:95" ht="15.95" customHeight="1">
      <c r="A178" s="474"/>
      <c r="B178" s="470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  <c r="BO178" s="102"/>
      <c r="BP178" s="102"/>
      <c r="BQ178" s="102"/>
      <c r="BR178" s="102"/>
      <c r="BS178" s="102"/>
      <c r="BT178" s="102"/>
      <c r="BU178" s="102"/>
      <c r="BV178" s="102"/>
      <c r="BW178" s="102"/>
      <c r="BX178" s="102"/>
      <c r="BY178" s="102"/>
      <c r="BZ178" s="102"/>
      <c r="CA178" s="102"/>
      <c r="CB178" s="102"/>
      <c r="CC178" s="102"/>
      <c r="CD178" s="102"/>
      <c r="CE178" s="102"/>
      <c r="CF178" s="102"/>
      <c r="CG178" s="102"/>
      <c r="CH178" s="102"/>
      <c r="CI178" s="102"/>
      <c r="CJ178" s="102"/>
      <c r="CK178" s="102"/>
      <c r="CL178" s="102"/>
      <c r="CM178" s="102"/>
      <c r="CN178" s="102"/>
      <c r="CO178" s="102"/>
      <c r="CP178" s="102"/>
      <c r="CQ178" s="102"/>
    </row>
    <row r="179" spans="1:95" ht="15.95" customHeight="1">
      <c r="A179" s="474"/>
      <c r="B179" s="470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  <c r="BO179" s="102"/>
      <c r="BP179" s="102"/>
      <c r="BQ179" s="102"/>
      <c r="BR179" s="102"/>
      <c r="BS179" s="102"/>
      <c r="BT179" s="102"/>
      <c r="BU179" s="102"/>
      <c r="BV179" s="102"/>
      <c r="BW179" s="102"/>
      <c r="BX179" s="102"/>
      <c r="BY179" s="102"/>
      <c r="BZ179" s="102"/>
      <c r="CA179" s="102"/>
      <c r="CB179" s="102"/>
      <c r="CC179" s="102"/>
      <c r="CD179" s="102"/>
      <c r="CE179" s="102"/>
      <c r="CF179" s="102"/>
      <c r="CG179" s="102"/>
      <c r="CH179" s="102"/>
      <c r="CI179" s="102"/>
      <c r="CJ179" s="102"/>
      <c r="CK179" s="102"/>
      <c r="CL179" s="102"/>
      <c r="CM179" s="102"/>
      <c r="CN179" s="102"/>
      <c r="CO179" s="102"/>
      <c r="CP179" s="102"/>
      <c r="CQ179" s="102"/>
    </row>
    <row r="180" spans="1:95" ht="15.95" customHeight="1">
      <c r="A180" s="474"/>
      <c r="B180" s="470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  <c r="BO180" s="102"/>
      <c r="BP180" s="102"/>
      <c r="BQ180" s="102"/>
      <c r="BR180" s="102"/>
      <c r="BS180" s="102"/>
      <c r="BT180" s="102"/>
      <c r="BU180" s="102"/>
      <c r="BV180" s="102"/>
      <c r="BW180" s="102"/>
      <c r="BX180" s="102"/>
      <c r="BY180" s="102"/>
      <c r="BZ180" s="102"/>
      <c r="CA180" s="102"/>
      <c r="CB180" s="102"/>
      <c r="CC180" s="102"/>
      <c r="CD180" s="102"/>
      <c r="CE180" s="102"/>
      <c r="CF180" s="102"/>
      <c r="CG180" s="102"/>
      <c r="CH180" s="102"/>
      <c r="CI180" s="102"/>
      <c r="CJ180" s="102"/>
      <c r="CK180" s="102"/>
      <c r="CL180" s="102"/>
      <c r="CM180" s="102"/>
      <c r="CN180" s="102"/>
      <c r="CO180" s="102"/>
      <c r="CP180" s="102"/>
      <c r="CQ180" s="102"/>
    </row>
    <row r="181" spans="1:95" ht="15.95" customHeight="1">
      <c r="A181" s="474"/>
      <c r="B181" s="470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  <c r="BO181" s="102"/>
      <c r="BP181" s="102"/>
      <c r="BQ181" s="102"/>
      <c r="BR181" s="102"/>
      <c r="BS181" s="102"/>
      <c r="BT181" s="102"/>
      <c r="BU181" s="102"/>
      <c r="BV181" s="102"/>
      <c r="BW181" s="102"/>
      <c r="BX181" s="102"/>
      <c r="BY181" s="102"/>
      <c r="BZ181" s="102"/>
      <c r="CA181" s="102"/>
      <c r="CB181" s="102"/>
      <c r="CC181" s="102"/>
      <c r="CD181" s="102"/>
      <c r="CE181" s="102"/>
      <c r="CF181" s="102"/>
      <c r="CG181" s="102"/>
      <c r="CH181" s="102"/>
      <c r="CI181" s="102"/>
      <c r="CJ181" s="102"/>
      <c r="CK181" s="102"/>
      <c r="CL181" s="102"/>
      <c r="CM181" s="102"/>
      <c r="CN181" s="102"/>
      <c r="CO181" s="102"/>
      <c r="CP181" s="102"/>
      <c r="CQ181" s="102"/>
    </row>
    <row r="182" spans="1:95" ht="15.95" customHeight="1">
      <c r="A182" s="474"/>
      <c r="B182" s="470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  <c r="BO182" s="102"/>
      <c r="BP182" s="102"/>
      <c r="BQ182" s="102"/>
      <c r="BR182" s="102"/>
      <c r="BS182" s="102"/>
      <c r="BT182" s="102"/>
      <c r="BU182" s="102"/>
      <c r="BV182" s="102"/>
      <c r="BW182" s="102"/>
      <c r="BX182" s="102"/>
      <c r="BY182" s="102"/>
      <c r="BZ182" s="102"/>
      <c r="CA182" s="102"/>
      <c r="CB182" s="102"/>
      <c r="CC182" s="102"/>
      <c r="CD182" s="102"/>
      <c r="CE182" s="102"/>
      <c r="CF182" s="102"/>
      <c r="CG182" s="102"/>
      <c r="CH182" s="102"/>
      <c r="CI182" s="102"/>
      <c r="CJ182" s="102"/>
      <c r="CK182" s="102"/>
      <c r="CL182" s="102"/>
      <c r="CM182" s="102"/>
      <c r="CN182" s="102"/>
      <c r="CO182" s="102"/>
      <c r="CP182" s="102"/>
      <c r="CQ182" s="102"/>
    </row>
    <row r="183" spans="1:95" ht="15.95" customHeight="1">
      <c r="A183" s="474"/>
      <c r="B183" s="470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  <c r="BO183" s="102"/>
      <c r="BP183" s="102"/>
      <c r="BQ183" s="102"/>
      <c r="BR183" s="102"/>
      <c r="BS183" s="102"/>
      <c r="BT183" s="102"/>
      <c r="BU183" s="102"/>
      <c r="BV183" s="102"/>
      <c r="BW183" s="102"/>
      <c r="BX183" s="102"/>
      <c r="BY183" s="102"/>
      <c r="BZ183" s="102"/>
      <c r="CA183" s="102"/>
      <c r="CB183" s="102"/>
      <c r="CC183" s="102"/>
      <c r="CD183" s="102"/>
      <c r="CE183" s="102"/>
      <c r="CF183" s="102"/>
      <c r="CG183" s="102"/>
      <c r="CH183" s="102"/>
      <c r="CI183" s="102"/>
      <c r="CJ183" s="102"/>
      <c r="CK183" s="102"/>
      <c r="CL183" s="102"/>
      <c r="CM183" s="102"/>
      <c r="CN183" s="102"/>
      <c r="CO183" s="102"/>
      <c r="CP183" s="102"/>
      <c r="CQ183" s="102"/>
    </row>
    <row r="184" spans="1:95" ht="15.95" customHeight="1">
      <c r="A184" s="474"/>
      <c r="B184" s="470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  <c r="CA184" s="102"/>
      <c r="CB184" s="102"/>
      <c r="CC184" s="102"/>
      <c r="CD184" s="102"/>
      <c r="CE184" s="102"/>
      <c r="CF184" s="102"/>
      <c r="CG184" s="102"/>
      <c r="CH184" s="102"/>
      <c r="CI184" s="102"/>
      <c r="CJ184" s="102"/>
      <c r="CK184" s="102"/>
      <c r="CL184" s="102"/>
      <c r="CM184" s="102"/>
      <c r="CN184" s="102"/>
      <c r="CO184" s="102"/>
      <c r="CP184" s="102"/>
      <c r="CQ184" s="102"/>
    </row>
    <row r="185" spans="1:95" ht="15.95" customHeight="1">
      <c r="A185" s="474"/>
      <c r="B185" s="470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  <c r="BO185" s="102"/>
      <c r="BP185" s="102"/>
      <c r="BQ185" s="102"/>
      <c r="BR185" s="102"/>
      <c r="BS185" s="102"/>
      <c r="BT185" s="102"/>
      <c r="BU185" s="102"/>
      <c r="BV185" s="102"/>
      <c r="BW185" s="102"/>
      <c r="BX185" s="102"/>
      <c r="BY185" s="102"/>
      <c r="BZ185" s="102"/>
      <c r="CA185" s="102"/>
      <c r="CB185" s="102"/>
      <c r="CC185" s="102"/>
      <c r="CD185" s="102"/>
      <c r="CE185" s="102"/>
      <c r="CF185" s="102"/>
      <c r="CG185" s="102"/>
      <c r="CH185" s="102"/>
      <c r="CI185" s="102"/>
      <c r="CJ185" s="102"/>
      <c r="CK185" s="102"/>
      <c r="CL185" s="102"/>
      <c r="CM185" s="102"/>
      <c r="CN185" s="102"/>
      <c r="CO185" s="102"/>
      <c r="CP185" s="102"/>
      <c r="CQ185" s="102"/>
    </row>
    <row r="186" spans="1:95" ht="15.95" customHeight="1">
      <c r="A186" s="474"/>
      <c r="B186" s="470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  <c r="CA186" s="102"/>
      <c r="CB186" s="102"/>
      <c r="CC186" s="102"/>
      <c r="CD186" s="102"/>
      <c r="CE186" s="102"/>
      <c r="CF186" s="102"/>
      <c r="CG186" s="102"/>
      <c r="CH186" s="102"/>
      <c r="CI186" s="102"/>
      <c r="CJ186" s="102"/>
      <c r="CK186" s="102"/>
      <c r="CL186" s="102"/>
      <c r="CM186" s="102"/>
      <c r="CN186" s="102"/>
      <c r="CO186" s="102"/>
      <c r="CP186" s="102"/>
      <c r="CQ186" s="102"/>
    </row>
    <row r="187" spans="1:95" ht="15.95" customHeight="1">
      <c r="A187" s="474"/>
      <c r="B187" s="470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  <c r="CA187" s="102"/>
      <c r="CB187" s="102"/>
      <c r="CC187" s="102"/>
      <c r="CD187" s="102"/>
      <c r="CE187" s="102"/>
      <c r="CF187" s="102"/>
      <c r="CG187" s="102"/>
      <c r="CH187" s="102"/>
      <c r="CI187" s="102"/>
      <c r="CJ187" s="102"/>
      <c r="CK187" s="102"/>
      <c r="CL187" s="102"/>
      <c r="CM187" s="102"/>
      <c r="CN187" s="102"/>
      <c r="CO187" s="102"/>
      <c r="CP187" s="102"/>
      <c r="CQ187" s="102"/>
    </row>
    <row r="188" spans="1:95" ht="15.95" customHeight="1">
      <c r="A188" s="474"/>
      <c r="B188" s="470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  <c r="BO188" s="102"/>
      <c r="BP188" s="102"/>
      <c r="BQ188" s="102"/>
      <c r="BR188" s="102"/>
      <c r="BS188" s="102"/>
      <c r="BT188" s="102"/>
      <c r="BU188" s="102"/>
      <c r="BV188" s="102"/>
      <c r="BW188" s="102"/>
      <c r="BX188" s="102"/>
      <c r="BY188" s="102"/>
      <c r="BZ188" s="102"/>
      <c r="CA188" s="102"/>
      <c r="CB188" s="102"/>
      <c r="CC188" s="102"/>
      <c r="CD188" s="102"/>
      <c r="CE188" s="102"/>
      <c r="CF188" s="102"/>
      <c r="CG188" s="102"/>
      <c r="CH188" s="102"/>
      <c r="CI188" s="102"/>
      <c r="CJ188" s="102"/>
      <c r="CK188" s="102"/>
      <c r="CL188" s="102"/>
      <c r="CM188" s="102"/>
      <c r="CN188" s="102"/>
      <c r="CO188" s="102"/>
      <c r="CP188" s="102"/>
      <c r="CQ188" s="102"/>
    </row>
    <row r="189" spans="1:95" ht="15.95" customHeight="1">
      <c r="A189" s="474"/>
      <c r="B189" s="470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  <c r="BM189" s="102"/>
      <c r="BN189" s="102"/>
      <c r="BO189" s="102"/>
      <c r="BP189" s="102"/>
      <c r="BQ189" s="102"/>
      <c r="BR189" s="102"/>
      <c r="BS189" s="102"/>
      <c r="BT189" s="102"/>
      <c r="BU189" s="102"/>
      <c r="BV189" s="102"/>
      <c r="BW189" s="102"/>
      <c r="BX189" s="102"/>
      <c r="BY189" s="102"/>
      <c r="BZ189" s="102"/>
      <c r="CA189" s="102"/>
      <c r="CB189" s="102"/>
      <c r="CC189" s="102"/>
      <c r="CD189" s="102"/>
      <c r="CE189" s="102"/>
      <c r="CF189" s="102"/>
      <c r="CG189" s="102"/>
      <c r="CH189" s="102"/>
      <c r="CI189" s="102"/>
      <c r="CJ189" s="102"/>
      <c r="CK189" s="102"/>
      <c r="CL189" s="102"/>
      <c r="CM189" s="102"/>
      <c r="CN189" s="102"/>
      <c r="CO189" s="102"/>
      <c r="CP189" s="102"/>
      <c r="CQ189" s="102"/>
    </row>
    <row r="190" spans="1:95" ht="15.95" customHeight="1">
      <c r="A190" s="474"/>
      <c r="B190" s="470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  <c r="CA190" s="102"/>
      <c r="CB190" s="102"/>
      <c r="CC190" s="102"/>
      <c r="CD190" s="102"/>
      <c r="CE190" s="102"/>
      <c r="CF190" s="102"/>
      <c r="CG190" s="102"/>
      <c r="CH190" s="102"/>
      <c r="CI190" s="102"/>
      <c r="CJ190" s="102"/>
      <c r="CK190" s="102"/>
      <c r="CL190" s="102"/>
      <c r="CM190" s="102"/>
      <c r="CN190" s="102"/>
      <c r="CO190" s="102"/>
      <c r="CP190" s="102"/>
      <c r="CQ190" s="102"/>
    </row>
    <row r="191" spans="1:95" ht="15.95" customHeight="1">
      <c r="A191" s="474"/>
      <c r="B191" s="470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  <c r="CA191" s="102"/>
      <c r="CB191" s="102"/>
      <c r="CC191" s="102"/>
      <c r="CD191" s="102"/>
      <c r="CE191" s="102"/>
      <c r="CF191" s="102"/>
      <c r="CG191" s="102"/>
      <c r="CH191" s="102"/>
      <c r="CI191" s="102"/>
      <c r="CJ191" s="102"/>
      <c r="CK191" s="102"/>
      <c r="CL191" s="102"/>
      <c r="CM191" s="102"/>
      <c r="CN191" s="102"/>
      <c r="CO191" s="102"/>
      <c r="CP191" s="102"/>
      <c r="CQ191" s="102"/>
    </row>
    <row r="192" spans="1:95" ht="15.95" customHeight="1">
      <c r="A192" s="474"/>
      <c r="B192" s="470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  <c r="CA192" s="102"/>
      <c r="CB192" s="102"/>
      <c r="CC192" s="102"/>
      <c r="CD192" s="102"/>
      <c r="CE192" s="102"/>
      <c r="CF192" s="102"/>
      <c r="CG192" s="102"/>
      <c r="CH192" s="102"/>
      <c r="CI192" s="102"/>
      <c r="CJ192" s="102"/>
      <c r="CK192" s="102"/>
      <c r="CL192" s="102"/>
      <c r="CM192" s="102"/>
      <c r="CN192" s="102"/>
      <c r="CO192" s="102"/>
      <c r="CP192" s="102"/>
      <c r="CQ192" s="102"/>
    </row>
    <row r="193" spans="1:95" ht="15.95" customHeight="1">
      <c r="A193" s="474"/>
      <c r="B193" s="470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  <c r="BM193" s="102"/>
      <c r="BN193" s="102"/>
      <c r="BO193" s="102"/>
      <c r="BP193" s="102"/>
      <c r="BQ193" s="102"/>
      <c r="BR193" s="102"/>
      <c r="BS193" s="102"/>
      <c r="BT193" s="102"/>
      <c r="BU193" s="102"/>
      <c r="BV193" s="102"/>
      <c r="BW193" s="102"/>
      <c r="BX193" s="102"/>
      <c r="BY193" s="102"/>
      <c r="BZ193" s="102"/>
      <c r="CA193" s="102"/>
      <c r="CB193" s="102"/>
      <c r="CC193" s="102"/>
      <c r="CD193" s="102"/>
      <c r="CE193" s="102"/>
      <c r="CF193" s="102"/>
      <c r="CG193" s="102"/>
      <c r="CH193" s="102"/>
      <c r="CI193" s="102"/>
      <c r="CJ193" s="102"/>
      <c r="CK193" s="102"/>
      <c r="CL193" s="102"/>
      <c r="CM193" s="102"/>
      <c r="CN193" s="102"/>
      <c r="CO193" s="102"/>
      <c r="CP193" s="102"/>
      <c r="CQ193" s="102"/>
    </row>
    <row r="194" spans="1:95" ht="15.95" customHeight="1">
      <c r="A194" s="474"/>
      <c r="B194" s="470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  <c r="CA194" s="102"/>
      <c r="CB194" s="102"/>
      <c r="CC194" s="102"/>
      <c r="CD194" s="102"/>
      <c r="CE194" s="102"/>
      <c r="CF194" s="102"/>
      <c r="CG194" s="102"/>
      <c r="CH194" s="102"/>
      <c r="CI194" s="102"/>
      <c r="CJ194" s="102"/>
      <c r="CK194" s="102"/>
      <c r="CL194" s="102"/>
      <c r="CM194" s="102"/>
      <c r="CN194" s="102"/>
      <c r="CO194" s="102"/>
      <c r="CP194" s="102"/>
      <c r="CQ194" s="102"/>
    </row>
    <row r="195" spans="1:95" ht="15.95" customHeight="1">
      <c r="A195" s="474"/>
      <c r="B195" s="470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  <c r="BO195" s="102"/>
      <c r="BP195" s="102"/>
      <c r="BQ195" s="102"/>
      <c r="BR195" s="102"/>
      <c r="BS195" s="102"/>
      <c r="BT195" s="102"/>
      <c r="BU195" s="102"/>
      <c r="BV195" s="102"/>
      <c r="BW195" s="102"/>
      <c r="BX195" s="102"/>
      <c r="BY195" s="102"/>
      <c r="BZ195" s="102"/>
      <c r="CA195" s="102"/>
      <c r="CB195" s="102"/>
      <c r="CC195" s="102"/>
      <c r="CD195" s="102"/>
      <c r="CE195" s="102"/>
      <c r="CF195" s="102"/>
      <c r="CG195" s="102"/>
      <c r="CH195" s="102"/>
      <c r="CI195" s="102"/>
      <c r="CJ195" s="102"/>
      <c r="CK195" s="102"/>
      <c r="CL195" s="102"/>
      <c r="CM195" s="102"/>
      <c r="CN195" s="102"/>
      <c r="CO195" s="102"/>
      <c r="CP195" s="102"/>
      <c r="CQ195" s="102"/>
    </row>
    <row r="196" spans="1:95" ht="15.95" customHeight="1">
      <c r="A196" s="474"/>
      <c r="B196" s="470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  <c r="BO196" s="102"/>
      <c r="BP196" s="102"/>
      <c r="BQ196" s="102"/>
      <c r="BR196" s="102"/>
      <c r="BS196" s="102"/>
      <c r="BT196" s="102"/>
      <c r="BU196" s="102"/>
      <c r="BV196" s="102"/>
      <c r="BW196" s="102"/>
      <c r="BX196" s="102"/>
      <c r="BY196" s="102"/>
      <c r="BZ196" s="102"/>
      <c r="CA196" s="102"/>
      <c r="CB196" s="102"/>
      <c r="CC196" s="102"/>
      <c r="CD196" s="102"/>
      <c r="CE196" s="102"/>
      <c r="CF196" s="102"/>
      <c r="CG196" s="102"/>
      <c r="CH196" s="102"/>
      <c r="CI196" s="102"/>
      <c r="CJ196" s="102"/>
      <c r="CK196" s="102"/>
      <c r="CL196" s="102"/>
      <c r="CM196" s="102"/>
      <c r="CN196" s="102"/>
      <c r="CO196" s="102"/>
      <c r="CP196" s="102"/>
      <c r="CQ196" s="102"/>
    </row>
    <row r="197" spans="1:95" ht="15.95" customHeight="1">
      <c r="A197" s="474"/>
      <c r="B197" s="470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  <c r="BO197" s="102"/>
      <c r="BP197" s="102"/>
      <c r="BQ197" s="102"/>
      <c r="BR197" s="102"/>
      <c r="BS197" s="102"/>
      <c r="BT197" s="102"/>
      <c r="BU197" s="102"/>
      <c r="BV197" s="102"/>
      <c r="BW197" s="102"/>
      <c r="BX197" s="102"/>
      <c r="BY197" s="102"/>
      <c r="BZ197" s="102"/>
      <c r="CA197" s="102"/>
      <c r="CB197" s="102"/>
      <c r="CC197" s="102"/>
      <c r="CD197" s="102"/>
      <c r="CE197" s="102"/>
      <c r="CF197" s="102"/>
      <c r="CG197" s="102"/>
      <c r="CH197" s="102"/>
      <c r="CI197" s="102"/>
      <c r="CJ197" s="102"/>
      <c r="CK197" s="102"/>
      <c r="CL197" s="102"/>
      <c r="CM197" s="102"/>
      <c r="CN197" s="102"/>
      <c r="CO197" s="102"/>
      <c r="CP197" s="102"/>
      <c r="CQ197" s="102"/>
    </row>
    <row r="198" spans="1:95" ht="15.95" customHeight="1">
      <c r="A198" s="474"/>
      <c r="B198" s="470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  <c r="BO198" s="102"/>
      <c r="BP198" s="102"/>
      <c r="BQ198" s="102"/>
      <c r="BR198" s="102"/>
      <c r="BS198" s="102"/>
      <c r="BT198" s="102"/>
      <c r="BU198" s="102"/>
      <c r="BV198" s="102"/>
      <c r="BW198" s="102"/>
      <c r="BX198" s="102"/>
      <c r="BY198" s="102"/>
      <c r="BZ198" s="102"/>
      <c r="CA198" s="102"/>
      <c r="CB198" s="102"/>
      <c r="CC198" s="102"/>
      <c r="CD198" s="102"/>
      <c r="CE198" s="102"/>
      <c r="CF198" s="102"/>
      <c r="CG198" s="102"/>
      <c r="CH198" s="102"/>
      <c r="CI198" s="102"/>
      <c r="CJ198" s="102"/>
      <c r="CK198" s="102"/>
      <c r="CL198" s="102"/>
      <c r="CM198" s="102"/>
      <c r="CN198" s="102"/>
      <c r="CO198" s="102"/>
      <c r="CP198" s="102"/>
      <c r="CQ198" s="102"/>
    </row>
    <row r="199" spans="1:95" ht="15.95" customHeight="1">
      <c r="A199" s="474"/>
      <c r="B199" s="470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  <c r="BM199" s="102"/>
      <c r="BN199" s="102"/>
      <c r="BO199" s="102"/>
      <c r="BP199" s="102"/>
      <c r="BQ199" s="102"/>
      <c r="BR199" s="102"/>
      <c r="BS199" s="102"/>
      <c r="BT199" s="102"/>
      <c r="BU199" s="102"/>
      <c r="BV199" s="102"/>
      <c r="BW199" s="102"/>
      <c r="BX199" s="102"/>
      <c r="BY199" s="102"/>
      <c r="BZ199" s="102"/>
      <c r="CA199" s="102"/>
      <c r="CB199" s="102"/>
      <c r="CC199" s="102"/>
      <c r="CD199" s="102"/>
      <c r="CE199" s="102"/>
      <c r="CF199" s="102"/>
      <c r="CG199" s="102"/>
      <c r="CH199" s="102"/>
      <c r="CI199" s="102"/>
      <c r="CJ199" s="102"/>
      <c r="CK199" s="102"/>
      <c r="CL199" s="102"/>
      <c r="CM199" s="102"/>
      <c r="CN199" s="102"/>
      <c r="CO199" s="102"/>
      <c r="CP199" s="102"/>
      <c r="CQ199" s="102"/>
    </row>
    <row r="200" spans="1:95" ht="15.95" customHeight="1">
      <c r="A200" s="474"/>
      <c r="B200" s="470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  <c r="BM200" s="102"/>
      <c r="BN200" s="102"/>
      <c r="BO200" s="102"/>
      <c r="BP200" s="102"/>
      <c r="BQ200" s="102"/>
      <c r="BR200" s="102"/>
      <c r="BS200" s="102"/>
      <c r="BT200" s="102"/>
      <c r="BU200" s="102"/>
      <c r="BV200" s="102"/>
      <c r="BW200" s="102"/>
      <c r="BX200" s="102"/>
      <c r="BY200" s="102"/>
      <c r="BZ200" s="102"/>
      <c r="CA200" s="102"/>
      <c r="CB200" s="102"/>
      <c r="CC200" s="102"/>
      <c r="CD200" s="102"/>
      <c r="CE200" s="102"/>
      <c r="CF200" s="102"/>
      <c r="CG200" s="102"/>
      <c r="CH200" s="102"/>
      <c r="CI200" s="102"/>
      <c r="CJ200" s="102"/>
      <c r="CK200" s="102"/>
      <c r="CL200" s="102"/>
      <c r="CM200" s="102"/>
      <c r="CN200" s="102"/>
      <c r="CO200" s="102"/>
      <c r="CP200" s="102"/>
      <c r="CQ200" s="102"/>
    </row>
    <row r="201" spans="1:95" ht="15.95" customHeight="1">
      <c r="A201" s="474"/>
      <c r="B201" s="470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  <c r="BM201" s="102"/>
      <c r="BN201" s="102"/>
      <c r="BO201" s="102"/>
      <c r="BP201" s="102"/>
      <c r="BQ201" s="102"/>
      <c r="BR201" s="102"/>
      <c r="BS201" s="102"/>
      <c r="BT201" s="102"/>
      <c r="BU201" s="102"/>
      <c r="BV201" s="102"/>
      <c r="BW201" s="102"/>
      <c r="BX201" s="102"/>
      <c r="BY201" s="102"/>
      <c r="BZ201" s="102"/>
      <c r="CA201" s="102"/>
      <c r="CB201" s="102"/>
      <c r="CC201" s="102"/>
      <c r="CD201" s="102"/>
      <c r="CE201" s="102"/>
      <c r="CF201" s="102"/>
      <c r="CG201" s="102"/>
      <c r="CH201" s="102"/>
      <c r="CI201" s="102"/>
      <c r="CJ201" s="102"/>
      <c r="CK201" s="102"/>
      <c r="CL201" s="102"/>
      <c r="CM201" s="102"/>
      <c r="CN201" s="102"/>
      <c r="CO201" s="102"/>
      <c r="CP201" s="102"/>
      <c r="CQ201" s="102"/>
    </row>
    <row r="202" spans="1:95" ht="15.95" customHeight="1">
      <c r="A202" s="474"/>
      <c r="B202" s="470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  <c r="BM202" s="102"/>
      <c r="BN202" s="102"/>
      <c r="BO202" s="102"/>
      <c r="BP202" s="102"/>
      <c r="BQ202" s="102"/>
      <c r="BR202" s="102"/>
      <c r="BS202" s="102"/>
      <c r="BT202" s="102"/>
      <c r="BU202" s="102"/>
      <c r="BV202" s="102"/>
      <c r="BW202" s="102"/>
      <c r="BX202" s="102"/>
      <c r="BY202" s="102"/>
      <c r="BZ202" s="102"/>
      <c r="CA202" s="102"/>
      <c r="CB202" s="102"/>
      <c r="CC202" s="102"/>
      <c r="CD202" s="102"/>
      <c r="CE202" s="102"/>
      <c r="CF202" s="102"/>
      <c r="CG202" s="102"/>
      <c r="CH202" s="102"/>
      <c r="CI202" s="102"/>
      <c r="CJ202" s="102"/>
      <c r="CK202" s="102"/>
      <c r="CL202" s="102"/>
      <c r="CM202" s="102"/>
      <c r="CN202" s="102"/>
      <c r="CO202" s="102"/>
      <c r="CP202" s="102"/>
      <c r="CQ202" s="102"/>
    </row>
    <row r="203" spans="1:95" ht="15.95" customHeight="1">
      <c r="A203" s="474"/>
      <c r="B203" s="470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  <c r="BD203" s="102"/>
      <c r="BE203" s="102"/>
      <c r="BF203" s="102"/>
      <c r="BG203" s="102"/>
      <c r="BH203" s="102"/>
      <c r="BI203" s="102"/>
      <c r="BJ203" s="102"/>
      <c r="BK203" s="102"/>
      <c r="BL203" s="102"/>
      <c r="BM203" s="102"/>
      <c r="BN203" s="102"/>
      <c r="BO203" s="102"/>
      <c r="BP203" s="102"/>
      <c r="BQ203" s="102"/>
      <c r="BR203" s="102"/>
      <c r="BS203" s="102"/>
      <c r="BT203" s="102"/>
      <c r="BU203" s="102"/>
      <c r="BV203" s="102"/>
      <c r="BW203" s="102"/>
      <c r="BX203" s="102"/>
      <c r="BY203" s="102"/>
      <c r="BZ203" s="102"/>
      <c r="CA203" s="102"/>
      <c r="CB203" s="102"/>
      <c r="CC203" s="102"/>
      <c r="CD203" s="102"/>
      <c r="CE203" s="102"/>
      <c r="CF203" s="102"/>
      <c r="CG203" s="102"/>
      <c r="CH203" s="102"/>
      <c r="CI203" s="102"/>
      <c r="CJ203" s="102"/>
      <c r="CK203" s="102"/>
      <c r="CL203" s="102"/>
      <c r="CM203" s="102"/>
      <c r="CN203" s="102"/>
      <c r="CO203" s="102"/>
      <c r="CP203" s="102"/>
      <c r="CQ203" s="102"/>
    </row>
    <row r="204" spans="1:95" ht="15.95" customHeight="1">
      <c r="A204" s="474"/>
      <c r="B204" s="470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  <c r="BL204" s="102"/>
      <c r="BM204" s="102"/>
      <c r="BN204" s="102"/>
      <c r="BO204" s="102"/>
      <c r="BP204" s="102"/>
      <c r="BQ204" s="102"/>
      <c r="BR204" s="102"/>
      <c r="BS204" s="102"/>
      <c r="BT204" s="102"/>
      <c r="BU204" s="102"/>
      <c r="BV204" s="102"/>
      <c r="BW204" s="102"/>
      <c r="BX204" s="102"/>
      <c r="BY204" s="102"/>
      <c r="BZ204" s="102"/>
      <c r="CA204" s="102"/>
      <c r="CB204" s="102"/>
      <c r="CC204" s="102"/>
      <c r="CD204" s="102"/>
      <c r="CE204" s="102"/>
      <c r="CF204" s="102"/>
      <c r="CG204" s="102"/>
      <c r="CH204" s="102"/>
      <c r="CI204" s="102"/>
      <c r="CJ204" s="102"/>
      <c r="CK204" s="102"/>
      <c r="CL204" s="102"/>
      <c r="CM204" s="102"/>
      <c r="CN204" s="102"/>
      <c r="CO204" s="102"/>
      <c r="CP204" s="102"/>
      <c r="CQ204" s="102"/>
    </row>
    <row r="205" spans="1:95" ht="15.95" customHeight="1">
      <c r="A205" s="474"/>
      <c r="B205" s="470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  <c r="BD205" s="102"/>
      <c r="BE205" s="102"/>
      <c r="BF205" s="102"/>
      <c r="BG205" s="102"/>
      <c r="BH205" s="102"/>
      <c r="BI205" s="102"/>
      <c r="BJ205" s="102"/>
      <c r="BK205" s="102"/>
      <c r="BL205" s="102"/>
      <c r="BM205" s="102"/>
      <c r="BN205" s="102"/>
      <c r="BO205" s="102"/>
      <c r="BP205" s="102"/>
      <c r="BQ205" s="102"/>
      <c r="BR205" s="102"/>
      <c r="BS205" s="102"/>
      <c r="BT205" s="102"/>
      <c r="BU205" s="102"/>
      <c r="BV205" s="102"/>
      <c r="BW205" s="102"/>
      <c r="BX205" s="102"/>
      <c r="BY205" s="102"/>
      <c r="BZ205" s="102"/>
      <c r="CA205" s="102"/>
      <c r="CB205" s="102"/>
      <c r="CC205" s="102"/>
      <c r="CD205" s="102"/>
      <c r="CE205" s="102"/>
      <c r="CF205" s="102"/>
      <c r="CG205" s="102"/>
      <c r="CH205" s="102"/>
      <c r="CI205" s="102"/>
      <c r="CJ205" s="102"/>
      <c r="CK205" s="102"/>
      <c r="CL205" s="102"/>
      <c r="CM205" s="102"/>
      <c r="CN205" s="102"/>
      <c r="CO205" s="102"/>
      <c r="CP205" s="102"/>
      <c r="CQ205" s="102"/>
    </row>
    <row r="206" spans="1:95" ht="15.95" customHeight="1">
      <c r="A206" s="474"/>
      <c r="B206" s="470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  <c r="BD206" s="102"/>
      <c r="BE206" s="102"/>
      <c r="BF206" s="102"/>
      <c r="BG206" s="102"/>
      <c r="BH206" s="102"/>
      <c r="BI206" s="102"/>
      <c r="BJ206" s="102"/>
      <c r="BK206" s="102"/>
      <c r="BL206" s="102"/>
      <c r="BM206" s="102"/>
      <c r="BN206" s="102"/>
      <c r="BO206" s="102"/>
      <c r="BP206" s="102"/>
      <c r="BQ206" s="102"/>
      <c r="BR206" s="102"/>
      <c r="BS206" s="102"/>
      <c r="BT206" s="102"/>
      <c r="BU206" s="102"/>
      <c r="BV206" s="102"/>
      <c r="BW206" s="102"/>
      <c r="BX206" s="102"/>
      <c r="BY206" s="102"/>
      <c r="BZ206" s="102"/>
      <c r="CA206" s="102"/>
      <c r="CB206" s="102"/>
      <c r="CC206" s="102"/>
      <c r="CD206" s="102"/>
      <c r="CE206" s="102"/>
      <c r="CF206" s="102"/>
      <c r="CG206" s="102"/>
      <c r="CH206" s="102"/>
      <c r="CI206" s="102"/>
      <c r="CJ206" s="102"/>
      <c r="CK206" s="102"/>
      <c r="CL206" s="102"/>
      <c r="CM206" s="102"/>
      <c r="CN206" s="102"/>
      <c r="CO206" s="102"/>
      <c r="CP206" s="102"/>
      <c r="CQ206" s="102"/>
    </row>
    <row r="207" spans="1:95" ht="15.95" customHeight="1">
      <c r="A207" s="474"/>
      <c r="B207" s="470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  <c r="BD207" s="102"/>
      <c r="BE207" s="102"/>
      <c r="BF207" s="102"/>
      <c r="BG207" s="102"/>
      <c r="BH207" s="102"/>
      <c r="BI207" s="102"/>
      <c r="BJ207" s="102"/>
      <c r="BK207" s="102"/>
      <c r="BL207" s="102"/>
      <c r="BM207" s="102"/>
      <c r="BN207" s="102"/>
      <c r="BO207" s="102"/>
      <c r="BP207" s="102"/>
      <c r="BQ207" s="102"/>
      <c r="BR207" s="102"/>
      <c r="BS207" s="102"/>
      <c r="BT207" s="102"/>
      <c r="BU207" s="102"/>
      <c r="BV207" s="102"/>
      <c r="BW207" s="102"/>
      <c r="BX207" s="102"/>
      <c r="BY207" s="102"/>
      <c r="BZ207" s="102"/>
      <c r="CA207" s="102"/>
      <c r="CB207" s="102"/>
      <c r="CC207" s="102"/>
      <c r="CD207" s="102"/>
      <c r="CE207" s="102"/>
      <c r="CF207" s="102"/>
      <c r="CG207" s="102"/>
      <c r="CH207" s="102"/>
      <c r="CI207" s="102"/>
      <c r="CJ207" s="102"/>
      <c r="CK207" s="102"/>
      <c r="CL207" s="102"/>
      <c r="CM207" s="102"/>
      <c r="CN207" s="102"/>
      <c r="CO207" s="102"/>
      <c r="CP207" s="102"/>
      <c r="CQ207" s="102"/>
    </row>
    <row r="208" spans="1:95" ht="15.95" customHeight="1">
      <c r="A208" s="474"/>
      <c r="B208" s="470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  <c r="BL208" s="102"/>
      <c r="BM208" s="102"/>
      <c r="BN208" s="102"/>
      <c r="BO208" s="102"/>
      <c r="BP208" s="102"/>
      <c r="BQ208" s="102"/>
      <c r="BR208" s="102"/>
      <c r="BS208" s="102"/>
      <c r="BT208" s="102"/>
      <c r="BU208" s="102"/>
      <c r="BV208" s="102"/>
      <c r="BW208" s="102"/>
      <c r="BX208" s="102"/>
      <c r="BY208" s="102"/>
      <c r="BZ208" s="102"/>
      <c r="CA208" s="102"/>
      <c r="CB208" s="102"/>
      <c r="CC208" s="102"/>
      <c r="CD208" s="102"/>
      <c r="CE208" s="102"/>
      <c r="CF208" s="102"/>
      <c r="CG208" s="102"/>
      <c r="CH208" s="102"/>
      <c r="CI208" s="102"/>
      <c r="CJ208" s="102"/>
      <c r="CK208" s="102"/>
      <c r="CL208" s="102"/>
      <c r="CM208" s="102"/>
      <c r="CN208" s="102"/>
      <c r="CO208" s="102"/>
      <c r="CP208" s="102"/>
      <c r="CQ208" s="102"/>
    </row>
    <row r="209" spans="1:95" ht="15.95" customHeight="1">
      <c r="A209" s="474"/>
      <c r="B209" s="470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  <c r="BL209" s="102"/>
      <c r="BM209" s="102"/>
      <c r="BN209" s="102"/>
      <c r="BO209" s="102"/>
      <c r="BP209" s="102"/>
      <c r="BQ209" s="102"/>
      <c r="BR209" s="102"/>
      <c r="BS209" s="102"/>
      <c r="BT209" s="102"/>
      <c r="BU209" s="102"/>
      <c r="BV209" s="102"/>
      <c r="BW209" s="102"/>
      <c r="BX209" s="102"/>
      <c r="BY209" s="102"/>
      <c r="BZ209" s="102"/>
      <c r="CA209" s="102"/>
      <c r="CB209" s="102"/>
      <c r="CC209" s="102"/>
      <c r="CD209" s="102"/>
      <c r="CE209" s="102"/>
      <c r="CF209" s="102"/>
      <c r="CG209" s="102"/>
      <c r="CH209" s="102"/>
      <c r="CI209" s="102"/>
      <c r="CJ209" s="102"/>
      <c r="CK209" s="102"/>
      <c r="CL209" s="102"/>
      <c r="CM209" s="102"/>
      <c r="CN209" s="102"/>
      <c r="CO209" s="102"/>
      <c r="CP209" s="102"/>
      <c r="CQ209" s="102"/>
    </row>
    <row r="210" spans="1:95" ht="15.95" customHeight="1">
      <c r="A210" s="474"/>
      <c r="B210" s="470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  <c r="BL210" s="102"/>
      <c r="BM210" s="102"/>
      <c r="BN210" s="102"/>
      <c r="BO210" s="102"/>
      <c r="BP210" s="102"/>
      <c r="BQ210" s="102"/>
      <c r="BR210" s="102"/>
      <c r="BS210" s="102"/>
      <c r="BT210" s="102"/>
      <c r="BU210" s="102"/>
      <c r="BV210" s="102"/>
      <c r="BW210" s="102"/>
      <c r="BX210" s="102"/>
      <c r="BY210" s="102"/>
      <c r="BZ210" s="102"/>
      <c r="CA210" s="102"/>
      <c r="CB210" s="102"/>
      <c r="CC210" s="102"/>
      <c r="CD210" s="102"/>
      <c r="CE210" s="102"/>
      <c r="CF210" s="102"/>
      <c r="CG210" s="102"/>
      <c r="CH210" s="102"/>
      <c r="CI210" s="102"/>
      <c r="CJ210" s="102"/>
      <c r="CK210" s="102"/>
      <c r="CL210" s="102"/>
      <c r="CM210" s="102"/>
      <c r="CN210" s="102"/>
      <c r="CO210" s="102"/>
      <c r="CP210" s="102"/>
      <c r="CQ210" s="102"/>
    </row>
    <row r="211" spans="1:95" ht="15.95" customHeight="1">
      <c r="A211" s="474"/>
      <c r="B211" s="470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  <c r="BL211" s="102"/>
      <c r="BM211" s="102"/>
      <c r="BN211" s="102"/>
      <c r="BO211" s="102"/>
      <c r="BP211" s="102"/>
      <c r="BQ211" s="102"/>
      <c r="BR211" s="102"/>
      <c r="BS211" s="102"/>
      <c r="BT211" s="102"/>
      <c r="BU211" s="102"/>
      <c r="BV211" s="102"/>
      <c r="BW211" s="102"/>
      <c r="BX211" s="102"/>
      <c r="BY211" s="102"/>
      <c r="BZ211" s="102"/>
      <c r="CA211" s="102"/>
      <c r="CB211" s="102"/>
      <c r="CC211" s="102"/>
      <c r="CD211" s="102"/>
      <c r="CE211" s="102"/>
      <c r="CF211" s="102"/>
      <c r="CG211" s="102"/>
      <c r="CH211" s="102"/>
      <c r="CI211" s="102"/>
      <c r="CJ211" s="102"/>
      <c r="CK211" s="102"/>
      <c r="CL211" s="102"/>
      <c r="CM211" s="102"/>
      <c r="CN211" s="102"/>
      <c r="CO211" s="102"/>
      <c r="CP211" s="102"/>
      <c r="CQ211" s="102"/>
    </row>
    <row r="212" spans="1:95" ht="15.95" customHeight="1">
      <c r="A212" s="474"/>
      <c r="B212" s="470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  <c r="BL212" s="102"/>
      <c r="BM212" s="102"/>
      <c r="BN212" s="102"/>
      <c r="BO212" s="102"/>
      <c r="BP212" s="102"/>
      <c r="BQ212" s="102"/>
      <c r="BR212" s="102"/>
      <c r="BS212" s="102"/>
      <c r="BT212" s="102"/>
      <c r="BU212" s="102"/>
      <c r="BV212" s="102"/>
      <c r="BW212" s="102"/>
      <c r="BX212" s="102"/>
      <c r="BY212" s="102"/>
      <c r="BZ212" s="102"/>
      <c r="CA212" s="102"/>
      <c r="CB212" s="102"/>
      <c r="CC212" s="102"/>
      <c r="CD212" s="102"/>
      <c r="CE212" s="102"/>
      <c r="CF212" s="102"/>
      <c r="CG212" s="102"/>
      <c r="CH212" s="102"/>
      <c r="CI212" s="102"/>
      <c r="CJ212" s="102"/>
      <c r="CK212" s="102"/>
      <c r="CL212" s="102"/>
      <c r="CM212" s="102"/>
      <c r="CN212" s="102"/>
      <c r="CO212" s="102"/>
      <c r="CP212" s="102"/>
      <c r="CQ212" s="102"/>
    </row>
    <row r="213" spans="1:95" ht="15.95" customHeight="1">
      <c r="A213" s="474"/>
      <c r="B213" s="470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  <c r="BL213" s="102"/>
      <c r="BM213" s="102"/>
      <c r="BN213" s="102"/>
      <c r="BO213" s="102"/>
      <c r="BP213" s="102"/>
      <c r="BQ213" s="102"/>
      <c r="BR213" s="102"/>
      <c r="BS213" s="102"/>
      <c r="BT213" s="102"/>
      <c r="BU213" s="102"/>
      <c r="BV213" s="102"/>
      <c r="BW213" s="102"/>
      <c r="BX213" s="102"/>
      <c r="BY213" s="102"/>
      <c r="BZ213" s="102"/>
      <c r="CA213" s="102"/>
      <c r="CB213" s="102"/>
      <c r="CC213" s="102"/>
      <c r="CD213" s="102"/>
      <c r="CE213" s="102"/>
      <c r="CF213" s="102"/>
      <c r="CG213" s="102"/>
      <c r="CH213" s="102"/>
      <c r="CI213" s="102"/>
      <c r="CJ213" s="102"/>
      <c r="CK213" s="102"/>
      <c r="CL213" s="102"/>
      <c r="CM213" s="102"/>
      <c r="CN213" s="102"/>
      <c r="CO213" s="102"/>
      <c r="CP213" s="102"/>
      <c r="CQ213" s="102"/>
    </row>
    <row r="214" spans="1:95" ht="15.95" customHeight="1">
      <c r="A214" s="474"/>
      <c r="B214" s="470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  <c r="BL214" s="102"/>
      <c r="BM214" s="102"/>
      <c r="BN214" s="102"/>
      <c r="BO214" s="102"/>
      <c r="BP214" s="102"/>
      <c r="BQ214" s="102"/>
      <c r="BR214" s="102"/>
      <c r="BS214" s="102"/>
      <c r="BT214" s="102"/>
      <c r="BU214" s="102"/>
      <c r="BV214" s="102"/>
      <c r="BW214" s="102"/>
      <c r="BX214" s="102"/>
      <c r="BY214" s="102"/>
      <c r="BZ214" s="102"/>
      <c r="CA214" s="102"/>
      <c r="CB214" s="102"/>
      <c r="CC214" s="102"/>
      <c r="CD214" s="102"/>
      <c r="CE214" s="102"/>
      <c r="CF214" s="102"/>
      <c r="CG214" s="102"/>
      <c r="CH214" s="102"/>
      <c r="CI214" s="102"/>
      <c r="CJ214" s="102"/>
      <c r="CK214" s="102"/>
      <c r="CL214" s="102"/>
      <c r="CM214" s="102"/>
      <c r="CN214" s="102"/>
      <c r="CO214" s="102"/>
      <c r="CP214" s="102"/>
      <c r="CQ214" s="102"/>
    </row>
    <row r="215" spans="1:95" ht="15.95" customHeight="1">
      <c r="A215" s="474"/>
      <c r="B215" s="470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  <c r="BL215" s="102"/>
      <c r="BM215" s="102"/>
      <c r="BN215" s="102"/>
      <c r="BO215" s="102"/>
      <c r="BP215" s="102"/>
      <c r="BQ215" s="102"/>
      <c r="BR215" s="102"/>
      <c r="BS215" s="102"/>
      <c r="BT215" s="102"/>
      <c r="BU215" s="102"/>
      <c r="BV215" s="102"/>
      <c r="BW215" s="102"/>
      <c r="BX215" s="102"/>
      <c r="BY215" s="102"/>
      <c r="BZ215" s="102"/>
      <c r="CA215" s="102"/>
      <c r="CB215" s="102"/>
      <c r="CC215" s="102"/>
      <c r="CD215" s="102"/>
      <c r="CE215" s="102"/>
      <c r="CF215" s="102"/>
      <c r="CG215" s="102"/>
      <c r="CH215" s="102"/>
      <c r="CI215" s="102"/>
      <c r="CJ215" s="102"/>
      <c r="CK215" s="102"/>
      <c r="CL215" s="102"/>
      <c r="CM215" s="102"/>
      <c r="CN215" s="102"/>
      <c r="CO215" s="102"/>
      <c r="CP215" s="102"/>
      <c r="CQ215" s="102"/>
    </row>
    <row r="216" spans="1:95" ht="15.95" customHeight="1">
      <c r="A216" s="474"/>
      <c r="B216" s="470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  <c r="BL216" s="102"/>
      <c r="BM216" s="102"/>
      <c r="BN216" s="102"/>
      <c r="BO216" s="102"/>
      <c r="BP216" s="102"/>
      <c r="BQ216" s="102"/>
      <c r="BR216" s="102"/>
      <c r="BS216" s="102"/>
      <c r="BT216" s="102"/>
      <c r="BU216" s="102"/>
      <c r="BV216" s="102"/>
      <c r="BW216" s="102"/>
      <c r="BX216" s="102"/>
      <c r="BY216" s="102"/>
      <c r="BZ216" s="102"/>
      <c r="CA216" s="102"/>
      <c r="CB216" s="102"/>
      <c r="CC216" s="102"/>
      <c r="CD216" s="102"/>
      <c r="CE216" s="102"/>
      <c r="CF216" s="102"/>
      <c r="CG216" s="102"/>
      <c r="CH216" s="102"/>
      <c r="CI216" s="102"/>
      <c r="CJ216" s="102"/>
      <c r="CK216" s="102"/>
      <c r="CL216" s="102"/>
      <c r="CM216" s="102"/>
      <c r="CN216" s="102"/>
      <c r="CO216" s="102"/>
      <c r="CP216" s="102"/>
      <c r="CQ216" s="102"/>
    </row>
    <row r="217" spans="1:95" ht="15.95" customHeight="1">
      <c r="A217" s="474"/>
      <c r="B217" s="470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  <c r="BL217" s="102"/>
      <c r="BM217" s="102"/>
      <c r="BN217" s="102"/>
      <c r="BO217" s="102"/>
      <c r="BP217" s="102"/>
      <c r="BQ217" s="102"/>
      <c r="BR217" s="102"/>
      <c r="BS217" s="102"/>
      <c r="BT217" s="102"/>
      <c r="BU217" s="102"/>
      <c r="BV217" s="102"/>
      <c r="BW217" s="102"/>
      <c r="BX217" s="102"/>
      <c r="BY217" s="102"/>
      <c r="BZ217" s="102"/>
      <c r="CA217" s="102"/>
      <c r="CB217" s="102"/>
      <c r="CC217" s="102"/>
      <c r="CD217" s="102"/>
      <c r="CE217" s="102"/>
      <c r="CF217" s="102"/>
      <c r="CG217" s="102"/>
      <c r="CH217" s="102"/>
      <c r="CI217" s="102"/>
      <c r="CJ217" s="102"/>
      <c r="CK217" s="102"/>
      <c r="CL217" s="102"/>
      <c r="CM217" s="102"/>
      <c r="CN217" s="102"/>
      <c r="CO217" s="102"/>
      <c r="CP217" s="102"/>
      <c r="CQ217" s="102"/>
    </row>
    <row r="218" spans="1:95" ht="15.95" customHeight="1">
      <c r="A218" s="474"/>
      <c r="B218" s="470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  <c r="BL218" s="102"/>
      <c r="BM218" s="102"/>
      <c r="BN218" s="102"/>
      <c r="BO218" s="102"/>
      <c r="BP218" s="102"/>
      <c r="BQ218" s="102"/>
      <c r="BR218" s="102"/>
      <c r="BS218" s="102"/>
      <c r="BT218" s="102"/>
      <c r="BU218" s="102"/>
      <c r="BV218" s="102"/>
      <c r="BW218" s="102"/>
      <c r="BX218" s="102"/>
      <c r="BY218" s="102"/>
      <c r="BZ218" s="102"/>
      <c r="CA218" s="102"/>
      <c r="CB218" s="102"/>
      <c r="CC218" s="102"/>
      <c r="CD218" s="102"/>
      <c r="CE218" s="102"/>
      <c r="CF218" s="102"/>
      <c r="CG218" s="102"/>
      <c r="CH218" s="102"/>
      <c r="CI218" s="102"/>
      <c r="CJ218" s="102"/>
      <c r="CK218" s="102"/>
      <c r="CL218" s="102"/>
      <c r="CM218" s="102"/>
      <c r="CN218" s="102"/>
      <c r="CO218" s="102"/>
      <c r="CP218" s="102"/>
      <c r="CQ218" s="102"/>
    </row>
    <row r="219" spans="1:95" ht="15.95" customHeight="1">
      <c r="A219" s="474"/>
      <c r="B219" s="470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  <c r="BM219" s="102"/>
      <c r="BN219" s="102"/>
      <c r="BO219" s="102"/>
      <c r="BP219" s="102"/>
      <c r="BQ219" s="102"/>
      <c r="BR219" s="102"/>
      <c r="BS219" s="102"/>
      <c r="BT219" s="102"/>
      <c r="BU219" s="102"/>
      <c r="BV219" s="102"/>
      <c r="BW219" s="102"/>
      <c r="BX219" s="102"/>
      <c r="BY219" s="102"/>
      <c r="BZ219" s="102"/>
      <c r="CA219" s="102"/>
      <c r="CB219" s="102"/>
      <c r="CC219" s="102"/>
      <c r="CD219" s="102"/>
      <c r="CE219" s="102"/>
      <c r="CF219" s="102"/>
      <c r="CG219" s="102"/>
      <c r="CH219" s="102"/>
      <c r="CI219" s="102"/>
      <c r="CJ219" s="102"/>
      <c r="CK219" s="102"/>
      <c r="CL219" s="102"/>
      <c r="CM219" s="102"/>
      <c r="CN219" s="102"/>
      <c r="CO219" s="102"/>
      <c r="CP219" s="102"/>
      <c r="CQ219" s="102"/>
    </row>
    <row r="220" spans="1:95" ht="15.95" customHeight="1">
      <c r="A220" s="474"/>
      <c r="B220" s="470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  <c r="BL220" s="102"/>
      <c r="BM220" s="102"/>
      <c r="BN220" s="102"/>
      <c r="BO220" s="102"/>
      <c r="BP220" s="102"/>
      <c r="BQ220" s="102"/>
      <c r="BR220" s="102"/>
      <c r="BS220" s="102"/>
      <c r="BT220" s="102"/>
      <c r="BU220" s="102"/>
      <c r="BV220" s="102"/>
      <c r="BW220" s="102"/>
      <c r="BX220" s="102"/>
      <c r="BY220" s="102"/>
      <c r="BZ220" s="102"/>
      <c r="CA220" s="102"/>
      <c r="CB220" s="102"/>
      <c r="CC220" s="102"/>
      <c r="CD220" s="102"/>
      <c r="CE220" s="102"/>
      <c r="CF220" s="102"/>
      <c r="CG220" s="102"/>
      <c r="CH220" s="102"/>
      <c r="CI220" s="102"/>
      <c r="CJ220" s="102"/>
      <c r="CK220" s="102"/>
      <c r="CL220" s="102"/>
      <c r="CM220" s="102"/>
      <c r="CN220" s="102"/>
      <c r="CO220" s="102"/>
      <c r="CP220" s="102"/>
      <c r="CQ220" s="102"/>
    </row>
    <row r="221" spans="1:95" ht="15.95" customHeight="1">
      <c r="A221" s="474"/>
      <c r="B221" s="470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  <c r="BL221" s="102"/>
      <c r="BM221" s="102"/>
      <c r="BN221" s="102"/>
      <c r="BO221" s="102"/>
      <c r="BP221" s="102"/>
      <c r="BQ221" s="102"/>
      <c r="BR221" s="102"/>
      <c r="BS221" s="102"/>
      <c r="BT221" s="102"/>
      <c r="BU221" s="102"/>
      <c r="BV221" s="102"/>
      <c r="BW221" s="102"/>
      <c r="BX221" s="102"/>
      <c r="BY221" s="102"/>
      <c r="BZ221" s="102"/>
      <c r="CA221" s="102"/>
      <c r="CB221" s="102"/>
      <c r="CC221" s="102"/>
      <c r="CD221" s="102"/>
      <c r="CE221" s="102"/>
      <c r="CF221" s="102"/>
      <c r="CG221" s="102"/>
      <c r="CH221" s="102"/>
      <c r="CI221" s="102"/>
      <c r="CJ221" s="102"/>
      <c r="CK221" s="102"/>
      <c r="CL221" s="102"/>
      <c r="CM221" s="102"/>
      <c r="CN221" s="102"/>
      <c r="CO221" s="102"/>
      <c r="CP221" s="102"/>
      <c r="CQ221" s="102"/>
    </row>
    <row r="222" spans="1:95" ht="15.95" customHeight="1">
      <c r="A222" s="474"/>
      <c r="B222" s="470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  <c r="BL222" s="102"/>
      <c r="BM222" s="102"/>
      <c r="BN222" s="102"/>
      <c r="BO222" s="102"/>
      <c r="BP222" s="102"/>
      <c r="BQ222" s="102"/>
      <c r="BR222" s="102"/>
      <c r="BS222" s="102"/>
      <c r="BT222" s="102"/>
      <c r="BU222" s="102"/>
      <c r="BV222" s="102"/>
      <c r="BW222" s="102"/>
      <c r="BX222" s="102"/>
      <c r="BY222" s="102"/>
      <c r="BZ222" s="102"/>
      <c r="CA222" s="102"/>
      <c r="CB222" s="102"/>
      <c r="CC222" s="102"/>
      <c r="CD222" s="102"/>
      <c r="CE222" s="102"/>
      <c r="CF222" s="102"/>
      <c r="CG222" s="102"/>
      <c r="CH222" s="102"/>
      <c r="CI222" s="102"/>
      <c r="CJ222" s="102"/>
      <c r="CK222" s="102"/>
      <c r="CL222" s="102"/>
      <c r="CM222" s="102"/>
      <c r="CN222" s="102"/>
      <c r="CO222" s="102"/>
      <c r="CP222" s="102"/>
      <c r="CQ222" s="102"/>
    </row>
    <row r="223" spans="1:95" ht="15.95" customHeight="1">
      <c r="A223" s="474"/>
      <c r="B223" s="470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2"/>
      <c r="BM223" s="102"/>
      <c r="BN223" s="102"/>
      <c r="BO223" s="102"/>
      <c r="BP223" s="102"/>
      <c r="BQ223" s="102"/>
      <c r="BR223" s="102"/>
      <c r="BS223" s="102"/>
      <c r="BT223" s="102"/>
      <c r="BU223" s="102"/>
      <c r="BV223" s="102"/>
      <c r="BW223" s="102"/>
      <c r="BX223" s="102"/>
      <c r="BY223" s="102"/>
      <c r="BZ223" s="102"/>
      <c r="CA223" s="102"/>
      <c r="CB223" s="102"/>
      <c r="CC223" s="102"/>
      <c r="CD223" s="102"/>
      <c r="CE223" s="102"/>
      <c r="CF223" s="102"/>
      <c r="CG223" s="102"/>
      <c r="CH223" s="102"/>
      <c r="CI223" s="102"/>
      <c r="CJ223" s="102"/>
      <c r="CK223" s="102"/>
      <c r="CL223" s="102"/>
      <c r="CM223" s="102"/>
      <c r="CN223" s="102"/>
      <c r="CO223" s="102"/>
      <c r="CP223" s="102"/>
      <c r="CQ223" s="102"/>
    </row>
    <row r="224" spans="1:95" ht="15.95" customHeight="1">
      <c r="A224" s="474"/>
      <c r="B224" s="470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  <c r="BL224" s="102"/>
      <c r="BM224" s="102"/>
      <c r="BN224" s="102"/>
      <c r="BO224" s="102"/>
      <c r="BP224" s="102"/>
      <c r="BQ224" s="102"/>
      <c r="BR224" s="102"/>
      <c r="BS224" s="102"/>
      <c r="BT224" s="102"/>
      <c r="BU224" s="102"/>
      <c r="BV224" s="102"/>
      <c r="BW224" s="102"/>
      <c r="BX224" s="102"/>
      <c r="BY224" s="102"/>
      <c r="BZ224" s="102"/>
      <c r="CA224" s="102"/>
      <c r="CB224" s="102"/>
      <c r="CC224" s="102"/>
      <c r="CD224" s="102"/>
      <c r="CE224" s="102"/>
      <c r="CF224" s="102"/>
      <c r="CG224" s="102"/>
      <c r="CH224" s="102"/>
      <c r="CI224" s="102"/>
      <c r="CJ224" s="102"/>
      <c r="CK224" s="102"/>
      <c r="CL224" s="102"/>
      <c r="CM224" s="102"/>
      <c r="CN224" s="102"/>
      <c r="CO224" s="102"/>
      <c r="CP224" s="102"/>
      <c r="CQ224" s="102"/>
    </row>
    <row r="225" spans="1:95" ht="15.95" customHeight="1">
      <c r="A225" s="474"/>
      <c r="B225" s="470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  <c r="BD225" s="102"/>
      <c r="BE225" s="102"/>
      <c r="BF225" s="102"/>
      <c r="BG225" s="102"/>
      <c r="BH225" s="102"/>
      <c r="BI225" s="102"/>
      <c r="BJ225" s="102"/>
      <c r="BK225" s="102"/>
      <c r="BL225" s="102"/>
      <c r="BM225" s="102"/>
      <c r="BN225" s="102"/>
      <c r="BO225" s="102"/>
      <c r="BP225" s="102"/>
      <c r="BQ225" s="102"/>
      <c r="BR225" s="102"/>
      <c r="BS225" s="102"/>
      <c r="BT225" s="102"/>
      <c r="BU225" s="102"/>
      <c r="BV225" s="102"/>
      <c r="BW225" s="102"/>
      <c r="BX225" s="102"/>
      <c r="BY225" s="102"/>
      <c r="BZ225" s="102"/>
      <c r="CA225" s="102"/>
      <c r="CB225" s="102"/>
      <c r="CC225" s="102"/>
      <c r="CD225" s="102"/>
      <c r="CE225" s="102"/>
      <c r="CF225" s="102"/>
      <c r="CG225" s="102"/>
      <c r="CH225" s="102"/>
      <c r="CI225" s="102"/>
      <c r="CJ225" s="102"/>
      <c r="CK225" s="102"/>
      <c r="CL225" s="102"/>
      <c r="CM225" s="102"/>
      <c r="CN225" s="102"/>
      <c r="CO225" s="102"/>
      <c r="CP225" s="102"/>
      <c r="CQ225" s="102"/>
    </row>
    <row r="226" spans="1:95" ht="15.95" customHeight="1">
      <c r="A226" s="474"/>
      <c r="B226" s="470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  <c r="BD226" s="102"/>
      <c r="BE226" s="102"/>
      <c r="BF226" s="102"/>
      <c r="BG226" s="102"/>
      <c r="BH226" s="102"/>
      <c r="BI226" s="102"/>
      <c r="BJ226" s="102"/>
      <c r="BK226" s="102"/>
      <c r="BL226" s="102"/>
      <c r="BM226" s="102"/>
      <c r="BN226" s="102"/>
      <c r="BO226" s="102"/>
      <c r="BP226" s="102"/>
      <c r="BQ226" s="102"/>
      <c r="BR226" s="102"/>
      <c r="BS226" s="102"/>
      <c r="BT226" s="102"/>
      <c r="BU226" s="102"/>
      <c r="BV226" s="102"/>
      <c r="BW226" s="102"/>
      <c r="BX226" s="102"/>
      <c r="BY226" s="102"/>
      <c r="BZ226" s="102"/>
      <c r="CA226" s="102"/>
      <c r="CB226" s="102"/>
      <c r="CC226" s="102"/>
      <c r="CD226" s="102"/>
      <c r="CE226" s="102"/>
      <c r="CF226" s="102"/>
      <c r="CG226" s="102"/>
      <c r="CH226" s="102"/>
      <c r="CI226" s="102"/>
      <c r="CJ226" s="102"/>
      <c r="CK226" s="102"/>
      <c r="CL226" s="102"/>
      <c r="CM226" s="102"/>
      <c r="CN226" s="102"/>
      <c r="CO226" s="102"/>
      <c r="CP226" s="102"/>
      <c r="CQ226" s="102"/>
    </row>
    <row r="227" spans="1:95" ht="15.95" customHeight="1">
      <c r="A227" s="474"/>
      <c r="B227" s="470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  <c r="BD227" s="102"/>
      <c r="BE227" s="102"/>
      <c r="BF227" s="102"/>
      <c r="BG227" s="102"/>
      <c r="BH227" s="102"/>
      <c r="BI227" s="102"/>
      <c r="BJ227" s="102"/>
      <c r="BK227" s="102"/>
      <c r="BL227" s="102"/>
      <c r="BM227" s="102"/>
      <c r="BN227" s="102"/>
      <c r="BO227" s="102"/>
      <c r="BP227" s="102"/>
      <c r="BQ227" s="102"/>
      <c r="BR227" s="102"/>
      <c r="BS227" s="102"/>
      <c r="BT227" s="102"/>
      <c r="BU227" s="102"/>
      <c r="BV227" s="102"/>
      <c r="BW227" s="102"/>
      <c r="BX227" s="102"/>
      <c r="BY227" s="102"/>
      <c r="BZ227" s="102"/>
      <c r="CA227" s="102"/>
      <c r="CB227" s="102"/>
      <c r="CC227" s="102"/>
      <c r="CD227" s="102"/>
      <c r="CE227" s="102"/>
      <c r="CF227" s="102"/>
      <c r="CG227" s="102"/>
      <c r="CH227" s="102"/>
      <c r="CI227" s="102"/>
      <c r="CJ227" s="102"/>
      <c r="CK227" s="102"/>
      <c r="CL227" s="102"/>
      <c r="CM227" s="102"/>
      <c r="CN227" s="102"/>
      <c r="CO227" s="102"/>
      <c r="CP227" s="102"/>
      <c r="CQ227" s="102"/>
    </row>
    <row r="228" spans="1:95" ht="15.95" customHeight="1">
      <c r="A228" s="474"/>
      <c r="B228" s="470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  <c r="BD228" s="102"/>
      <c r="BE228" s="102"/>
      <c r="BF228" s="102"/>
      <c r="BG228" s="102"/>
      <c r="BH228" s="102"/>
      <c r="BI228" s="102"/>
      <c r="BJ228" s="102"/>
      <c r="BK228" s="102"/>
      <c r="BL228" s="102"/>
      <c r="BM228" s="102"/>
      <c r="BN228" s="102"/>
      <c r="BO228" s="102"/>
      <c r="BP228" s="102"/>
      <c r="BQ228" s="102"/>
      <c r="BR228" s="102"/>
      <c r="BS228" s="102"/>
      <c r="BT228" s="102"/>
      <c r="BU228" s="102"/>
      <c r="BV228" s="102"/>
      <c r="BW228" s="102"/>
      <c r="BX228" s="102"/>
      <c r="BY228" s="102"/>
      <c r="BZ228" s="102"/>
      <c r="CA228" s="102"/>
      <c r="CB228" s="102"/>
      <c r="CC228" s="102"/>
      <c r="CD228" s="102"/>
      <c r="CE228" s="102"/>
      <c r="CF228" s="102"/>
      <c r="CG228" s="102"/>
      <c r="CH228" s="102"/>
      <c r="CI228" s="102"/>
      <c r="CJ228" s="102"/>
      <c r="CK228" s="102"/>
      <c r="CL228" s="102"/>
      <c r="CM228" s="102"/>
      <c r="CN228" s="102"/>
      <c r="CO228" s="102"/>
      <c r="CP228" s="102"/>
      <c r="CQ228" s="102"/>
    </row>
    <row r="229" spans="1:95" ht="15.95" customHeight="1">
      <c r="A229" s="474"/>
      <c r="B229" s="470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  <c r="BD229" s="102"/>
      <c r="BE229" s="102"/>
      <c r="BF229" s="102"/>
      <c r="BG229" s="102"/>
      <c r="BH229" s="102"/>
      <c r="BI229" s="102"/>
      <c r="BJ229" s="102"/>
      <c r="BK229" s="102"/>
      <c r="BL229" s="102"/>
      <c r="BM229" s="102"/>
      <c r="BN229" s="102"/>
      <c r="BO229" s="102"/>
      <c r="BP229" s="102"/>
      <c r="BQ229" s="102"/>
      <c r="BR229" s="102"/>
      <c r="BS229" s="102"/>
      <c r="BT229" s="102"/>
      <c r="BU229" s="102"/>
      <c r="BV229" s="102"/>
      <c r="BW229" s="102"/>
      <c r="BX229" s="102"/>
      <c r="BY229" s="102"/>
      <c r="BZ229" s="102"/>
      <c r="CA229" s="102"/>
      <c r="CB229" s="102"/>
      <c r="CC229" s="102"/>
      <c r="CD229" s="102"/>
      <c r="CE229" s="102"/>
      <c r="CF229" s="102"/>
      <c r="CG229" s="102"/>
      <c r="CH229" s="102"/>
      <c r="CI229" s="102"/>
      <c r="CJ229" s="102"/>
      <c r="CK229" s="102"/>
      <c r="CL229" s="102"/>
      <c r="CM229" s="102"/>
      <c r="CN229" s="102"/>
      <c r="CO229" s="102"/>
      <c r="CP229" s="102"/>
      <c r="CQ229" s="102"/>
    </row>
    <row r="230" spans="1:95" ht="15.95" customHeight="1">
      <c r="A230" s="474"/>
      <c r="B230" s="470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  <c r="BM230" s="102"/>
      <c r="BN230" s="102"/>
      <c r="BO230" s="102"/>
      <c r="BP230" s="102"/>
      <c r="BQ230" s="102"/>
      <c r="BR230" s="102"/>
      <c r="BS230" s="102"/>
      <c r="BT230" s="102"/>
      <c r="BU230" s="102"/>
      <c r="BV230" s="102"/>
      <c r="BW230" s="102"/>
      <c r="BX230" s="102"/>
      <c r="BY230" s="102"/>
      <c r="BZ230" s="102"/>
      <c r="CA230" s="102"/>
      <c r="CB230" s="102"/>
      <c r="CC230" s="102"/>
      <c r="CD230" s="102"/>
      <c r="CE230" s="102"/>
      <c r="CF230" s="102"/>
      <c r="CG230" s="102"/>
      <c r="CH230" s="102"/>
      <c r="CI230" s="102"/>
      <c r="CJ230" s="102"/>
      <c r="CK230" s="102"/>
      <c r="CL230" s="102"/>
      <c r="CM230" s="102"/>
      <c r="CN230" s="102"/>
      <c r="CO230" s="102"/>
      <c r="CP230" s="102"/>
      <c r="CQ230" s="102"/>
    </row>
    <row r="231" spans="1:95" ht="15.95" customHeight="1">
      <c r="A231" s="474"/>
      <c r="B231" s="470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  <c r="BD231" s="102"/>
      <c r="BE231" s="102"/>
      <c r="BF231" s="102"/>
      <c r="BG231" s="102"/>
      <c r="BH231" s="102"/>
      <c r="BI231" s="102"/>
      <c r="BJ231" s="102"/>
      <c r="BK231" s="102"/>
      <c r="BL231" s="102"/>
      <c r="BM231" s="102"/>
      <c r="BN231" s="102"/>
      <c r="BO231" s="102"/>
      <c r="BP231" s="102"/>
      <c r="BQ231" s="102"/>
      <c r="BR231" s="102"/>
      <c r="BS231" s="102"/>
      <c r="BT231" s="102"/>
      <c r="BU231" s="102"/>
      <c r="BV231" s="102"/>
      <c r="BW231" s="102"/>
      <c r="BX231" s="102"/>
      <c r="BY231" s="102"/>
      <c r="BZ231" s="102"/>
      <c r="CA231" s="102"/>
      <c r="CB231" s="102"/>
      <c r="CC231" s="102"/>
      <c r="CD231" s="102"/>
      <c r="CE231" s="102"/>
      <c r="CF231" s="102"/>
      <c r="CG231" s="102"/>
      <c r="CH231" s="102"/>
      <c r="CI231" s="102"/>
      <c r="CJ231" s="102"/>
      <c r="CK231" s="102"/>
      <c r="CL231" s="102"/>
      <c r="CM231" s="102"/>
      <c r="CN231" s="102"/>
      <c r="CO231" s="102"/>
      <c r="CP231" s="102"/>
      <c r="CQ231" s="102"/>
    </row>
    <row r="232" spans="1:95" ht="15.95" customHeight="1">
      <c r="A232" s="474"/>
      <c r="B232" s="470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  <c r="BD232" s="102"/>
      <c r="BE232" s="102"/>
      <c r="BF232" s="102"/>
      <c r="BG232" s="102"/>
      <c r="BH232" s="102"/>
      <c r="BI232" s="102"/>
      <c r="BJ232" s="102"/>
      <c r="BK232" s="102"/>
      <c r="BL232" s="102"/>
      <c r="BM232" s="102"/>
      <c r="BN232" s="102"/>
      <c r="BO232" s="102"/>
      <c r="BP232" s="102"/>
      <c r="BQ232" s="102"/>
      <c r="BR232" s="102"/>
      <c r="BS232" s="102"/>
      <c r="BT232" s="102"/>
      <c r="BU232" s="102"/>
      <c r="BV232" s="102"/>
      <c r="BW232" s="102"/>
      <c r="BX232" s="102"/>
      <c r="BY232" s="102"/>
      <c r="BZ232" s="102"/>
      <c r="CA232" s="102"/>
      <c r="CB232" s="102"/>
      <c r="CC232" s="102"/>
      <c r="CD232" s="102"/>
      <c r="CE232" s="102"/>
      <c r="CF232" s="102"/>
      <c r="CG232" s="102"/>
      <c r="CH232" s="102"/>
      <c r="CI232" s="102"/>
      <c r="CJ232" s="102"/>
      <c r="CK232" s="102"/>
      <c r="CL232" s="102"/>
      <c r="CM232" s="102"/>
      <c r="CN232" s="102"/>
      <c r="CO232" s="102"/>
      <c r="CP232" s="102"/>
      <c r="CQ232" s="102"/>
    </row>
    <row r="233" spans="1:95" ht="15.95" customHeight="1">
      <c r="A233" s="474"/>
      <c r="B233" s="470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  <c r="BD233" s="102"/>
      <c r="BE233" s="102"/>
      <c r="BF233" s="102"/>
      <c r="BG233" s="102"/>
      <c r="BH233" s="102"/>
      <c r="BI233" s="102"/>
      <c r="BJ233" s="102"/>
      <c r="BK233" s="102"/>
      <c r="BL233" s="102"/>
      <c r="BM233" s="102"/>
      <c r="BN233" s="102"/>
      <c r="BO233" s="102"/>
      <c r="BP233" s="102"/>
      <c r="BQ233" s="102"/>
      <c r="BR233" s="102"/>
      <c r="BS233" s="102"/>
      <c r="BT233" s="102"/>
      <c r="BU233" s="102"/>
      <c r="BV233" s="102"/>
      <c r="BW233" s="102"/>
      <c r="BX233" s="102"/>
      <c r="BY233" s="102"/>
      <c r="BZ233" s="102"/>
      <c r="CA233" s="102"/>
      <c r="CB233" s="102"/>
      <c r="CC233" s="102"/>
      <c r="CD233" s="102"/>
      <c r="CE233" s="102"/>
      <c r="CF233" s="102"/>
      <c r="CG233" s="102"/>
      <c r="CH233" s="102"/>
      <c r="CI233" s="102"/>
      <c r="CJ233" s="102"/>
      <c r="CK233" s="102"/>
      <c r="CL233" s="102"/>
      <c r="CM233" s="102"/>
      <c r="CN233" s="102"/>
      <c r="CO233" s="102"/>
      <c r="CP233" s="102"/>
      <c r="CQ233" s="102"/>
    </row>
    <row r="234" spans="1:95" ht="15.95" customHeight="1">
      <c r="A234" s="474"/>
      <c r="B234" s="470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  <c r="BL234" s="102"/>
      <c r="BM234" s="102"/>
      <c r="BN234" s="102"/>
      <c r="BO234" s="102"/>
      <c r="BP234" s="102"/>
      <c r="BQ234" s="102"/>
      <c r="BR234" s="102"/>
      <c r="BS234" s="102"/>
      <c r="BT234" s="102"/>
      <c r="BU234" s="102"/>
      <c r="BV234" s="102"/>
      <c r="BW234" s="102"/>
      <c r="BX234" s="102"/>
      <c r="BY234" s="102"/>
      <c r="BZ234" s="102"/>
      <c r="CA234" s="102"/>
      <c r="CB234" s="102"/>
      <c r="CC234" s="102"/>
      <c r="CD234" s="102"/>
      <c r="CE234" s="102"/>
      <c r="CF234" s="102"/>
      <c r="CG234" s="102"/>
      <c r="CH234" s="102"/>
      <c r="CI234" s="102"/>
      <c r="CJ234" s="102"/>
      <c r="CK234" s="102"/>
      <c r="CL234" s="102"/>
      <c r="CM234" s="102"/>
      <c r="CN234" s="102"/>
      <c r="CO234" s="102"/>
      <c r="CP234" s="102"/>
      <c r="CQ234" s="102"/>
    </row>
    <row r="235" spans="1:95" ht="15.95" customHeight="1">
      <c r="A235" s="474"/>
      <c r="B235" s="470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  <c r="BD235" s="102"/>
      <c r="BE235" s="102"/>
      <c r="BF235" s="102"/>
      <c r="BG235" s="102"/>
      <c r="BH235" s="102"/>
      <c r="BI235" s="102"/>
      <c r="BJ235" s="102"/>
      <c r="BK235" s="102"/>
      <c r="BL235" s="102"/>
      <c r="BM235" s="102"/>
      <c r="BN235" s="102"/>
      <c r="BO235" s="102"/>
      <c r="BP235" s="102"/>
      <c r="BQ235" s="102"/>
      <c r="BR235" s="102"/>
      <c r="BS235" s="102"/>
      <c r="BT235" s="102"/>
      <c r="BU235" s="102"/>
      <c r="BV235" s="102"/>
      <c r="BW235" s="102"/>
      <c r="BX235" s="102"/>
      <c r="BY235" s="102"/>
      <c r="BZ235" s="102"/>
      <c r="CA235" s="102"/>
      <c r="CB235" s="102"/>
      <c r="CC235" s="102"/>
      <c r="CD235" s="102"/>
      <c r="CE235" s="102"/>
      <c r="CF235" s="102"/>
      <c r="CG235" s="102"/>
      <c r="CH235" s="102"/>
      <c r="CI235" s="102"/>
      <c r="CJ235" s="102"/>
      <c r="CK235" s="102"/>
      <c r="CL235" s="102"/>
      <c r="CM235" s="102"/>
      <c r="CN235" s="102"/>
      <c r="CO235" s="102"/>
      <c r="CP235" s="102"/>
      <c r="CQ235" s="102"/>
    </row>
    <row r="236" spans="1:95" ht="15.95" customHeight="1">
      <c r="A236" s="474"/>
      <c r="B236" s="470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  <c r="BD236" s="102"/>
      <c r="BE236" s="102"/>
      <c r="BF236" s="102"/>
      <c r="BG236" s="102"/>
      <c r="BH236" s="102"/>
      <c r="BI236" s="102"/>
      <c r="BJ236" s="102"/>
      <c r="BK236" s="102"/>
      <c r="BL236" s="102"/>
      <c r="BM236" s="102"/>
      <c r="BN236" s="102"/>
      <c r="BO236" s="102"/>
      <c r="BP236" s="102"/>
      <c r="BQ236" s="102"/>
      <c r="BR236" s="102"/>
      <c r="BS236" s="102"/>
      <c r="BT236" s="102"/>
      <c r="BU236" s="102"/>
      <c r="BV236" s="102"/>
      <c r="BW236" s="102"/>
      <c r="BX236" s="102"/>
      <c r="BY236" s="102"/>
      <c r="BZ236" s="102"/>
      <c r="CA236" s="102"/>
      <c r="CB236" s="102"/>
      <c r="CC236" s="102"/>
      <c r="CD236" s="102"/>
      <c r="CE236" s="102"/>
      <c r="CF236" s="102"/>
      <c r="CG236" s="102"/>
      <c r="CH236" s="102"/>
      <c r="CI236" s="102"/>
      <c r="CJ236" s="102"/>
      <c r="CK236" s="102"/>
      <c r="CL236" s="102"/>
      <c r="CM236" s="102"/>
      <c r="CN236" s="102"/>
      <c r="CO236" s="102"/>
      <c r="CP236" s="102"/>
      <c r="CQ236" s="102"/>
    </row>
    <row r="237" spans="1:95" ht="15.95" customHeight="1">
      <c r="A237" s="474"/>
      <c r="B237" s="470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  <c r="BD237" s="102"/>
      <c r="BE237" s="102"/>
      <c r="BF237" s="102"/>
      <c r="BG237" s="102"/>
      <c r="BH237" s="102"/>
      <c r="BI237" s="102"/>
      <c r="BJ237" s="102"/>
      <c r="BK237" s="102"/>
      <c r="BL237" s="102"/>
      <c r="BM237" s="102"/>
      <c r="BN237" s="102"/>
      <c r="BO237" s="102"/>
      <c r="BP237" s="102"/>
      <c r="BQ237" s="102"/>
      <c r="BR237" s="102"/>
      <c r="BS237" s="102"/>
      <c r="BT237" s="102"/>
      <c r="BU237" s="102"/>
      <c r="BV237" s="102"/>
      <c r="BW237" s="102"/>
      <c r="BX237" s="102"/>
      <c r="BY237" s="102"/>
      <c r="BZ237" s="102"/>
      <c r="CA237" s="102"/>
      <c r="CB237" s="102"/>
      <c r="CC237" s="102"/>
      <c r="CD237" s="102"/>
      <c r="CE237" s="102"/>
      <c r="CF237" s="102"/>
      <c r="CG237" s="102"/>
      <c r="CH237" s="102"/>
      <c r="CI237" s="102"/>
      <c r="CJ237" s="102"/>
      <c r="CK237" s="102"/>
      <c r="CL237" s="102"/>
      <c r="CM237" s="102"/>
      <c r="CN237" s="102"/>
      <c r="CO237" s="102"/>
      <c r="CP237" s="102"/>
      <c r="CQ237" s="102"/>
    </row>
    <row r="238" spans="1:95" ht="15.95" customHeight="1">
      <c r="A238" s="474"/>
      <c r="B238" s="470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  <c r="BD238" s="102"/>
      <c r="BE238" s="102"/>
      <c r="BF238" s="102"/>
      <c r="BG238" s="102"/>
      <c r="BH238" s="102"/>
      <c r="BI238" s="102"/>
      <c r="BJ238" s="102"/>
      <c r="BK238" s="102"/>
      <c r="BL238" s="102"/>
      <c r="BM238" s="102"/>
      <c r="BN238" s="102"/>
      <c r="BO238" s="102"/>
      <c r="BP238" s="102"/>
      <c r="BQ238" s="102"/>
      <c r="BR238" s="102"/>
      <c r="BS238" s="102"/>
      <c r="BT238" s="102"/>
      <c r="BU238" s="102"/>
      <c r="BV238" s="102"/>
      <c r="BW238" s="102"/>
      <c r="BX238" s="102"/>
      <c r="BY238" s="102"/>
      <c r="BZ238" s="102"/>
      <c r="CA238" s="102"/>
      <c r="CB238" s="102"/>
      <c r="CC238" s="102"/>
      <c r="CD238" s="102"/>
      <c r="CE238" s="102"/>
      <c r="CF238" s="102"/>
      <c r="CG238" s="102"/>
      <c r="CH238" s="102"/>
      <c r="CI238" s="102"/>
      <c r="CJ238" s="102"/>
      <c r="CK238" s="102"/>
      <c r="CL238" s="102"/>
      <c r="CM238" s="102"/>
      <c r="CN238" s="102"/>
      <c r="CO238" s="102"/>
      <c r="CP238" s="102"/>
      <c r="CQ238" s="102"/>
    </row>
    <row r="239" spans="1:95" ht="15.95" customHeight="1">
      <c r="A239" s="474"/>
      <c r="B239" s="470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  <c r="BD239" s="102"/>
      <c r="BE239" s="102"/>
      <c r="BF239" s="102"/>
      <c r="BG239" s="102"/>
      <c r="BH239" s="102"/>
      <c r="BI239" s="102"/>
      <c r="BJ239" s="102"/>
      <c r="BK239" s="102"/>
      <c r="BL239" s="102"/>
      <c r="BM239" s="102"/>
      <c r="BN239" s="102"/>
      <c r="BO239" s="102"/>
      <c r="BP239" s="102"/>
      <c r="BQ239" s="102"/>
      <c r="BR239" s="102"/>
      <c r="BS239" s="102"/>
      <c r="BT239" s="102"/>
      <c r="BU239" s="102"/>
      <c r="BV239" s="102"/>
      <c r="BW239" s="102"/>
      <c r="BX239" s="102"/>
      <c r="BY239" s="102"/>
      <c r="BZ239" s="102"/>
      <c r="CA239" s="102"/>
      <c r="CB239" s="102"/>
      <c r="CC239" s="102"/>
      <c r="CD239" s="102"/>
      <c r="CE239" s="102"/>
      <c r="CF239" s="102"/>
      <c r="CG239" s="102"/>
      <c r="CH239" s="102"/>
      <c r="CI239" s="102"/>
      <c r="CJ239" s="102"/>
      <c r="CK239" s="102"/>
      <c r="CL239" s="102"/>
      <c r="CM239" s="102"/>
      <c r="CN239" s="102"/>
      <c r="CO239" s="102"/>
      <c r="CP239" s="102"/>
      <c r="CQ239" s="102"/>
    </row>
    <row r="240" spans="1:95" ht="15.95" customHeight="1">
      <c r="A240" s="474"/>
      <c r="B240" s="470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  <c r="BD240" s="102"/>
      <c r="BE240" s="102"/>
      <c r="BF240" s="102"/>
      <c r="BG240" s="102"/>
      <c r="BH240" s="102"/>
      <c r="BI240" s="102"/>
      <c r="BJ240" s="102"/>
      <c r="BK240" s="102"/>
      <c r="BL240" s="102"/>
      <c r="BM240" s="102"/>
      <c r="BN240" s="102"/>
      <c r="BO240" s="102"/>
      <c r="BP240" s="102"/>
      <c r="BQ240" s="102"/>
      <c r="BR240" s="102"/>
      <c r="BS240" s="102"/>
      <c r="BT240" s="102"/>
      <c r="BU240" s="102"/>
      <c r="BV240" s="102"/>
      <c r="BW240" s="102"/>
      <c r="BX240" s="102"/>
      <c r="BY240" s="102"/>
      <c r="BZ240" s="102"/>
      <c r="CA240" s="102"/>
      <c r="CB240" s="102"/>
      <c r="CC240" s="102"/>
      <c r="CD240" s="102"/>
      <c r="CE240" s="102"/>
      <c r="CF240" s="102"/>
      <c r="CG240" s="102"/>
      <c r="CH240" s="102"/>
      <c r="CI240" s="102"/>
      <c r="CJ240" s="102"/>
      <c r="CK240" s="102"/>
      <c r="CL240" s="102"/>
      <c r="CM240" s="102"/>
      <c r="CN240" s="102"/>
      <c r="CO240" s="102"/>
      <c r="CP240" s="102"/>
      <c r="CQ240" s="102"/>
    </row>
    <row r="241" spans="1:95" ht="15.95" customHeight="1">
      <c r="A241" s="474"/>
      <c r="B241" s="470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  <c r="BD241" s="102"/>
      <c r="BE241" s="102"/>
      <c r="BF241" s="102"/>
      <c r="BG241" s="102"/>
      <c r="BH241" s="102"/>
      <c r="BI241" s="102"/>
      <c r="BJ241" s="102"/>
      <c r="BK241" s="102"/>
      <c r="BL241" s="102"/>
      <c r="BM241" s="102"/>
      <c r="BN241" s="102"/>
      <c r="BO241" s="102"/>
      <c r="BP241" s="102"/>
      <c r="BQ241" s="102"/>
      <c r="BR241" s="102"/>
      <c r="BS241" s="102"/>
      <c r="BT241" s="102"/>
      <c r="BU241" s="102"/>
      <c r="BV241" s="102"/>
      <c r="BW241" s="102"/>
      <c r="BX241" s="102"/>
      <c r="BY241" s="102"/>
      <c r="BZ241" s="102"/>
      <c r="CA241" s="102"/>
      <c r="CB241" s="102"/>
      <c r="CC241" s="102"/>
      <c r="CD241" s="102"/>
      <c r="CE241" s="102"/>
      <c r="CF241" s="102"/>
      <c r="CG241" s="102"/>
      <c r="CH241" s="102"/>
      <c r="CI241" s="102"/>
      <c r="CJ241" s="102"/>
      <c r="CK241" s="102"/>
      <c r="CL241" s="102"/>
      <c r="CM241" s="102"/>
      <c r="CN241" s="102"/>
      <c r="CO241" s="102"/>
      <c r="CP241" s="102"/>
      <c r="CQ241" s="102"/>
    </row>
    <row r="242" spans="1:95" ht="15.95" customHeight="1">
      <c r="A242" s="474"/>
      <c r="B242" s="470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2"/>
      <c r="BF242" s="102"/>
      <c r="BG242" s="102"/>
      <c r="BH242" s="102"/>
      <c r="BI242" s="102"/>
      <c r="BJ242" s="102"/>
      <c r="BK242" s="102"/>
      <c r="BL242" s="102"/>
      <c r="BM242" s="102"/>
      <c r="BN242" s="102"/>
      <c r="BO242" s="102"/>
      <c r="BP242" s="102"/>
      <c r="BQ242" s="102"/>
      <c r="BR242" s="102"/>
      <c r="BS242" s="102"/>
      <c r="BT242" s="102"/>
      <c r="BU242" s="102"/>
      <c r="BV242" s="102"/>
      <c r="BW242" s="102"/>
      <c r="BX242" s="102"/>
      <c r="BY242" s="102"/>
      <c r="BZ242" s="102"/>
      <c r="CA242" s="102"/>
      <c r="CB242" s="102"/>
      <c r="CC242" s="102"/>
      <c r="CD242" s="102"/>
      <c r="CE242" s="102"/>
      <c r="CF242" s="102"/>
      <c r="CG242" s="102"/>
      <c r="CH242" s="102"/>
      <c r="CI242" s="102"/>
      <c r="CJ242" s="102"/>
      <c r="CK242" s="102"/>
      <c r="CL242" s="102"/>
      <c r="CM242" s="102"/>
      <c r="CN242" s="102"/>
      <c r="CO242" s="102"/>
      <c r="CP242" s="102"/>
      <c r="CQ242" s="102"/>
    </row>
    <row r="243" spans="1:95" ht="15.95" customHeight="1">
      <c r="A243" s="474"/>
      <c r="B243" s="470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  <c r="BD243" s="102"/>
      <c r="BE243" s="102"/>
      <c r="BF243" s="102"/>
      <c r="BG243" s="102"/>
      <c r="BH243" s="102"/>
      <c r="BI243" s="102"/>
      <c r="BJ243" s="102"/>
      <c r="BK243" s="102"/>
      <c r="BL243" s="102"/>
      <c r="BM243" s="102"/>
      <c r="BN243" s="102"/>
      <c r="BO243" s="102"/>
      <c r="BP243" s="102"/>
      <c r="BQ243" s="102"/>
      <c r="BR243" s="102"/>
      <c r="BS243" s="102"/>
      <c r="BT243" s="102"/>
      <c r="BU243" s="102"/>
      <c r="BV243" s="102"/>
      <c r="BW243" s="102"/>
      <c r="BX243" s="102"/>
      <c r="BY243" s="102"/>
      <c r="BZ243" s="102"/>
      <c r="CA243" s="102"/>
      <c r="CB243" s="102"/>
      <c r="CC243" s="102"/>
      <c r="CD243" s="102"/>
      <c r="CE243" s="102"/>
      <c r="CF243" s="102"/>
      <c r="CG243" s="102"/>
      <c r="CH243" s="102"/>
      <c r="CI243" s="102"/>
      <c r="CJ243" s="102"/>
      <c r="CK243" s="102"/>
      <c r="CL243" s="102"/>
      <c r="CM243" s="102"/>
      <c r="CN243" s="102"/>
      <c r="CO243" s="102"/>
      <c r="CP243" s="102"/>
      <c r="CQ243" s="102"/>
    </row>
    <row r="244" spans="1:95" ht="15.95" customHeight="1">
      <c r="A244" s="474"/>
      <c r="B244" s="470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  <c r="BD244" s="102"/>
      <c r="BE244" s="102"/>
      <c r="BF244" s="102"/>
      <c r="BG244" s="102"/>
      <c r="BH244" s="102"/>
      <c r="BI244" s="102"/>
      <c r="BJ244" s="102"/>
      <c r="BK244" s="102"/>
      <c r="BL244" s="102"/>
      <c r="BM244" s="102"/>
      <c r="BN244" s="102"/>
      <c r="BO244" s="102"/>
      <c r="BP244" s="102"/>
      <c r="BQ244" s="102"/>
      <c r="BR244" s="102"/>
      <c r="BS244" s="102"/>
      <c r="BT244" s="102"/>
      <c r="BU244" s="102"/>
      <c r="BV244" s="102"/>
      <c r="BW244" s="102"/>
      <c r="BX244" s="102"/>
      <c r="BY244" s="102"/>
      <c r="BZ244" s="102"/>
      <c r="CA244" s="102"/>
      <c r="CB244" s="102"/>
      <c r="CC244" s="102"/>
      <c r="CD244" s="102"/>
      <c r="CE244" s="102"/>
      <c r="CF244" s="102"/>
      <c r="CG244" s="102"/>
      <c r="CH244" s="102"/>
      <c r="CI244" s="102"/>
      <c r="CJ244" s="102"/>
      <c r="CK244" s="102"/>
      <c r="CL244" s="102"/>
      <c r="CM244" s="102"/>
      <c r="CN244" s="102"/>
      <c r="CO244" s="102"/>
      <c r="CP244" s="102"/>
      <c r="CQ244" s="102"/>
    </row>
    <row r="245" spans="1:95" ht="15.95" customHeight="1">
      <c r="A245" s="474"/>
      <c r="B245" s="470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  <c r="BD245" s="102"/>
      <c r="BE245" s="102"/>
      <c r="BF245" s="102"/>
      <c r="BG245" s="102"/>
      <c r="BH245" s="102"/>
      <c r="BI245" s="102"/>
      <c r="BJ245" s="102"/>
      <c r="BK245" s="102"/>
      <c r="BL245" s="102"/>
      <c r="BM245" s="102"/>
      <c r="BN245" s="102"/>
      <c r="BO245" s="102"/>
      <c r="BP245" s="102"/>
      <c r="BQ245" s="102"/>
      <c r="BR245" s="102"/>
      <c r="BS245" s="102"/>
      <c r="BT245" s="102"/>
      <c r="BU245" s="102"/>
      <c r="BV245" s="102"/>
      <c r="BW245" s="102"/>
      <c r="BX245" s="102"/>
      <c r="BY245" s="102"/>
      <c r="BZ245" s="102"/>
      <c r="CA245" s="102"/>
      <c r="CB245" s="102"/>
      <c r="CC245" s="102"/>
      <c r="CD245" s="102"/>
      <c r="CE245" s="102"/>
      <c r="CF245" s="102"/>
      <c r="CG245" s="102"/>
      <c r="CH245" s="102"/>
      <c r="CI245" s="102"/>
      <c r="CJ245" s="102"/>
      <c r="CK245" s="102"/>
      <c r="CL245" s="102"/>
      <c r="CM245" s="102"/>
      <c r="CN245" s="102"/>
      <c r="CO245" s="102"/>
      <c r="CP245" s="102"/>
      <c r="CQ245" s="102"/>
    </row>
    <row r="246" spans="1:95" ht="15.95" customHeight="1">
      <c r="A246" s="474"/>
      <c r="B246" s="470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  <c r="BD246" s="102"/>
      <c r="BE246" s="102"/>
      <c r="BF246" s="102"/>
      <c r="BG246" s="102"/>
      <c r="BH246" s="102"/>
      <c r="BI246" s="102"/>
      <c r="BJ246" s="102"/>
      <c r="BK246" s="102"/>
      <c r="BL246" s="102"/>
      <c r="BM246" s="102"/>
      <c r="BN246" s="102"/>
      <c r="BO246" s="102"/>
      <c r="BP246" s="102"/>
      <c r="BQ246" s="102"/>
      <c r="BR246" s="102"/>
      <c r="BS246" s="102"/>
      <c r="BT246" s="102"/>
      <c r="BU246" s="102"/>
      <c r="BV246" s="102"/>
      <c r="BW246" s="102"/>
      <c r="BX246" s="102"/>
      <c r="BY246" s="102"/>
      <c r="BZ246" s="102"/>
      <c r="CA246" s="102"/>
      <c r="CB246" s="102"/>
      <c r="CC246" s="102"/>
      <c r="CD246" s="102"/>
      <c r="CE246" s="102"/>
      <c r="CF246" s="102"/>
      <c r="CG246" s="102"/>
      <c r="CH246" s="102"/>
      <c r="CI246" s="102"/>
      <c r="CJ246" s="102"/>
      <c r="CK246" s="102"/>
      <c r="CL246" s="102"/>
      <c r="CM246" s="102"/>
      <c r="CN246" s="102"/>
      <c r="CO246" s="102"/>
      <c r="CP246" s="102"/>
      <c r="CQ246" s="102"/>
    </row>
    <row r="247" spans="1:95" ht="15.95" customHeight="1">
      <c r="A247" s="474"/>
      <c r="B247" s="470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  <c r="BD247" s="102"/>
      <c r="BE247" s="102"/>
      <c r="BF247" s="102"/>
      <c r="BG247" s="102"/>
      <c r="BH247" s="102"/>
      <c r="BI247" s="102"/>
      <c r="BJ247" s="102"/>
      <c r="BK247" s="102"/>
      <c r="BL247" s="102"/>
      <c r="BM247" s="102"/>
      <c r="BN247" s="102"/>
      <c r="BO247" s="102"/>
      <c r="BP247" s="102"/>
      <c r="BQ247" s="102"/>
      <c r="BR247" s="102"/>
      <c r="BS247" s="102"/>
      <c r="BT247" s="102"/>
      <c r="BU247" s="102"/>
      <c r="BV247" s="102"/>
      <c r="BW247" s="102"/>
      <c r="BX247" s="102"/>
      <c r="BY247" s="102"/>
      <c r="BZ247" s="102"/>
      <c r="CA247" s="102"/>
      <c r="CB247" s="102"/>
      <c r="CC247" s="102"/>
      <c r="CD247" s="102"/>
      <c r="CE247" s="102"/>
      <c r="CF247" s="102"/>
      <c r="CG247" s="102"/>
      <c r="CH247" s="102"/>
      <c r="CI247" s="102"/>
      <c r="CJ247" s="102"/>
      <c r="CK247" s="102"/>
      <c r="CL247" s="102"/>
      <c r="CM247" s="102"/>
      <c r="CN247" s="102"/>
      <c r="CO247" s="102"/>
      <c r="CP247" s="102"/>
      <c r="CQ247" s="102"/>
    </row>
    <row r="248" spans="1:95" ht="15.95" customHeight="1">
      <c r="A248" s="474"/>
      <c r="B248" s="470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  <c r="BD248" s="102"/>
      <c r="BE248" s="102"/>
      <c r="BF248" s="102"/>
      <c r="BG248" s="102"/>
      <c r="BH248" s="102"/>
      <c r="BI248" s="102"/>
      <c r="BJ248" s="102"/>
      <c r="BK248" s="102"/>
      <c r="BL248" s="102"/>
      <c r="BM248" s="102"/>
      <c r="BN248" s="102"/>
      <c r="BO248" s="102"/>
      <c r="BP248" s="102"/>
      <c r="BQ248" s="102"/>
      <c r="BR248" s="102"/>
      <c r="BS248" s="102"/>
      <c r="BT248" s="102"/>
      <c r="BU248" s="102"/>
      <c r="BV248" s="102"/>
      <c r="BW248" s="102"/>
      <c r="BX248" s="102"/>
      <c r="BY248" s="102"/>
      <c r="BZ248" s="102"/>
      <c r="CA248" s="102"/>
      <c r="CB248" s="102"/>
      <c r="CC248" s="102"/>
      <c r="CD248" s="102"/>
      <c r="CE248" s="102"/>
      <c r="CF248" s="102"/>
      <c r="CG248" s="102"/>
      <c r="CH248" s="102"/>
      <c r="CI248" s="102"/>
      <c r="CJ248" s="102"/>
      <c r="CK248" s="102"/>
      <c r="CL248" s="102"/>
      <c r="CM248" s="102"/>
      <c r="CN248" s="102"/>
      <c r="CO248" s="102"/>
      <c r="CP248" s="102"/>
      <c r="CQ248" s="102"/>
    </row>
    <row r="249" spans="1:95" ht="15.95" customHeight="1">
      <c r="A249" s="474"/>
      <c r="B249" s="470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  <c r="BD249" s="102"/>
      <c r="BE249" s="102"/>
      <c r="BF249" s="102"/>
      <c r="BG249" s="102"/>
      <c r="BH249" s="102"/>
      <c r="BI249" s="102"/>
      <c r="BJ249" s="102"/>
      <c r="BK249" s="102"/>
      <c r="BL249" s="102"/>
      <c r="BM249" s="102"/>
      <c r="BN249" s="102"/>
      <c r="BO249" s="102"/>
      <c r="BP249" s="102"/>
      <c r="BQ249" s="102"/>
      <c r="BR249" s="102"/>
      <c r="BS249" s="102"/>
      <c r="BT249" s="102"/>
      <c r="BU249" s="102"/>
      <c r="BV249" s="102"/>
      <c r="BW249" s="102"/>
      <c r="BX249" s="102"/>
      <c r="BY249" s="102"/>
      <c r="BZ249" s="102"/>
      <c r="CA249" s="102"/>
      <c r="CB249" s="102"/>
      <c r="CC249" s="102"/>
      <c r="CD249" s="102"/>
      <c r="CE249" s="102"/>
      <c r="CF249" s="102"/>
      <c r="CG249" s="102"/>
      <c r="CH249" s="102"/>
      <c r="CI249" s="102"/>
      <c r="CJ249" s="102"/>
      <c r="CK249" s="102"/>
      <c r="CL249" s="102"/>
      <c r="CM249" s="102"/>
      <c r="CN249" s="102"/>
      <c r="CO249" s="102"/>
      <c r="CP249" s="102"/>
      <c r="CQ249" s="102"/>
    </row>
    <row r="250" spans="1:95" ht="15.95" customHeight="1">
      <c r="A250" s="474"/>
      <c r="B250" s="470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  <c r="BD250" s="102"/>
      <c r="BE250" s="102"/>
      <c r="BF250" s="102"/>
      <c r="BG250" s="102"/>
      <c r="BH250" s="102"/>
      <c r="BI250" s="102"/>
      <c r="BJ250" s="102"/>
      <c r="BK250" s="102"/>
      <c r="BL250" s="102"/>
      <c r="BM250" s="102"/>
      <c r="BN250" s="102"/>
      <c r="BO250" s="102"/>
      <c r="BP250" s="102"/>
      <c r="BQ250" s="102"/>
      <c r="BR250" s="102"/>
      <c r="BS250" s="102"/>
      <c r="BT250" s="102"/>
      <c r="BU250" s="102"/>
      <c r="BV250" s="102"/>
      <c r="BW250" s="102"/>
      <c r="BX250" s="102"/>
      <c r="BY250" s="102"/>
      <c r="BZ250" s="102"/>
      <c r="CA250" s="102"/>
      <c r="CB250" s="102"/>
      <c r="CC250" s="102"/>
      <c r="CD250" s="102"/>
      <c r="CE250" s="102"/>
      <c r="CF250" s="102"/>
      <c r="CG250" s="102"/>
      <c r="CH250" s="102"/>
      <c r="CI250" s="102"/>
      <c r="CJ250" s="102"/>
      <c r="CK250" s="102"/>
      <c r="CL250" s="102"/>
      <c r="CM250" s="102"/>
      <c r="CN250" s="102"/>
      <c r="CO250" s="102"/>
      <c r="CP250" s="102"/>
      <c r="CQ250" s="102"/>
    </row>
    <row r="251" spans="1:95" ht="15.95" customHeight="1">
      <c r="A251" s="474"/>
      <c r="B251" s="470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  <c r="BD251" s="102"/>
      <c r="BE251" s="102"/>
      <c r="BF251" s="102"/>
      <c r="BG251" s="102"/>
      <c r="BH251" s="102"/>
      <c r="BI251" s="102"/>
      <c r="BJ251" s="102"/>
      <c r="BK251" s="102"/>
      <c r="BL251" s="102"/>
      <c r="BM251" s="102"/>
      <c r="BN251" s="102"/>
      <c r="BO251" s="102"/>
      <c r="BP251" s="102"/>
      <c r="BQ251" s="102"/>
      <c r="BR251" s="102"/>
      <c r="BS251" s="102"/>
      <c r="BT251" s="102"/>
      <c r="BU251" s="102"/>
      <c r="BV251" s="102"/>
      <c r="BW251" s="102"/>
      <c r="BX251" s="102"/>
      <c r="BY251" s="102"/>
      <c r="BZ251" s="102"/>
      <c r="CA251" s="102"/>
      <c r="CB251" s="102"/>
      <c r="CC251" s="102"/>
      <c r="CD251" s="102"/>
      <c r="CE251" s="102"/>
      <c r="CF251" s="102"/>
      <c r="CG251" s="102"/>
      <c r="CH251" s="102"/>
      <c r="CI251" s="102"/>
      <c r="CJ251" s="102"/>
      <c r="CK251" s="102"/>
      <c r="CL251" s="102"/>
      <c r="CM251" s="102"/>
      <c r="CN251" s="102"/>
      <c r="CO251" s="102"/>
      <c r="CP251" s="102"/>
      <c r="CQ251" s="102"/>
    </row>
    <row r="252" spans="1:95" ht="15.95" customHeight="1">
      <c r="A252" s="474"/>
      <c r="B252" s="470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  <c r="BD252" s="102"/>
      <c r="BE252" s="102"/>
      <c r="BF252" s="102"/>
      <c r="BG252" s="102"/>
      <c r="BH252" s="102"/>
      <c r="BI252" s="102"/>
      <c r="BJ252" s="102"/>
      <c r="BK252" s="102"/>
      <c r="BL252" s="102"/>
      <c r="BM252" s="102"/>
      <c r="BN252" s="102"/>
      <c r="BO252" s="102"/>
      <c r="BP252" s="102"/>
      <c r="BQ252" s="102"/>
      <c r="BR252" s="102"/>
      <c r="BS252" s="102"/>
      <c r="BT252" s="102"/>
      <c r="BU252" s="102"/>
      <c r="BV252" s="102"/>
      <c r="BW252" s="102"/>
      <c r="BX252" s="102"/>
      <c r="BY252" s="102"/>
      <c r="BZ252" s="102"/>
      <c r="CA252" s="102"/>
      <c r="CB252" s="102"/>
      <c r="CC252" s="102"/>
      <c r="CD252" s="102"/>
      <c r="CE252" s="102"/>
      <c r="CF252" s="102"/>
      <c r="CG252" s="102"/>
      <c r="CH252" s="102"/>
      <c r="CI252" s="102"/>
      <c r="CJ252" s="102"/>
      <c r="CK252" s="102"/>
      <c r="CL252" s="102"/>
      <c r="CM252" s="102"/>
      <c r="CN252" s="102"/>
      <c r="CO252" s="102"/>
      <c r="CP252" s="102"/>
      <c r="CQ252" s="102"/>
    </row>
    <row r="253" spans="1:95" ht="15.95" customHeight="1">
      <c r="A253" s="474"/>
      <c r="B253" s="470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  <c r="BD253" s="102"/>
      <c r="BE253" s="102"/>
      <c r="BF253" s="102"/>
      <c r="BG253" s="102"/>
      <c r="BH253" s="102"/>
      <c r="BI253" s="102"/>
      <c r="BJ253" s="102"/>
      <c r="BK253" s="102"/>
      <c r="BL253" s="102"/>
      <c r="BM253" s="102"/>
      <c r="BN253" s="102"/>
      <c r="BO253" s="102"/>
      <c r="BP253" s="102"/>
      <c r="BQ253" s="102"/>
      <c r="BR253" s="102"/>
      <c r="BS253" s="102"/>
      <c r="BT253" s="102"/>
      <c r="BU253" s="102"/>
      <c r="BV253" s="102"/>
      <c r="BW253" s="102"/>
      <c r="BX253" s="102"/>
      <c r="BY253" s="102"/>
      <c r="BZ253" s="102"/>
      <c r="CA253" s="102"/>
      <c r="CB253" s="102"/>
      <c r="CC253" s="102"/>
      <c r="CD253" s="102"/>
      <c r="CE253" s="102"/>
      <c r="CF253" s="102"/>
      <c r="CG253" s="102"/>
      <c r="CH253" s="102"/>
      <c r="CI253" s="102"/>
      <c r="CJ253" s="102"/>
      <c r="CK253" s="102"/>
      <c r="CL253" s="102"/>
      <c r="CM253" s="102"/>
      <c r="CN253" s="102"/>
      <c r="CO253" s="102"/>
      <c r="CP253" s="102"/>
      <c r="CQ253" s="102"/>
    </row>
    <row r="254" spans="1:95" ht="15.95" customHeight="1">
      <c r="A254" s="474"/>
      <c r="B254" s="470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  <c r="BD254" s="102"/>
      <c r="BE254" s="102"/>
      <c r="BF254" s="102"/>
      <c r="BG254" s="102"/>
      <c r="BH254" s="102"/>
      <c r="BI254" s="102"/>
      <c r="BJ254" s="102"/>
      <c r="BK254" s="102"/>
      <c r="BL254" s="102"/>
      <c r="BM254" s="102"/>
      <c r="BN254" s="102"/>
      <c r="BO254" s="102"/>
      <c r="BP254" s="102"/>
      <c r="BQ254" s="102"/>
      <c r="BR254" s="102"/>
      <c r="BS254" s="102"/>
      <c r="BT254" s="102"/>
      <c r="BU254" s="102"/>
      <c r="BV254" s="102"/>
      <c r="BW254" s="102"/>
      <c r="BX254" s="102"/>
      <c r="BY254" s="102"/>
      <c r="BZ254" s="102"/>
      <c r="CA254" s="102"/>
      <c r="CB254" s="102"/>
      <c r="CC254" s="102"/>
      <c r="CD254" s="102"/>
      <c r="CE254" s="102"/>
      <c r="CF254" s="102"/>
      <c r="CG254" s="102"/>
      <c r="CH254" s="102"/>
      <c r="CI254" s="102"/>
      <c r="CJ254" s="102"/>
      <c r="CK254" s="102"/>
      <c r="CL254" s="102"/>
      <c r="CM254" s="102"/>
      <c r="CN254" s="102"/>
      <c r="CO254" s="102"/>
      <c r="CP254" s="102"/>
      <c r="CQ254" s="102"/>
    </row>
    <row r="255" spans="1:95" ht="15.95" customHeight="1">
      <c r="A255" s="474"/>
      <c r="B255" s="470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  <c r="BD255" s="102"/>
      <c r="BE255" s="102"/>
      <c r="BF255" s="102"/>
      <c r="BG255" s="102"/>
      <c r="BH255" s="102"/>
      <c r="BI255" s="102"/>
      <c r="BJ255" s="102"/>
      <c r="BK255" s="102"/>
      <c r="BL255" s="102"/>
      <c r="BM255" s="102"/>
      <c r="BN255" s="102"/>
      <c r="BO255" s="102"/>
      <c r="BP255" s="102"/>
      <c r="BQ255" s="102"/>
      <c r="BR255" s="102"/>
      <c r="BS255" s="102"/>
      <c r="BT255" s="102"/>
      <c r="BU255" s="102"/>
      <c r="BV255" s="102"/>
      <c r="BW255" s="102"/>
      <c r="BX255" s="102"/>
      <c r="BY255" s="102"/>
      <c r="BZ255" s="102"/>
      <c r="CA255" s="102"/>
      <c r="CB255" s="102"/>
      <c r="CC255" s="102"/>
      <c r="CD255" s="102"/>
      <c r="CE255" s="102"/>
      <c r="CF255" s="102"/>
      <c r="CG255" s="102"/>
      <c r="CH255" s="102"/>
      <c r="CI255" s="102"/>
      <c r="CJ255" s="102"/>
      <c r="CK255" s="102"/>
      <c r="CL255" s="102"/>
      <c r="CM255" s="102"/>
      <c r="CN255" s="102"/>
      <c r="CO255" s="102"/>
      <c r="CP255" s="102"/>
      <c r="CQ255" s="102"/>
    </row>
    <row r="256" spans="1:95" ht="15.95" customHeight="1">
      <c r="A256" s="474"/>
      <c r="B256" s="470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02"/>
      <c r="BD256" s="102"/>
      <c r="BE256" s="102"/>
      <c r="BF256" s="102"/>
      <c r="BG256" s="102"/>
      <c r="BH256" s="102"/>
      <c r="BI256" s="102"/>
      <c r="BJ256" s="102"/>
      <c r="BK256" s="102"/>
      <c r="BL256" s="102"/>
      <c r="BM256" s="102"/>
      <c r="BN256" s="102"/>
      <c r="BO256" s="102"/>
      <c r="BP256" s="102"/>
      <c r="BQ256" s="102"/>
      <c r="BR256" s="102"/>
      <c r="BS256" s="102"/>
      <c r="BT256" s="102"/>
      <c r="BU256" s="102"/>
      <c r="BV256" s="102"/>
      <c r="BW256" s="102"/>
      <c r="BX256" s="102"/>
      <c r="BY256" s="102"/>
      <c r="BZ256" s="102"/>
      <c r="CA256" s="102"/>
      <c r="CB256" s="102"/>
      <c r="CC256" s="102"/>
      <c r="CD256" s="102"/>
      <c r="CE256" s="102"/>
      <c r="CF256" s="102"/>
      <c r="CG256" s="102"/>
      <c r="CH256" s="102"/>
      <c r="CI256" s="102"/>
      <c r="CJ256" s="102"/>
      <c r="CK256" s="102"/>
      <c r="CL256" s="102"/>
      <c r="CM256" s="102"/>
      <c r="CN256" s="102"/>
      <c r="CO256" s="102"/>
      <c r="CP256" s="102"/>
      <c r="CQ256" s="102"/>
    </row>
    <row r="257" spans="1:95" ht="15.95" customHeight="1">
      <c r="A257" s="474"/>
      <c r="B257" s="470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  <c r="BD257" s="102"/>
      <c r="BE257" s="102"/>
      <c r="BF257" s="102"/>
      <c r="BG257" s="102"/>
      <c r="BH257" s="102"/>
      <c r="BI257" s="102"/>
      <c r="BJ257" s="102"/>
      <c r="BK257" s="102"/>
      <c r="BL257" s="102"/>
      <c r="BM257" s="102"/>
      <c r="BN257" s="102"/>
      <c r="BO257" s="102"/>
      <c r="BP257" s="102"/>
      <c r="BQ257" s="102"/>
      <c r="BR257" s="102"/>
      <c r="BS257" s="102"/>
      <c r="BT257" s="102"/>
      <c r="BU257" s="102"/>
      <c r="BV257" s="102"/>
      <c r="BW257" s="102"/>
      <c r="BX257" s="102"/>
      <c r="BY257" s="102"/>
      <c r="BZ257" s="102"/>
      <c r="CA257" s="102"/>
      <c r="CB257" s="102"/>
      <c r="CC257" s="102"/>
      <c r="CD257" s="102"/>
      <c r="CE257" s="102"/>
      <c r="CF257" s="102"/>
      <c r="CG257" s="102"/>
      <c r="CH257" s="102"/>
      <c r="CI257" s="102"/>
      <c r="CJ257" s="102"/>
      <c r="CK257" s="102"/>
      <c r="CL257" s="102"/>
      <c r="CM257" s="102"/>
      <c r="CN257" s="102"/>
      <c r="CO257" s="102"/>
      <c r="CP257" s="102"/>
      <c r="CQ257" s="102"/>
    </row>
    <row r="258" spans="1:95" ht="15.95" customHeight="1">
      <c r="A258" s="474"/>
      <c r="B258" s="470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2"/>
      <c r="BG258" s="102"/>
      <c r="BH258" s="102"/>
      <c r="BI258" s="102"/>
      <c r="BJ258" s="102"/>
      <c r="BK258" s="102"/>
      <c r="BL258" s="102"/>
      <c r="BM258" s="102"/>
      <c r="BN258" s="102"/>
      <c r="BO258" s="102"/>
      <c r="BP258" s="102"/>
      <c r="BQ258" s="102"/>
      <c r="BR258" s="102"/>
      <c r="BS258" s="102"/>
      <c r="BT258" s="102"/>
      <c r="BU258" s="102"/>
      <c r="BV258" s="102"/>
      <c r="BW258" s="102"/>
      <c r="BX258" s="102"/>
      <c r="BY258" s="102"/>
      <c r="BZ258" s="102"/>
      <c r="CA258" s="102"/>
      <c r="CB258" s="102"/>
      <c r="CC258" s="102"/>
      <c r="CD258" s="102"/>
      <c r="CE258" s="102"/>
      <c r="CF258" s="102"/>
      <c r="CG258" s="102"/>
      <c r="CH258" s="102"/>
      <c r="CI258" s="102"/>
      <c r="CJ258" s="102"/>
      <c r="CK258" s="102"/>
      <c r="CL258" s="102"/>
      <c r="CM258" s="102"/>
      <c r="CN258" s="102"/>
      <c r="CO258" s="102"/>
      <c r="CP258" s="102"/>
      <c r="CQ258" s="102"/>
    </row>
    <row r="259" spans="1:95" ht="15.95" customHeight="1">
      <c r="A259" s="474"/>
      <c r="B259" s="470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  <c r="BL259" s="102"/>
      <c r="BM259" s="102"/>
      <c r="BN259" s="102"/>
      <c r="BO259" s="102"/>
      <c r="BP259" s="102"/>
      <c r="BQ259" s="102"/>
      <c r="BR259" s="102"/>
      <c r="BS259" s="102"/>
      <c r="BT259" s="102"/>
      <c r="BU259" s="102"/>
      <c r="BV259" s="102"/>
      <c r="BW259" s="102"/>
      <c r="BX259" s="102"/>
      <c r="BY259" s="102"/>
      <c r="BZ259" s="102"/>
      <c r="CA259" s="102"/>
      <c r="CB259" s="102"/>
      <c r="CC259" s="102"/>
      <c r="CD259" s="102"/>
      <c r="CE259" s="102"/>
      <c r="CF259" s="102"/>
      <c r="CG259" s="102"/>
      <c r="CH259" s="102"/>
      <c r="CI259" s="102"/>
      <c r="CJ259" s="102"/>
      <c r="CK259" s="102"/>
      <c r="CL259" s="102"/>
      <c r="CM259" s="102"/>
      <c r="CN259" s="102"/>
      <c r="CO259" s="102"/>
      <c r="CP259" s="102"/>
      <c r="CQ259" s="102"/>
    </row>
    <row r="260" spans="1:95" ht="15.95" customHeight="1">
      <c r="A260" s="474"/>
      <c r="B260" s="470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  <c r="BD260" s="102"/>
      <c r="BE260" s="102"/>
      <c r="BF260" s="102"/>
      <c r="BG260" s="102"/>
      <c r="BH260" s="102"/>
      <c r="BI260" s="102"/>
      <c r="BJ260" s="102"/>
      <c r="BK260" s="102"/>
      <c r="BL260" s="102"/>
      <c r="BM260" s="102"/>
      <c r="BN260" s="102"/>
      <c r="BO260" s="102"/>
      <c r="BP260" s="102"/>
      <c r="BQ260" s="102"/>
      <c r="BR260" s="102"/>
      <c r="BS260" s="102"/>
      <c r="BT260" s="102"/>
      <c r="BU260" s="102"/>
      <c r="BV260" s="102"/>
      <c r="BW260" s="102"/>
      <c r="BX260" s="102"/>
      <c r="BY260" s="102"/>
      <c r="BZ260" s="102"/>
      <c r="CA260" s="102"/>
      <c r="CB260" s="102"/>
      <c r="CC260" s="102"/>
      <c r="CD260" s="102"/>
      <c r="CE260" s="102"/>
      <c r="CF260" s="102"/>
      <c r="CG260" s="102"/>
      <c r="CH260" s="102"/>
      <c r="CI260" s="102"/>
      <c r="CJ260" s="102"/>
      <c r="CK260" s="102"/>
      <c r="CL260" s="102"/>
      <c r="CM260" s="102"/>
      <c r="CN260" s="102"/>
      <c r="CO260" s="102"/>
      <c r="CP260" s="102"/>
      <c r="CQ260" s="10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157F-2711-490F-A3D8-28C273A7F6A5}">
  <sheetPr>
    <tabColor theme="8" tint="0.59999389629810485"/>
  </sheetPr>
  <dimension ref="A1:CQ260"/>
  <sheetViews>
    <sheetView zoomScale="190" zoomScaleNormal="190" workbookViewId="0">
      <selection activeCell="G9" sqref="G9"/>
    </sheetView>
  </sheetViews>
  <sheetFormatPr defaultRowHeight="15.95" customHeight="1"/>
  <cols>
    <col min="1" max="1" width="1.5703125" style="476" customWidth="1"/>
    <col min="2" max="2" width="9.140625" style="471"/>
  </cols>
  <sheetData>
    <row r="1" spans="1:95" ht="15.95" customHeight="1">
      <c r="A1" s="474"/>
      <c r="B1" s="577" t="s">
        <v>67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</row>
    <row r="2" spans="1:95" ht="15.95" customHeight="1">
      <c r="A2" s="475"/>
      <c r="B2" s="472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  <c r="Y2" s="473"/>
      <c r="Z2" s="473"/>
      <c r="AA2" s="473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</row>
    <row r="3" spans="1:95" ht="15.95" customHeight="1">
      <c r="A3" s="474"/>
      <c r="B3" s="470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</row>
    <row r="4" spans="1:95" ht="15.95" customHeight="1">
      <c r="A4" s="475"/>
      <c r="B4" s="472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3"/>
      <c r="S4" s="473"/>
      <c r="T4" s="473"/>
      <c r="U4" s="473"/>
      <c r="V4" s="473"/>
      <c r="W4" s="473"/>
      <c r="X4" s="473"/>
      <c r="Y4" s="473"/>
      <c r="Z4" s="473"/>
      <c r="AA4" s="473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</row>
    <row r="5" spans="1:95" ht="15.95" customHeight="1">
      <c r="A5" s="474"/>
      <c r="B5" s="470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</row>
    <row r="6" spans="1:95" ht="15.95" customHeight="1">
      <c r="A6" s="475"/>
      <c r="B6" s="472"/>
      <c r="C6" s="473"/>
      <c r="D6" s="473"/>
      <c r="E6" s="473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473"/>
      <c r="R6" s="473"/>
      <c r="S6" s="473"/>
      <c r="T6" s="473"/>
      <c r="U6" s="473"/>
      <c r="V6" s="473"/>
      <c r="W6" s="473"/>
      <c r="X6" s="473"/>
      <c r="Y6" s="473"/>
      <c r="Z6" s="473"/>
      <c r="AA6" s="473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</row>
    <row r="7" spans="1:95" ht="15.95" customHeight="1">
      <c r="A7" s="474"/>
      <c r="B7" s="470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</row>
    <row r="8" spans="1:95" ht="15.95" customHeight="1">
      <c r="A8" s="475"/>
      <c r="B8" s="472"/>
      <c r="C8" s="473"/>
      <c r="D8" s="473"/>
      <c r="E8" s="473"/>
      <c r="F8" s="473"/>
      <c r="G8" s="528"/>
      <c r="H8" s="473"/>
      <c r="I8" s="473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  <c r="U8" s="473"/>
      <c r="V8" s="473"/>
      <c r="W8" s="473"/>
      <c r="X8" s="473"/>
      <c r="Y8" s="473"/>
      <c r="Z8" s="473"/>
      <c r="AA8" s="473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</row>
    <row r="9" spans="1:95" ht="15.95" customHeight="1">
      <c r="A9" s="474"/>
      <c r="B9" s="470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</row>
    <row r="10" spans="1:95" ht="15.95" customHeight="1">
      <c r="A10" s="475"/>
      <c r="B10" s="472"/>
      <c r="C10" s="473"/>
      <c r="D10" s="473"/>
      <c r="E10" s="473"/>
      <c r="F10" s="473"/>
      <c r="G10" s="473"/>
      <c r="H10" s="473"/>
      <c r="I10" s="473"/>
      <c r="J10" s="473"/>
      <c r="K10" s="473"/>
      <c r="L10" s="473"/>
      <c r="M10" s="473"/>
      <c r="N10" s="473"/>
      <c r="O10" s="473"/>
      <c r="P10" s="473"/>
      <c r="Q10" s="473"/>
      <c r="R10" s="473"/>
      <c r="S10" s="473"/>
      <c r="T10" s="473"/>
      <c r="U10" s="473"/>
      <c r="V10" s="473"/>
      <c r="W10" s="473"/>
      <c r="X10" s="473"/>
      <c r="Y10" s="473"/>
      <c r="Z10" s="473"/>
      <c r="AA10" s="473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</row>
    <row r="11" spans="1:95" ht="15.95" customHeight="1">
      <c r="A11" s="474"/>
      <c r="B11" s="470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</row>
    <row r="12" spans="1:95" ht="15.95" customHeight="1">
      <c r="A12" s="475"/>
      <c r="B12" s="472"/>
      <c r="C12" s="473"/>
      <c r="D12" s="473"/>
      <c r="E12" s="473"/>
      <c r="F12" s="473"/>
      <c r="G12" s="528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  <c r="U12" s="473"/>
      <c r="V12" s="473"/>
      <c r="W12" s="473"/>
      <c r="X12" s="473"/>
      <c r="Y12" s="473"/>
      <c r="Z12" s="473"/>
      <c r="AA12" s="473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</row>
    <row r="13" spans="1:95" ht="15.95" customHeight="1">
      <c r="A13" s="474"/>
      <c r="B13" s="470"/>
      <c r="C13" s="102"/>
      <c r="D13" s="102"/>
      <c r="E13" s="102"/>
      <c r="F13" s="102"/>
      <c r="G13" s="102"/>
      <c r="H13" s="102"/>
      <c r="I13" s="576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</row>
    <row r="14" spans="1:95" ht="15.95" customHeight="1">
      <c r="A14" s="475" t="s">
        <v>63</v>
      </c>
      <c r="B14" s="472"/>
      <c r="C14" s="473"/>
      <c r="D14" s="473"/>
      <c r="E14" s="473"/>
      <c r="F14" s="473"/>
      <c r="G14" s="528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</row>
    <row r="15" spans="1:95" ht="15.95" customHeight="1">
      <c r="A15" s="474"/>
      <c r="B15" s="470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</row>
    <row r="16" spans="1:95" ht="15.95" customHeight="1">
      <c r="A16" s="475"/>
      <c r="B16" s="472"/>
      <c r="C16" s="473"/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  <c r="U16" s="473"/>
      <c r="V16" s="473"/>
      <c r="W16" s="473"/>
      <c r="X16" s="473"/>
      <c r="Y16" s="473"/>
      <c r="Z16" s="473"/>
      <c r="AA16" s="473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</row>
    <row r="17" spans="1:95" ht="15.95" customHeight="1">
      <c r="A17" s="474"/>
      <c r="B17" s="470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</row>
    <row r="18" spans="1:95" ht="15.95" customHeight="1">
      <c r="A18" s="475"/>
      <c r="B18" s="472"/>
      <c r="C18" s="473"/>
      <c r="D18" s="473"/>
      <c r="E18" s="473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  <c r="Q18" s="473"/>
      <c r="R18" s="473"/>
      <c r="S18" s="473"/>
      <c r="T18" s="473"/>
      <c r="U18" s="473"/>
      <c r="V18" s="473"/>
      <c r="W18" s="473"/>
      <c r="X18" s="473"/>
      <c r="Y18" s="473"/>
      <c r="Z18" s="473"/>
      <c r="AA18" s="473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</row>
    <row r="19" spans="1:95" ht="15.95" customHeight="1">
      <c r="A19" s="474"/>
      <c r="B19" s="470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</row>
    <row r="20" spans="1:95" ht="15.95" customHeight="1">
      <c r="A20" s="475"/>
      <c r="B20" s="472"/>
      <c r="C20" s="473"/>
      <c r="D20" s="473"/>
      <c r="E20" s="473"/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3"/>
      <c r="V20" s="473"/>
      <c r="W20" s="473"/>
      <c r="X20" s="473"/>
      <c r="Y20" s="473"/>
      <c r="Z20" s="473"/>
      <c r="AA20" s="473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</row>
    <row r="21" spans="1:95" ht="15.95" customHeight="1">
      <c r="A21" s="474"/>
      <c r="B21" s="470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</row>
    <row r="22" spans="1:95" ht="15.95" customHeight="1">
      <c r="A22" s="475"/>
      <c r="B22" s="472"/>
      <c r="C22" s="473"/>
      <c r="D22" s="473"/>
      <c r="E22" s="473"/>
      <c r="F22" s="473"/>
      <c r="G22" s="473"/>
      <c r="H22" s="473"/>
      <c r="I22" s="473"/>
      <c r="J22" s="473"/>
      <c r="K22" s="473"/>
      <c r="L22" s="473"/>
      <c r="M22" s="473"/>
      <c r="N22" s="473"/>
      <c r="O22" s="473"/>
      <c r="P22" s="473"/>
      <c r="Q22" s="473"/>
      <c r="R22" s="473"/>
      <c r="S22" s="473"/>
      <c r="T22" s="473"/>
      <c r="U22" s="473"/>
      <c r="V22" s="473"/>
      <c r="W22" s="473"/>
      <c r="X22" s="473"/>
      <c r="Y22" s="473"/>
      <c r="Z22" s="473"/>
      <c r="AA22" s="473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</row>
    <row r="23" spans="1:95" ht="15.95" customHeight="1">
      <c r="A23" s="474"/>
      <c r="B23" s="470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</row>
    <row r="24" spans="1:95" ht="15.95" customHeight="1">
      <c r="A24" s="475"/>
      <c r="B24" s="472"/>
      <c r="C24" s="473"/>
      <c r="D24" s="473"/>
      <c r="E24" s="473"/>
      <c r="F24" s="473"/>
      <c r="G24" s="473"/>
      <c r="H24" s="473"/>
      <c r="I24" s="473"/>
      <c r="J24" s="473"/>
      <c r="K24" s="473"/>
      <c r="L24" s="473"/>
      <c r="M24" s="473"/>
      <c r="N24" s="473"/>
      <c r="O24" s="473"/>
      <c r="P24" s="473"/>
      <c r="Q24" s="473"/>
      <c r="R24" s="473"/>
      <c r="S24" s="473"/>
      <c r="T24" s="473"/>
      <c r="U24" s="473"/>
      <c r="V24" s="473"/>
      <c r="W24" s="473"/>
      <c r="X24" s="473"/>
      <c r="Y24" s="473"/>
      <c r="Z24" s="473"/>
      <c r="AA24" s="473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</row>
    <row r="25" spans="1:95" ht="15.95" customHeight="1">
      <c r="A25" s="474"/>
      <c r="B25" s="470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</row>
    <row r="26" spans="1:95" ht="15.95" customHeight="1">
      <c r="A26" s="475"/>
      <c r="B26" s="472"/>
      <c r="C26" s="473"/>
      <c r="D26" s="473"/>
      <c r="E26" s="473"/>
      <c r="F26" s="473"/>
      <c r="G26" s="473"/>
      <c r="H26" s="473"/>
      <c r="I26" s="473"/>
      <c r="J26" s="473"/>
      <c r="K26" s="473"/>
      <c r="L26" s="473"/>
      <c r="M26" s="473"/>
      <c r="N26" s="473"/>
      <c r="O26" s="473"/>
      <c r="P26" s="473"/>
      <c r="Q26" s="473"/>
      <c r="R26" s="473"/>
      <c r="S26" s="473"/>
      <c r="T26" s="473"/>
      <c r="U26" s="473"/>
      <c r="V26" s="473"/>
      <c r="W26" s="473"/>
      <c r="X26" s="473"/>
      <c r="Y26" s="473"/>
      <c r="Z26" s="473"/>
      <c r="AA26" s="473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</row>
    <row r="27" spans="1:95" ht="15.95" customHeight="1">
      <c r="A27" s="474"/>
      <c r="B27" s="470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</row>
    <row r="28" spans="1:95" ht="15.95" customHeight="1">
      <c r="A28" s="475"/>
      <c r="B28" s="472"/>
      <c r="C28" s="473"/>
      <c r="D28" s="473"/>
      <c r="E28" s="473"/>
      <c r="F28" s="473"/>
      <c r="G28" s="473"/>
      <c r="H28" s="473"/>
      <c r="I28" s="473"/>
      <c r="J28" s="473"/>
      <c r="K28" s="473"/>
      <c r="L28" s="473"/>
      <c r="M28" s="473"/>
      <c r="N28" s="473"/>
      <c r="O28" s="473"/>
      <c r="P28" s="473"/>
      <c r="Q28" s="473"/>
      <c r="R28" s="473"/>
      <c r="S28" s="473"/>
      <c r="T28" s="473"/>
      <c r="U28" s="473"/>
      <c r="V28" s="473"/>
      <c r="W28" s="473"/>
      <c r="X28" s="473"/>
      <c r="Y28" s="473"/>
      <c r="Z28" s="473"/>
      <c r="AA28" s="473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</row>
    <row r="29" spans="1:95" ht="15.95" customHeight="1">
      <c r="A29" s="474"/>
      <c r="B29" s="470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</row>
    <row r="30" spans="1:95" ht="15.95" customHeight="1">
      <c r="A30" s="475"/>
      <c r="B30" s="472"/>
      <c r="C30" s="473"/>
      <c r="D30" s="473"/>
      <c r="E30" s="473"/>
      <c r="F30" s="473"/>
      <c r="G30" s="473"/>
      <c r="H30" s="473"/>
      <c r="I30" s="473"/>
      <c r="J30" s="473"/>
      <c r="K30" s="473"/>
      <c r="L30" s="473"/>
      <c r="M30" s="473"/>
      <c r="N30" s="473"/>
      <c r="O30" s="473"/>
      <c r="P30" s="473"/>
      <c r="Q30" s="473"/>
      <c r="R30" s="473"/>
      <c r="S30" s="473"/>
      <c r="T30" s="473"/>
      <c r="U30" s="473"/>
      <c r="V30" s="473"/>
      <c r="W30" s="473"/>
      <c r="X30" s="473"/>
      <c r="Y30" s="473"/>
      <c r="Z30" s="473"/>
      <c r="AA30" s="473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</row>
    <row r="31" spans="1:95" ht="15.95" customHeight="1">
      <c r="A31" s="474"/>
      <c r="B31" s="470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</row>
    <row r="32" spans="1:95" ht="15.95" customHeight="1">
      <c r="A32" s="475"/>
      <c r="B32" s="472"/>
      <c r="C32" s="473"/>
      <c r="D32" s="473"/>
      <c r="E32" s="473"/>
      <c r="F32" s="473"/>
      <c r="G32" s="473"/>
      <c r="H32" s="473"/>
      <c r="I32" s="473"/>
      <c r="J32" s="473"/>
      <c r="K32" s="473"/>
      <c r="L32" s="473"/>
      <c r="M32" s="473"/>
      <c r="N32" s="473"/>
      <c r="O32" s="473"/>
      <c r="P32" s="473"/>
      <c r="Q32" s="473"/>
      <c r="R32" s="473"/>
      <c r="S32" s="473"/>
      <c r="T32" s="473"/>
      <c r="U32" s="473"/>
      <c r="V32" s="473"/>
      <c r="W32" s="473"/>
      <c r="X32" s="473"/>
      <c r="Y32" s="473"/>
      <c r="Z32" s="473"/>
      <c r="AA32" s="473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</row>
    <row r="33" spans="1:95" ht="15.95" customHeight="1">
      <c r="A33" s="474"/>
      <c r="B33" s="470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</row>
    <row r="34" spans="1:95" ht="15.95" customHeight="1">
      <c r="A34" s="475"/>
      <c r="B34" s="472"/>
      <c r="C34" s="473"/>
      <c r="D34" s="473"/>
      <c r="E34" s="473"/>
      <c r="F34" s="473"/>
      <c r="G34" s="473"/>
      <c r="H34" s="473"/>
      <c r="I34" s="473"/>
      <c r="J34" s="473"/>
      <c r="K34" s="473"/>
      <c r="L34" s="473"/>
      <c r="M34" s="473"/>
      <c r="N34" s="473"/>
      <c r="O34" s="473"/>
      <c r="P34" s="473"/>
      <c r="Q34" s="473"/>
      <c r="R34" s="473"/>
      <c r="S34" s="473"/>
      <c r="T34" s="473"/>
      <c r="U34" s="473"/>
      <c r="V34" s="473"/>
      <c r="W34" s="473"/>
      <c r="X34" s="473"/>
      <c r="Y34" s="473"/>
      <c r="Z34" s="473"/>
      <c r="AA34" s="473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</row>
    <row r="35" spans="1:95" ht="15.95" customHeight="1">
      <c r="A35" s="474"/>
      <c r="B35" s="470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</row>
    <row r="36" spans="1:95" ht="15.95" customHeight="1">
      <c r="A36" s="475"/>
      <c r="B36" s="472"/>
      <c r="C36" s="473"/>
      <c r="D36" s="473"/>
      <c r="E36" s="473"/>
      <c r="F36" s="473"/>
      <c r="G36" s="473"/>
      <c r="H36" s="473"/>
      <c r="I36" s="473"/>
      <c r="J36" s="473"/>
      <c r="K36" s="473"/>
      <c r="L36" s="473"/>
      <c r="M36" s="473"/>
      <c r="N36" s="473"/>
      <c r="O36" s="473"/>
      <c r="P36" s="473"/>
      <c r="Q36" s="473"/>
      <c r="R36" s="473"/>
      <c r="S36" s="473"/>
      <c r="T36" s="473"/>
      <c r="U36" s="473"/>
      <c r="V36" s="473"/>
      <c r="W36" s="473"/>
      <c r="X36" s="473"/>
      <c r="Y36" s="473"/>
      <c r="Z36" s="473"/>
      <c r="AA36" s="473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</row>
    <row r="37" spans="1:95" ht="15.95" customHeight="1">
      <c r="A37" s="474"/>
      <c r="B37" s="470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</row>
    <row r="38" spans="1:95" ht="15.95" customHeight="1">
      <c r="A38" s="475"/>
      <c r="B38" s="472"/>
      <c r="C38" s="473"/>
      <c r="D38" s="473"/>
      <c r="E38" s="473"/>
      <c r="F38" s="473"/>
      <c r="G38" s="473"/>
      <c r="H38" s="473"/>
      <c r="I38" s="473"/>
      <c r="J38" s="473"/>
      <c r="K38" s="473"/>
      <c r="L38" s="473"/>
      <c r="M38" s="473"/>
      <c r="N38" s="473"/>
      <c r="O38" s="473"/>
      <c r="P38" s="473"/>
      <c r="Q38" s="473"/>
      <c r="R38" s="473"/>
      <c r="S38" s="473"/>
      <c r="T38" s="473"/>
      <c r="U38" s="473"/>
      <c r="V38" s="473"/>
      <c r="W38" s="473"/>
      <c r="X38" s="473"/>
      <c r="Y38" s="473"/>
      <c r="Z38" s="473"/>
      <c r="AA38" s="473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</row>
    <row r="39" spans="1:95" ht="15.95" customHeight="1">
      <c r="A39" s="474"/>
      <c r="B39" s="470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</row>
    <row r="40" spans="1:95" ht="15.95" customHeight="1">
      <c r="A40" s="475"/>
      <c r="B40" s="472"/>
      <c r="C40" s="473"/>
      <c r="D40" s="473"/>
      <c r="E40" s="473"/>
      <c r="F40" s="473"/>
      <c r="G40" s="473"/>
      <c r="H40" s="473"/>
      <c r="I40" s="473"/>
      <c r="J40" s="473"/>
      <c r="K40" s="473"/>
      <c r="L40" s="473"/>
      <c r="M40" s="473"/>
      <c r="N40" s="473"/>
      <c r="O40" s="473"/>
      <c r="P40" s="473"/>
      <c r="Q40" s="473"/>
      <c r="R40" s="473"/>
      <c r="S40" s="473"/>
      <c r="T40" s="473"/>
      <c r="U40" s="473"/>
      <c r="V40" s="473"/>
      <c r="W40" s="473"/>
      <c r="X40" s="473"/>
      <c r="Y40" s="473"/>
      <c r="Z40" s="473"/>
      <c r="AA40" s="473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</row>
    <row r="41" spans="1:95" ht="15.95" customHeight="1">
      <c r="A41" s="474"/>
      <c r="B41" s="470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</row>
    <row r="42" spans="1:95" ht="15.95" customHeight="1">
      <c r="A42" s="475"/>
      <c r="B42" s="472"/>
      <c r="C42" s="473"/>
      <c r="D42" s="473"/>
      <c r="E42" s="473"/>
      <c r="F42" s="473"/>
      <c r="G42" s="473"/>
      <c r="H42" s="473"/>
      <c r="I42" s="473"/>
      <c r="J42" s="473"/>
      <c r="K42" s="473"/>
      <c r="L42" s="473"/>
      <c r="M42" s="473"/>
      <c r="N42" s="473"/>
      <c r="O42" s="473"/>
      <c r="P42" s="473"/>
      <c r="Q42" s="473"/>
      <c r="R42" s="473"/>
      <c r="S42" s="473"/>
      <c r="T42" s="473"/>
      <c r="U42" s="473"/>
      <c r="V42" s="473"/>
      <c r="W42" s="473"/>
      <c r="X42" s="473"/>
      <c r="Y42" s="473"/>
      <c r="Z42" s="473"/>
      <c r="AA42" s="473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</row>
    <row r="43" spans="1:95" ht="15.95" customHeight="1">
      <c r="A43" s="474"/>
      <c r="B43" s="470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</row>
    <row r="44" spans="1:95" ht="15.95" customHeight="1">
      <c r="A44" s="475"/>
      <c r="B44" s="472"/>
      <c r="C44" s="473"/>
      <c r="D44" s="473"/>
      <c r="E44" s="473"/>
      <c r="F44" s="473"/>
      <c r="G44" s="473"/>
      <c r="H44" s="473"/>
      <c r="I44" s="473"/>
      <c r="J44" s="473"/>
      <c r="K44" s="473"/>
      <c r="L44" s="473"/>
      <c r="M44" s="473"/>
      <c r="N44" s="473"/>
      <c r="O44" s="473"/>
      <c r="P44" s="473"/>
      <c r="Q44" s="473"/>
      <c r="R44" s="473"/>
      <c r="S44" s="473"/>
      <c r="T44" s="473"/>
      <c r="U44" s="473"/>
      <c r="V44" s="473"/>
      <c r="W44" s="473"/>
      <c r="X44" s="473"/>
      <c r="Y44" s="473"/>
      <c r="Z44" s="473"/>
      <c r="AA44" s="473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</row>
    <row r="45" spans="1:95" ht="15.95" customHeight="1">
      <c r="A45" s="474"/>
      <c r="B45" s="470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</row>
    <row r="46" spans="1:95" ht="15.95" customHeight="1">
      <c r="A46" s="475"/>
      <c r="B46" s="472"/>
      <c r="C46" s="473"/>
      <c r="D46" s="473"/>
      <c r="E46" s="473"/>
      <c r="F46" s="473"/>
      <c r="G46" s="473"/>
      <c r="H46" s="473"/>
      <c r="I46" s="473"/>
      <c r="J46" s="473"/>
      <c r="K46" s="473"/>
      <c r="L46" s="473"/>
      <c r="M46" s="473"/>
      <c r="N46" s="473"/>
      <c r="O46" s="473"/>
      <c r="P46" s="473"/>
      <c r="Q46" s="473"/>
      <c r="R46" s="473"/>
      <c r="S46" s="473"/>
      <c r="T46" s="473"/>
      <c r="U46" s="473"/>
      <c r="V46" s="473"/>
      <c r="W46" s="473"/>
      <c r="X46" s="473"/>
      <c r="Y46" s="473"/>
      <c r="Z46" s="473"/>
      <c r="AA46" s="473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</row>
    <row r="47" spans="1:95" ht="15.95" customHeight="1">
      <c r="A47" s="474"/>
      <c r="B47" s="470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</row>
    <row r="48" spans="1:95" ht="15.95" customHeight="1">
      <c r="A48" s="475"/>
      <c r="B48" s="472"/>
      <c r="C48" s="473"/>
      <c r="D48" s="473"/>
      <c r="E48" s="473"/>
      <c r="F48" s="473"/>
      <c r="G48" s="473"/>
      <c r="H48" s="473"/>
      <c r="I48" s="473"/>
      <c r="J48" s="473"/>
      <c r="K48" s="473"/>
      <c r="L48" s="473"/>
      <c r="M48" s="473"/>
      <c r="N48" s="473"/>
      <c r="O48" s="473"/>
      <c r="P48" s="473"/>
      <c r="Q48" s="473"/>
      <c r="R48" s="473"/>
      <c r="S48" s="473"/>
      <c r="T48" s="473"/>
      <c r="U48" s="473"/>
      <c r="V48" s="473"/>
      <c r="W48" s="473"/>
      <c r="X48" s="473"/>
      <c r="Y48" s="473"/>
      <c r="Z48" s="473"/>
      <c r="AA48" s="473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</row>
    <row r="49" spans="1:95" ht="15.95" customHeight="1">
      <c r="A49" s="474"/>
      <c r="B49" s="470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</row>
    <row r="50" spans="1:95" ht="15.95" customHeight="1">
      <c r="A50" s="475"/>
      <c r="B50" s="472"/>
      <c r="C50" s="473"/>
      <c r="D50" s="473"/>
      <c r="E50" s="473"/>
      <c r="F50" s="473"/>
      <c r="G50" s="473"/>
      <c r="H50" s="473"/>
      <c r="I50" s="473"/>
      <c r="J50" s="473"/>
      <c r="K50" s="473"/>
      <c r="L50" s="473"/>
      <c r="M50" s="473"/>
      <c r="N50" s="473"/>
      <c r="O50" s="473"/>
      <c r="P50" s="473"/>
      <c r="Q50" s="473"/>
      <c r="R50" s="473"/>
      <c r="S50" s="473"/>
      <c r="T50" s="473"/>
      <c r="U50" s="473"/>
      <c r="V50" s="473"/>
      <c r="W50" s="473"/>
      <c r="X50" s="473"/>
      <c r="Y50" s="473"/>
      <c r="Z50" s="473"/>
      <c r="AA50" s="473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</row>
    <row r="51" spans="1:95" ht="15.95" customHeight="1">
      <c r="A51" s="474"/>
      <c r="B51" s="470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</row>
    <row r="52" spans="1:95" ht="15.95" customHeight="1">
      <c r="A52" s="475"/>
      <c r="B52" s="472"/>
      <c r="C52" s="473"/>
      <c r="D52" s="473"/>
      <c r="E52" s="473"/>
      <c r="F52" s="473"/>
      <c r="G52" s="473"/>
      <c r="H52" s="473"/>
      <c r="I52" s="473"/>
      <c r="J52" s="473"/>
      <c r="K52" s="473"/>
      <c r="L52" s="473"/>
      <c r="M52" s="473"/>
      <c r="N52" s="473"/>
      <c r="O52" s="473"/>
      <c r="P52" s="473"/>
      <c r="Q52" s="473"/>
      <c r="R52" s="473"/>
      <c r="S52" s="473"/>
      <c r="T52" s="473"/>
      <c r="U52" s="473"/>
      <c r="V52" s="473"/>
      <c r="W52" s="473"/>
      <c r="X52" s="473"/>
      <c r="Y52" s="473"/>
      <c r="Z52" s="473"/>
      <c r="AA52" s="473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</row>
    <row r="53" spans="1:95" ht="15.95" customHeight="1">
      <c r="A53" s="474"/>
      <c r="B53" s="470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</row>
    <row r="54" spans="1:95" ht="15.95" customHeight="1">
      <c r="A54" s="475"/>
      <c r="B54" s="472"/>
      <c r="C54" s="473"/>
      <c r="D54" s="473"/>
      <c r="E54" s="473"/>
      <c r="F54" s="473"/>
      <c r="G54" s="473"/>
      <c r="H54" s="473"/>
      <c r="I54" s="473"/>
      <c r="J54" s="473"/>
      <c r="K54" s="473"/>
      <c r="L54" s="473"/>
      <c r="M54" s="473"/>
      <c r="N54" s="473"/>
      <c r="O54" s="473"/>
      <c r="P54" s="473"/>
      <c r="Q54" s="473"/>
      <c r="R54" s="473"/>
      <c r="S54" s="473"/>
      <c r="T54" s="473"/>
      <c r="U54" s="473"/>
      <c r="V54" s="473"/>
      <c r="W54" s="473"/>
      <c r="X54" s="473"/>
      <c r="Y54" s="473"/>
      <c r="Z54" s="473"/>
      <c r="AA54" s="473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</row>
    <row r="55" spans="1:95" ht="15.95" customHeight="1">
      <c r="A55" s="474"/>
      <c r="B55" s="470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</row>
    <row r="56" spans="1:95" ht="15.95" customHeight="1">
      <c r="A56" s="474"/>
      <c r="B56" s="470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/>
      <c r="CA56" s="102"/>
      <c r="CB56" s="102"/>
      <c r="CC56" s="102"/>
      <c r="CD56" s="102"/>
      <c r="CE56" s="102"/>
      <c r="CF56" s="102"/>
      <c r="CG56" s="102"/>
      <c r="CH56" s="102"/>
      <c r="CI56" s="102"/>
      <c r="CJ56" s="102"/>
      <c r="CK56" s="102"/>
      <c r="CL56" s="102"/>
      <c r="CM56" s="102"/>
      <c r="CN56" s="102"/>
      <c r="CO56" s="102"/>
      <c r="CP56" s="102"/>
      <c r="CQ56" s="102"/>
    </row>
    <row r="57" spans="1:95" ht="15.95" customHeight="1">
      <c r="A57" s="474"/>
      <c r="B57" s="470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</row>
    <row r="58" spans="1:95" ht="15.95" customHeight="1">
      <c r="A58" s="474"/>
      <c r="B58" s="470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/>
      <c r="BU58" s="102"/>
      <c r="BV58" s="102"/>
      <c r="BW58" s="102"/>
      <c r="BX58" s="102"/>
      <c r="BY58" s="102"/>
      <c r="BZ58" s="102"/>
      <c r="CA58" s="102"/>
      <c r="CB58" s="102"/>
      <c r="CC58" s="102"/>
      <c r="CD58" s="102"/>
      <c r="CE58" s="102"/>
      <c r="CF58" s="102"/>
      <c r="CG58" s="102"/>
      <c r="CH58" s="102"/>
      <c r="CI58" s="102"/>
      <c r="CJ58" s="102"/>
      <c r="CK58" s="102"/>
      <c r="CL58" s="102"/>
      <c r="CM58" s="102"/>
      <c r="CN58" s="102"/>
      <c r="CO58" s="102"/>
      <c r="CP58" s="102"/>
      <c r="CQ58" s="102"/>
    </row>
    <row r="59" spans="1:95" ht="15.95" customHeight="1">
      <c r="A59" s="474"/>
      <c r="B59" s="470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</row>
    <row r="60" spans="1:95" ht="15.95" customHeight="1">
      <c r="A60" s="474"/>
      <c r="B60" s="470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</row>
    <row r="61" spans="1:95" ht="15.95" customHeight="1">
      <c r="A61" s="474"/>
      <c r="B61" s="470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/>
      <c r="CQ61" s="102"/>
    </row>
    <row r="62" spans="1:95" ht="15.95" customHeight="1">
      <c r="A62" s="474"/>
      <c r="B62" s="470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102"/>
      <c r="CK62" s="102"/>
      <c r="CL62" s="102"/>
      <c r="CM62" s="102"/>
      <c r="CN62" s="102"/>
      <c r="CO62" s="102"/>
      <c r="CP62" s="102"/>
      <c r="CQ62" s="102"/>
    </row>
    <row r="63" spans="1:95" ht="15.95" customHeight="1">
      <c r="A63" s="474"/>
      <c r="B63" s="470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/>
      <c r="CQ63" s="102"/>
    </row>
    <row r="64" spans="1:95" ht="15.95" customHeight="1">
      <c r="A64" s="474"/>
      <c r="B64" s="470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102"/>
      <c r="CI64" s="102"/>
      <c r="CJ64" s="102"/>
      <c r="CK64" s="102"/>
      <c r="CL64" s="102"/>
      <c r="CM64" s="102"/>
      <c r="CN64" s="102"/>
      <c r="CO64" s="102"/>
      <c r="CP64" s="102"/>
      <c r="CQ64" s="102"/>
    </row>
    <row r="65" spans="1:95" ht="15.95" customHeight="1">
      <c r="A65" s="474"/>
      <c r="B65" s="470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</row>
    <row r="66" spans="1:95" ht="15.95" customHeight="1">
      <c r="A66" s="474"/>
      <c r="B66" s="470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02"/>
    </row>
    <row r="67" spans="1:95" ht="15.95" customHeight="1">
      <c r="A67" s="474"/>
      <c r="B67" s="470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02"/>
    </row>
    <row r="68" spans="1:95" ht="15.95" customHeight="1">
      <c r="A68" s="474"/>
      <c r="B68" s="470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</row>
    <row r="69" spans="1:95" ht="15.95" customHeight="1">
      <c r="A69" s="474"/>
      <c r="B69" s="470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/>
      <c r="CG69" s="102"/>
      <c r="CH69" s="102"/>
      <c r="CI69" s="102"/>
      <c r="CJ69" s="102"/>
      <c r="CK69" s="102"/>
      <c r="CL69" s="102"/>
      <c r="CM69" s="102"/>
      <c r="CN69" s="102"/>
      <c r="CO69" s="102"/>
      <c r="CP69" s="102"/>
      <c r="CQ69" s="102"/>
    </row>
    <row r="70" spans="1:95" ht="15.95" customHeight="1">
      <c r="A70" s="474"/>
      <c r="B70" s="470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/>
      <c r="BT70" s="102"/>
      <c r="BU70" s="102"/>
      <c r="BV70" s="102"/>
      <c r="BW70" s="102"/>
      <c r="BX70" s="102"/>
      <c r="BY70" s="102"/>
      <c r="BZ70" s="102"/>
      <c r="CA70" s="102"/>
      <c r="CB70" s="102"/>
      <c r="CC70" s="102"/>
      <c r="CD70" s="102"/>
      <c r="CE70" s="102"/>
      <c r="CF70" s="102"/>
      <c r="CG70" s="102"/>
      <c r="CH70" s="102"/>
      <c r="CI70" s="102"/>
      <c r="CJ70" s="102"/>
      <c r="CK70" s="102"/>
      <c r="CL70" s="102"/>
      <c r="CM70" s="102"/>
      <c r="CN70" s="102"/>
      <c r="CO70" s="102"/>
      <c r="CP70" s="102"/>
      <c r="CQ70" s="102"/>
    </row>
    <row r="71" spans="1:95" ht="15.95" customHeight="1">
      <c r="A71" s="474"/>
      <c r="B71" s="470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02"/>
      <c r="BV71" s="102"/>
      <c r="BW71" s="102"/>
      <c r="BX71" s="102"/>
      <c r="BY71" s="102"/>
      <c r="BZ71" s="102"/>
      <c r="CA71" s="102"/>
      <c r="CB71" s="102"/>
      <c r="CC71" s="102"/>
      <c r="CD71" s="102"/>
      <c r="CE71" s="102"/>
      <c r="CF71" s="102"/>
      <c r="CG71" s="102"/>
      <c r="CH71" s="102"/>
      <c r="CI71" s="102"/>
      <c r="CJ71" s="102"/>
      <c r="CK71" s="102"/>
      <c r="CL71" s="102"/>
      <c r="CM71" s="102"/>
      <c r="CN71" s="102"/>
      <c r="CO71" s="102"/>
      <c r="CP71" s="102"/>
      <c r="CQ71" s="102"/>
    </row>
    <row r="72" spans="1:95" ht="15.95" customHeight="1">
      <c r="A72" s="474"/>
      <c r="B72" s="470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  <c r="BO72" s="102"/>
      <c r="BP72" s="102"/>
      <c r="BQ72" s="102"/>
      <c r="BR72" s="102"/>
      <c r="BS72" s="102"/>
      <c r="BT72" s="102"/>
      <c r="BU72" s="102"/>
      <c r="BV72" s="102"/>
      <c r="BW72" s="102"/>
      <c r="BX72" s="102"/>
      <c r="BY72" s="10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2"/>
      <c r="CJ72" s="102"/>
      <c r="CK72" s="102"/>
      <c r="CL72" s="102"/>
      <c r="CM72" s="102"/>
      <c r="CN72" s="102"/>
      <c r="CO72" s="102"/>
      <c r="CP72" s="102"/>
      <c r="CQ72" s="102"/>
    </row>
    <row r="73" spans="1:95" ht="15.95" customHeight="1">
      <c r="A73" s="474"/>
      <c r="B73" s="470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102"/>
      <c r="BW73" s="102"/>
      <c r="BX73" s="102"/>
      <c r="BY73" s="10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2"/>
      <c r="CJ73" s="102"/>
      <c r="CK73" s="102"/>
      <c r="CL73" s="102"/>
      <c r="CM73" s="102"/>
      <c r="CN73" s="102"/>
      <c r="CO73" s="102"/>
      <c r="CP73" s="102"/>
      <c r="CQ73" s="102"/>
    </row>
    <row r="74" spans="1:95" ht="15.95" customHeight="1">
      <c r="A74" s="474"/>
      <c r="B74" s="470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2"/>
      <c r="CJ74" s="102"/>
      <c r="CK74" s="102"/>
      <c r="CL74" s="102"/>
      <c r="CM74" s="102"/>
      <c r="CN74" s="102"/>
      <c r="CO74" s="102"/>
      <c r="CP74" s="102"/>
      <c r="CQ74" s="102"/>
    </row>
    <row r="75" spans="1:95" ht="15.95" customHeight="1">
      <c r="A75" s="474"/>
      <c r="B75" s="470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02"/>
      <c r="BV75" s="102"/>
      <c r="BW75" s="102"/>
      <c r="BX75" s="102"/>
      <c r="BY75" s="10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2"/>
      <c r="CJ75" s="102"/>
      <c r="CK75" s="102"/>
      <c r="CL75" s="102"/>
      <c r="CM75" s="102"/>
      <c r="CN75" s="102"/>
      <c r="CO75" s="102"/>
      <c r="CP75" s="102"/>
      <c r="CQ75" s="102"/>
    </row>
    <row r="76" spans="1:95" ht="15.95" customHeight="1">
      <c r="A76" s="474"/>
      <c r="B76" s="470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/>
      <c r="CO76" s="102"/>
      <c r="CP76" s="102"/>
      <c r="CQ76" s="102"/>
    </row>
    <row r="77" spans="1:95" ht="15.95" customHeight="1">
      <c r="A77" s="474"/>
      <c r="B77" s="470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/>
      <c r="BW77" s="102"/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102"/>
      <c r="CK77" s="102"/>
      <c r="CL77" s="102"/>
      <c r="CM77" s="102"/>
      <c r="CN77" s="102"/>
      <c r="CO77" s="102"/>
      <c r="CP77" s="102"/>
      <c r="CQ77" s="102"/>
    </row>
    <row r="78" spans="1:95" ht="15.95" customHeight="1">
      <c r="A78" s="474"/>
      <c r="B78" s="470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  <c r="BM78" s="102"/>
      <c r="BN78" s="102"/>
      <c r="BO78" s="102"/>
      <c r="BP78" s="102"/>
      <c r="BQ78" s="102"/>
      <c r="BR78" s="102"/>
      <c r="BS78" s="102"/>
      <c r="BT78" s="102"/>
      <c r="BU78" s="102"/>
      <c r="BV78" s="102"/>
      <c r="BW78" s="102"/>
      <c r="BX78" s="102"/>
      <c r="BY78" s="10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2"/>
      <c r="CJ78" s="102"/>
      <c r="CK78" s="102"/>
      <c r="CL78" s="102"/>
      <c r="CM78" s="102"/>
      <c r="CN78" s="102"/>
      <c r="CO78" s="102"/>
      <c r="CP78" s="102"/>
      <c r="CQ78" s="102"/>
    </row>
    <row r="79" spans="1:95" ht="15.95" customHeight="1">
      <c r="A79" s="474"/>
      <c r="B79" s="470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/>
      <c r="BU79" s="102"/>
      <c r="BV79" s="102"/>
      <c r="BW79" s="102"/>
      <c r="BX79" s="102"/>
      <c r="BY79" s="10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2"/>
      <c r="CJ79" s="102"/>
      <c r="CK79" s="102"/>
      <c r="CL79" s="102"/>
      <c r="CM79" s="102"/>
      <c r="CN79" s="102"/>
      <c r="CO79" s="102"/>
      <c r="CP79" s="102"/>
      <c r="CQ79" s="102"/>
    </row>
    <row r="80" spans="1:95" ht="15.95" customHeight="1">
      <c r="A80" s="474"/>
      <c r="B80" s="470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/>
      <c r="BU80" s="102"/>
      <c r="BV80" s="102"/>
      <c r="BW80" s="102"/>
      <c r="BX80" s="102"/>
      <c r="BY80" s="10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2"/>
      <c r="CJ80" s="102"/>
      <c r="CK80" s="102"/>
      <c r="CL80" s="102"/>
      <c r="CM80" s="102"/>
      <c r="CN80" s="102"/>
      <c r="CO80" s="102"/>
      <c r="CP80" s="102"/>
      <c r="CQ80" s="102"/>
    </row>
    <row r="81" spans="1:95" ht="15.95" customHeight="1">
      <c r="A81" s="474"/>
      <c r="B81" s="470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  <c r="BO81" s="102"/>
      <c r="BP81" s="102"/>
      <c r="BQ81" s="102"/>
      <c r="BR81" s="102"/>
      <c r="BS81" s="102"/>
      <c r="BT81" s="102"/>
      <c r="BU81" s="102"/>
      <c r="BV81" s="102"/>
      <c r="BW81" s="102"/>
      <c r="BX81" s="102"/>
      <c r="BY81" s="10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2"/>
      <c r="CJ81" s="102"/>
      <c r="CK81" s="102"/>
      <c r="CL81" s="102"/>
      <c r="CM81" s="102"/>
      <c r="CN81" s="102"/>
      <c r="CO81" s="102"/>
      <c r="CP81" s="102"/>
      <c r="CQ81" s="102"/>
    </row>
    <row r="82" spans="1:95" ht="15.95" customHeight="1">
      <c r="A82" s="474"/>
      <c r="B82" s="470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2"/>
      <c r="BU82" s="102"/>
      <c r="BV82" s="102"/>
      <c r="BW82" s="102"/>
      <c r="BX82" s="102"/>
      <c r="BY82" s="10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2"/>
      <c r="CJ82" s="102"/>
      <c r="CK82" s="102"/>
      <c r="CL82" s="102"/>
      <c r="CM82" s="102"/>
      <c r="CN82" s="102"/>
      <c r="CO82" s="102"/>
      <c r="CP82" s="102"/>
      <c r="CQ82" s="102"/>
    </row>
    <row r="83" spans="1:95" ht="15.95" customHeight="1">
      <c r="A83" s="474"/>
      <c r="B83" s="470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/>
      <c r="BN83" s="102"/>
      <c r="BO83" s="102"/>
      <c r="BP83" s="102"/>
      <c r="BQ83" s="102"/>
      <c r="BR83" s="102"/>
      <c r="BS83" s="102"/>
      <c r="BT83" s="102"/>
      <c r="BU83" s="102"/>
      <c r="BV83" s="102"/>
      <c r="BW83" s="102"/>
      <c r="BX83" s="102"/>
      <c r="BY83" s="10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2"/>
      <c r="CJ83" s="102"/>
      <c r="CK83" s="102"/>
      <c r="CL83" s="102"/>
      <c r="CM83" s="102"/>
      <c r="CN83" s="102"/>
      <c r="CO83" s="102"/>
      <c r="CP83" s="102"/>
      <c r="CQ83" s="102"/>
    </row>
    <row r="84" spans="1:95" ht="15.95" customHeight="1">
      <c r="A84" s="474"/>
      <c r="B84" s="470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/>
      <c r="BR84" s="102"/>
      <c r="BS84" s="102"/>
      <c r="BT84" s="102"/>
      <c r="BU84" s="102"/>
      <c r="BV84" s="102"/>
      <c r="BW84" s="102"/>
      <c r="BX84" s="102"/>
      <c r="BY84" s="10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2"/>
      <c r="CJ84" s="102"/>
      <c r="CK84" s="102"/>
      <c r="CL84" s="102"/>
      <c r="CM84" s="102"/>
      <c r="CN84" s="102"/>
      <c r="CO84" s="102"/>
      <c r="CP84" s="102"/>
      <c r="CQ84" s="102"/>
    </row>
    <row r="85" spans="1:95" ht="15.95" customHeight="1">
      <c r="A85" s="474"/>
      <c r="B85" s="470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</row>
    <row r="86" spans="1:95" ht="15.95" customHeight="1">
      <c r="A86" s="474"/>
      <c r="B86" s="470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/>
      <c r="CO86" s="102"/>
      <c r="CP86" s="102"/>
      <c r="CQ86" s="102"/>
    </row>
    <row r="87" spans="1:95" ht="15.95" customHeight="1">
      <c r="A87" s="474"/>
      <c r="B87" s="470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  <c r="BM87" s="102"/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/>
      <c r="BY87" s="10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</row>
    <row r="88" spans="1:95" ht="15.95" customHeight="1">
      <c r="A88" s="474"/>
      <c r="B88" s="470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  <c r="BM88" s="102"/>
      <c r="BN88" s="102"/>
      <c r="BO88" s="102"/>
      <c r="BP88" s="102"/>
      <c r="BQ88" s="102"/>
      <c r="BR88" s="102"/>
      <c r="BS88" s="102"/>
      <c r="BT88" s="102"/>
      <c r="BU88" s="102"/>
      <c r="BV88" s="102"/>
      <c r="BW88" s="102"/>
      <c r="BX88" s="102"/>
      <c r="BY88" s="10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02"/>
    </row>
    <row r="89" spans="1:95" ht="15.95" customHeight="1">
      <c r="A89" s="474"/>
      <c r="B89" s="470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  <c r="BL89" s="102"/>
      <c r="BM89" s="102"/>
      <c r="BN89" s="102"/>
      <c r="BO89" s="102"/>
      <c r="BP89" s="102"/>
      <c r="BQ89" s="102"/>
      <c r="BR89" s="102"/>
      <c r="BS89" s="102"/>
      <c r="BT89" s="102"/>
      <c r="BU89" s="102"/>
      <c r="BV89" s="102"/>
      <c r="BW89" s="102"/>
      <c r="BX89" s="102"/>
      <c r="BY89" s="10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2"/>
      <c r="CJ89" s="102"/>
      <c r="CK89" s="102"/>
      <c r="CL89" s="102"/>
      <c r="CM89" s="102"/>
      <c r="CN89" s="102"/>
      <c r="CO89" s="102"/>
      <c r="CP89" s="102"/>
      <c r="CQ89" s="102"/>
    </row>
    <row r="90" spans="1:95" ht="15.95" customHeight="1">
      <c r="A90" s="474"/>
      <c r="B90" s="470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</row>
    <row r="91" spans="1:95" ht="15.95" customHeight="1">
      <c r="A91" s="474"/>
      <c r="B91" s="470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  <c r="BO91" s="102"/>
      <c r="BP91" s="102"/>
      <c r="BQ91" s="102"/>
      <c r="BR91" s="102"/>
      <c r="BS91" s="102"/>
      <c r="BT91" s="102"/>
      <c r="BU91" s="102"/>
      <c r="BV91" s="102"/>
      <c r="BW91" s="102"/>
      <c r="BX91" s="102"/>
      <c r="BY91" s="10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2"/>
      <c r="CJ91" s="102"/>
      <c r="CK91" s="102"/>
      <c r="CL91" s="102"/>
      <c r="CM91" s="102"/>
      <c r="CN91" s="102"/>
      <c r="CO91" s="102"/>
      <c r="CP91" s="102"/>
      <c r="CQ91" s="102"/>
    </row>
    <row r="92" spans="1:95" ht="15.95" customHeight="1">
      <c r="A92" s="474"/>
      <c r="B92" s="470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2"/>
      <c r="BL92" s="102"/>
      <c r="BM92" s="102"/>
      <c r="BN92" s="102"/>
      <c r="BO92" s="102"/>
      <c r="BP92" s="102"/>
      <c r="BQ92" s="102"/>
      <c r="BR92" s="102"/>
      <c r="BS92" s="102"/>
      <c r="BT92" s="102"/>
      <c r="BU92" s="102"/>
      <c r="BV92" s="102"/>
      <c r="BW92" s="102"/>
      <c r="BX92" s="102"/>
      <c r="BY92" s="10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2"/>
      <c r="CJ92" s="102"/>
      <c r="CK92" s="102"/>
      <c r="CL92" s="102"/>
      <c r="CM92" s="102"/>
      <c r="CN92" s="102"/>
      <c r="CO92" s="102"/>
      <c r="CP92" s="102"/>
      <c r="CQ92" s="102"/>
    </row>
    <row r="93" spans="1:95" ht="15.95" customHeight="1">
      <c r="A93" s="474"/>
      <c r="B93" s="470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2"/>
      <c r="CJ93" s="102"/>
      <c r="CK93" s="102"/>
      <c r="CL93" s="102"/>
      <c r="CM93" s="102"/>
      <c r="CN93" s="102"/>
      <c r="CO93" s="102"/>
      <c r="CP93" s="102"/>
      <c r="CQ93" s="102"/>
    </row>
    <row r="94" spans="1:95" ht="15.95" customHeight="1">
      <c r="A94" s="474"/>
      <c r="B94" s="470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</row>
    <row r="95" spans="1:95" ht="15.95" customHeight="1">
      <c r="A95" s="474"/>
      <c r="B95" s="470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  <c r="BO95" s="102"/>
      <c r="BP95" s="102"/>
      <c r="BQ95" s="102"/>
      <c r="BR95" s="102"/>
      <c r="BS95" s="102"/>
      <c r="BT95" s="102"/>
      <c r="BU95" s="102"/>
      <c r="BV95" s="102"/>
      <c r="BW95" s="102"/>
      <c r="BX95" s="102"/>
      <c r="BY95" s="10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2"/>
      <c r="CJ95" s="102"/>
      <c r="CK95" s="102"/>
      <c r="CL95" s="102"/>
      <c r="CM95" s="102"/>
      <c r="CN95" s="102"/>
      <c r="CO95" s="102"/>
      <c r="CP95" s="102"/>
      <c r="CQ95" s="102"/>
    </row>
    <row r="96" spans="1:95" ht="15.95" customHeight="1">
      <c r="A96" s="474"/>
      <c r="B96" s="470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2"/>
      <c r="BV96" s="102"/>
      <c r="BW96" s="102"/>
      <c r="BX96" s="102"/>
      <c r="BY96" s="10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2"/>
      <c r="CJ96" s="102"/>
      <c r="CK96" s="102"/>
      <c r="CL96" s="102"/>
      <c r="CM96" s="102"/>
      <c r="CN96" s="102"/>
      <c r="CO96" s="102"/>
      <c r="CP96" s="102"/>
      <c r="CQ96" s="102"/>
    </row>
    <row r="97" spans="1:95" ht="15.95" customHeight="1">
      <c r="A97" s="474"/>
      <c r="B97" s="470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  <c r="BW97" s="102"/>
      <c r="BX97" s="102"/>
      <c r="BY97" s="10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2"/>
      <c r="CO97" s="102"/>
      <c r="CP97" s="102"/>
      <c r="CQ97" s="102"/>
    </row>
    <row r="98" spans="1:95" ht="15.95" customHeight="1">
      <c r="A98" s="474"/>
      <c r="B98" s="470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  <c r="BM98" s="102"/>
      <c r="BN98" s="102"/>
      <c r="BO98" s="102"/>
      <c r="BP98" s="102"/>
      <c r="BQ98" s="102"/>
      <c r="BR98" s="102"/>
      <c r="BS98" s="102"/>
      <c r="BT98" s="102"/>
      <c r="BU98" s="102"/>
      <c r="BV98" s="102"/>
      <c r="BW98" s="102"/>
      <c r="BX98" s="102"/>
      <c r="BY98" s="10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2"/>
      <c r="CJ98" s="102"/>
      <c r="CK98" s="102"/>
      <c r="CL98" s="102"/>
      <c r="CM98" s="102"/>
      <c r="CN98" s="102"/>
      <c r="CO98" s="102"/>
      <c r="CP98" s="102"/>
      <c r="CQ98" s="102"/>
    </row>
    <row r="99" spans="1:95" ht="15.95" customHeight="1">
      <c r="A99" s="474"/>
      <c r="B99" s="470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  <c r="BX99" s="102"/>
      <c r="BY99" s="10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2"/>
      <c r="CP99" s="102"/>
      <c r="CQ99" s="102"/>
    </row>
    <row r="100" spans="1:95" ht="15.95" customHeight="1">
      <c r="A100" s="474"/>
      <c r="B100" s="470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  <c r="BX100" s="102"/>
      <c r="BY100" s="10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2"/>
      <c r="CJ100" s="102"/>
      <c r="CK100" s="102"/>
      <c r="CL100" s="102"/>
      <c r="CM100" s="102"/>
      <c r="CN100" s="102"/>
      <c r="CO100" s="102"/>
      <c r="CP100" s="102"/>
      <c r="CQ100" s="102"/>
    </row>
    <row r="101" spans="1:95" ht="15.95" customHeight="1">
      <c r="A101" s="474"/>
      <c r="B101" s="470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  <c r="BX101" s="102"/>
      <c r="BY101" s="102"/>
      <c r="BZ101" s="102"/>
      <c r="CA101" s="102"/>
      <c r="CB101" s="102"/>
      <c r="CC101" s="102"/>
      <c r="CD101" s="102"/>
      <c r="CE101" s="102"/>
      <c r="CF101" s="102"/>
      <c r="CG101" s="102"/>
      <c r="CH101" s="102"/>
      <c r="CI101" s="102"/>
      <c r="CJ101" s="102"/>
      <c r="CK101" s="102"/>
      <c r="CL101" s="102"/>
      <c r="CM101" s="102"/>
      <c r="CN101" s="102"/>
      <c r="CO101" s="102"/>
      <c r="CP101" s="102"/>
      <c r="CQ101" s="102"/>
    </row>
    <row r="102" spans="1:95" ht="15.95" customHeight="1">
      <c r="A102" s="474"/>
      <c r="B102" s="470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  <c r="BX102" s="102"/>
      <c r="BY102" s="102"/>
      <c r="BZ102" s="102"/>
      <c r="CA102" s="102"/>
      <c r="CB102" s="102"/>
      <c r="CC102" s="102"/>
      <c r="CD102" s="102"/>
      <c r="CE102" s="102"/>
      <c r="CF102" s="102"/>
      <c r="CG102" s="102"/>
      <c r="CH102" s="102"/>
      <c r="CI102" s="102"/>
      <c r="CJ102" s="102"/>
      <c r="CK102" s="102"/>
      <c r="CL102" s="102"/>
      <c r="CM102" s="102"/>
      <c r="CN102" s="102"/>
      <c r="CO102" s="102"/>
      <c r="CP102" s="102"/>
      <c r="CQ102" s="102"/>
    </row>
    <row r="103" spans="1:95" ht="15.95" customHeight="1">
      <c r="A103" s="474"/>
      <c r="B103" s="470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  <c r="BX103" s="102"/>
      <c r="BY103" s="102"/>
      <c r="BZ103" s="102"/>
      <c r="CA103" s="102"/>
      <c r="CB103" s="102"/>
      <c r="CC103" s="102"/>
      <c r="CD103" s="102"/>
      <c r="CE103" s="102"/>
      <c r="CF103" s="102"/>
      <c r="CG103" s="102"/>
      <c r="CH103" s="102"/>
      <c r="CI103" s="102"/>
      <c r="CJ103" s="102"/>
      <c r="CK103" s="102"/>
      <c r="CL103" s="102"/>
      <c r="CM103" s="102"/>
      <c r="CN103" s="102"/>
      <c r="CO103" s="102"/>
      <c r="CP103" s="102"/>
      <c r="CQ103" s="102"/>
    </row>
    <row r="104" spans="1:95" ht="15.95" customHeight="1">
      <c r="A104" s="474"/>
      <c r="B104" s="470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</row>
    <row r="105" spans="1:95" ht="15.95" customHeight="1">
      <c r="A105" s="474"/>
      <c r="B105" s="470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102"/>
      <c r="BV105" s="102"/>
      <c r="BW105" s="102"/>
      <c r="BX105" s="102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</row>
    <row r="106" spans="1:95" ht="15.95" customHeight="1">
      <c r="A106" s="474"/>
      <c r="B106" s="470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2"/>
      <c r="BY106" s="102"/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</row>
    <row r="107" spans="1:95" ht="15.95" customHeight="1">
      <c r="A107" s="474"/>
      <c r="B107" s="470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/>
      <c r="BW107" s="102"/>
      <c r="BX107" s="102"/>
      <c r="BY107" s="102"/>
      <c r="BZ107" s="102"/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</row>
    <row r="108" spans="1:95" ht="15.95" customHeight="1">
      <c r="A108" s="474"/>
      <c r="B108" s="470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</row>
    <row r="109" spans="1:95" ht="15.95" customHeight="1">
      <c r="A109" s="474"/>
      <c r="B109" s="470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  <c r="BO109" s="102"/>
      <c r="BP109" s="102"/>
      <c r="BQ109" s="102"/>
      <c r="BR109" s="102"/>
      <c r="BS109" s="102"/>
      <c r="BT109" s="102"/>
      <c r="BU109" s="102"/>
      <c r="BV109" s="102"/>
      <c r="BW109" s="102"/>
      <c r="BX109" s="102"/>
      <c r="BY109" s="102"/>
      <c r="BZ109" s="102"/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</row>
    <row r="110" spans="1:95" ht="15.95" customHeight="1">
      <c r="A110" s="474"/>
      <c r="B110" s="470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  <c r="BO110" s="102"/>
      <c r="BP110" s="102"/>
      <c r="BQ110" s="102"/>
      <c r="BR110" s="102"/>
      <c r="BS110" s="102"/>
      <c r="BT110" s="102"/>
      <c r="BU110" s="102"/>
      <c r="BV110" s="102"/>
      <c r="BW110" s="102"/>
      <c r="BX110" s="102"/>
      <c r="BY110" s="102"/>
      <c r="BZ110" s="102"/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</row>
    <row r="111" spans="1:95" ht="15.95" customHeight="1">
      <c r="A111" s="474"/>
      <c r="B111" s="470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2"/>
      <c r="BL111" s="102"/>
      <c r="BM111" s="102"/>
      <c r="BN111" s="102"/>
      <c r="BO111" s="102"/>
      <c r="BP111" s="102"/>
      <c r="BQ111" s="102"/>
      <c r="BR111" s="102"/>
      <c r="BS111" s="102"/>
      <c r="BT111" s="102"/>
      <c r="BU111" s="102"/>
      <c r="BV111" s="102"/>
      <c r="BW111" s="102"/>
      <c r="BX111" s="102"/>
      <c r="BY111" s="102"/>
      <c r="BZ111" s="102"/>
      <c r="CA111" s="102"/>
      <c r="CB111" s="102"/>
      <c r="CC111" s="102"/>
      <c r="CD111" s="102"/>
      <c r="CE111" s="102"/>
      <c r="CF111" s="102"/>
      <c r="CG111" s="102"/>
      <c r="CH111" s="102"/>
      <c r="CI111" s="102"/>
      <c r="CJ111" s="102"/>
      <c r="CK111" s="102"/>
      <c r="CL111" s="102"/>
      <c r="CM111" s="102"/>
      <c r="CN111" s="102"/>
      <c r="CO111" s="102"/>
      <c r="CP111" s="102"/>
      <c r="CQ111" s="102"/>
    </row>
    <row r="112" spans="1:95" ht="15.95" customHeight="1">
      <c r="A112" s="474"/>
      <c r="B112" s="470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2"/>
      <c r="BL112" s="102"/>
      <c r="BM112" s="102"/>
      <c r="BN112" s="102"/>
      <c r="BO112" s="102"/>
      <c r="BP112" s="102"/>
      <c r="BQ112" s="102"/>
      <c r="BR112" s="102"/>
      <c r="BS112" s="102"/>
      <c r="BT112" s="102"/>
      <c r="BU112" s="102"/>
      <c r="BV112" s="102"/>
      <c r="BW112" s="102"/>
      <c r="BX112" s="102"/>
      <c r="BY112" s="102"/>
      <c r="BZ112" s="102"/>
      <c r="CA112" s="102"/>
      <c r="CB112" s="102"/>
      <c r="CC112" s="102"/>
      <c r="CD112" s="102"/>
      <c r="CE112" s="102"/>
      <c r="CF112" s="102"/>
      <c r="CG112" s="102"/>
      <c r="CH112" s="102"/>
      <c r="CI112" s="102"/>
      <c r="CJ112" s="102"/>
      <c r="CK112" s="102"/>
      <c r="CL112" s="102"/>
      <c r="CM112" s="102"/>
      <c r="CN112" s="102"/>
      <c r="CO112" s="102"/>
      <c r="CP112" s="102"/>
      <c r="CQ112" s="102"/>
    </row>
    <row r="113" spans="1:95" ht="15.95" customHeight="1">
      <c r="A113" s="474"/>
      <c r="B113" s="470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/>
      <c r="CJ113" s="102"/>
      <c r="CK113" s="102"/>
      <c r="CL113" s="102"/>
      <c r="CM113" s="102"/>
      <c r="CN113" s="102"/>
      <c r="CO113" s="102"/>
      <c r="CP113" s="102"/>
      <c r="CQ113" s="102"/>
    </row>
    <row r="114" spans="1:95" ht="15.95" customHeight="1">
      <c r="A114" s="474"/>
      <c r="B114" s="470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2"/>
      <c r="BL114" s="102"/>
      <c r="BM114" s="102"/>
      <c r="BN114" s="102"/>
      <c r="BO114" s="102"/>
      <c r="BP114" s="102"/>
      <c r="BQ114" s="102"/>
      <c r="BR114" s="102"/>
      <c r="BS114" s="102"/>
      <c r="BT114" s="102"/>
      <c r="BU114" s="102"/>
      <c r="BV114" s="102"/>
      <c r="BW114" s="102"/>
      <c r="BX114" s="102"/>
      <c r="BY114" s="102"/>
      <c r="BZ114" s="102"/>
      <c r="CA114" s="102"/>
      <c r="CB114" s="102"/>
      <c r="CC114" s="102"/>
      <c r="CD114" s="102"/>
      <c r="CE114" s="102"/>
      <c r="CF114" s="102"/>
      <c r="CG114" s="102"/>
      <c r="CH114" s="102"/>
      <c r="CI114" s="102"/>
      <c r="CJ114" s="102"/>
      <c r="CK114" s="102"/>
      <c r="CL114" s="102"/>
      <c r="CM114" s="102"/>
      <c r="CN114" s="102"/>
      <c r="CO114" s="102"/>
      <c r="CP114" s="102"/>
      <c r="CQ114" s="102"/>
    </row>
    <row r="115" spans="1:95" ht="15.95" customHeight="1">
      <c r="A115" s="474"/>
      <c r="B115" s="470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  <c r="BL115" s="102"/>
      <c r="BM115" s="102"/>
      <c r="BN115" s="102"/>
      <c r="BO115" s="102"/>
      <c r="BP115" s="102"/>
      <c r="BQ115" s="102"/>
      <c r="BR115" s="102"/>
      <c r="BS115" s="102"/>
      <c r="BT115" s="102"/>
      <c r="BU115" s="102"/>
      <c r="BV115" s="102"/>
      <c r="BW115" s="102"/>
      <c r="BX115" s="102"/>
      <c r="BY115" s="102"/>
      <c r="BZ115" s="102"/>
      <c r="CA115" s="102"/>
      <c r="CB115" s="102"/>
      <c r="CC115" s="102"/>
      <c r="CD115" s="102"/>
      <c r="CE115" s="102"/>
      <c r="CF115" s="102"/>
      <c r="CG115" s="102"/>
      <c r="CH115" s="102"/>
      <c r="CI115" s="102"/>
      <c r="CJ115" s="102"/>
      <c r="CK115" s="102"/>
      <c r="CL115" s="102"/>
      <c r="CM115" s="102"/>
      <c r="CN115" s="102"/>
      <c r="CO115" s="102"/>
      <c r="CP115" s="102"/>
      <c r="CQ115" s="102"/>
    </row>
    <row r="116" spans="1:95" ht="15.95" customHeight="1">
      <c r="A116" s="474"/>
      <c r="B116" s="470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2"/>
      <c r="BL116" s="102"/>
      <c r="BM116" s="102"/>
      <c r="BN116" s="102"/>
      <c r="BO116" s="102"/>
      <c r="BP116" s="102"/>
      <c r="BQ116" s="102"/>
      <c r="BR116" s="102"/>
      <c r="BS116" s="102"/>
      <c r="BT116" s="102"/>
      <c r="BU116" s="102"/>
      <c r="BV116" s="102"/>
      <c r="BW116" s="102"/>
      <c r="BX116" s="102"/>
      <c r="BY116" s="102"/>
      <c r="BZ116" s="102"/>
      <c r="CA116" s="102"/>
      <c r="CB116" s="102"/>
      <c r="CC116" s="102"/>
      <c r="CD116" s="102"/>
      <c r="CE116" s="102"/>
      <c r="CF116" s="102"/>
      <c r="CG116" s="102"/>
      <c r="CH116" s="102"/>
      <c r="CI116" s="102"/>
      <c r="CJ116" s="102"/>
      <c r="CK116" s="102"/>
      <c r="CL116" s="102"/>
      <c r="CM116" s="102"/>
      <c r="CN116" s="102"/>
      <c r="CO116" s="102"/>
      <c r="CP116" s="102"/>
      <c r="CQ116" s="102"/>
    </row>
    <row r="117" spans="1:95" ht="15.95" customHeight="1">
      <c r="A117" s="474"/>
      <c r="B117" s="470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2"/>
      <c r="BL117" s="102"/>
      <c r="BM117" s="102"/>
      <c r="BN117" s="102"/>
      <c r="BO117" s="102"/>
      <c r="BP117" s="102"/>
      <c r="BQ117" s="102"/>
      <c r="BR117" s="102"/>
      <c r="BS117" s="102"/>
      <c r="BT117" s="102"/>
      <c r="BU117" s="102"/>
      <c r="BV117" s="102"/>
      <c r="BW117" s="102"/>
      <c r="BX117" s="102"/>
      <c r="BY117" s="102"/>
      <c r="BZ117" s="102"/>
      <c r="CA117" s="102"/>
      <c r="CB117" s="102"/>
      <c r="CC117" s="102"/>
      <c r="CD117" s="102"/>
      <c r="CE117" s="102"/>
      <c r="CF117" s="102"/>
      <c r="CG117" s="102"/>
      <c r="CH117" s="102"/>
      <c r="CI117" s="102"/>
      <c r="CJ117" s="102"/>
      <c r="CK117" s="102"/>
      <c r="CL117" s="102"/>
      <c r="CM117" s="102"/>
      <c r="CN117" s="102"/>
      <c r="CO117" s="102"/>
      <c r="CP117" s="102"/>
      <c r="CQ117" s="102"/>
    </row>
    <row r="118" spans="1:95" ht="15.95" customHeight="1">
      <c r="A118" s="474"/>
      <c r="B118" s="470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2"/>
      <c r="BL118" s="102"/>
      <c r="BM118" s="102"/>
      <c r="BN118" s="102"/>
      <c r="BO118" s="102"/>
      <c r="BP118" s="102"/>
      <c r="BQ118" s="102"/>
      <c r="BR118" s="102"/>
      <c r="BS118" s="102"/>
      <c r="BT118" s="102"/>
      <c r="BU118" s="102"/>
      <c r="BV118" s="102"/>
      <c r="BW118" s="102"/>
      <c r="BX118" s="102"/>
      <c r="BY118" s="102"/>
      <c r="BZ118" s="102"/>
      <c r="CA118" s="102"/>
      <c r="CB118" s="102"/>
      <c r="CC118" s="102"/>
      <c r="CD118" s="102"/>
      <c r="CE118" s="102"/>
      <c r="CF118" s="102"/>
      <c r="CG118" s="102"/>
      <c r="CH118" s="102"/>
      <c r="CI118" s="102"/>
      <c r="CJ118" s="102"/>
      <c r="CK118" s="102"/>
      <c r="CL118" s="102"/>
      <c r="CM118" s="102"/>
      <c r="CN118" s="102"/>
      <c r="CO118" s="102"/>
      <c r="CP118" s="102"/>
      <c r="CQ118" s="102"/>
    </row>
    <row r="119" spans="1:95" ht="15.95" customHeight="1">
      <c r="A119" s="474"/>
      <c r="B119" s="470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2"/>
      <c r="BL119" s="102"/>
      <c r="BM119" s="102"/>
      <c r="BN119" s="102"/>
      <c r="BO119" s="102"/>
      <c r="BP119" s="102"/>
      <c r="BQ119" s="102"/>
      <c r="BR119" s="102"/>
      <c r="BS119" s="102"/>
      <c r="BT119" s="102"/>
      <c r="BU119" s="102"/>
      <c r="BV119" s="102"/>
      <c r="BW119" s="102"/>
      <c r="BX119" s="102"/>
      <c r="BY119" s="102"/>
      <c r="BZ119" s="102"/>
      <c r="CA119" s="102"/>
      <c r="CB119" s="102"/>
      <c r="CC119" s="102"/>
      <c r="CD119" s="102"/>
      <c r="CE119" s="102"/>
      <c r="CF119" s="102"/>
      <c r="CG119" s="102"/>
      <c r="CH119" s="102"/>
      <c r="CI119" s="102"/>
      <c r="CJ119" s="102"/>
      <c r="CK119" s="102"/>
      <c r="CL119" s="102"/>
      <c r="CM119" s="102"/>
      <c r="CN119" s="102"/>
      <c r="CO119" s="102"/>
      <c r="CP119" s="102"/>
      <c r="CQ119" s="102"/>
    </row>
    <row r="120" spans="1:95" ht="15.95" customHeight="1">
      <c r="A120" s="474"/>
      <c r="B120" s="470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2"/>
      <c r="BL120" s="102"/>
      <c r="BM120" s="102"/>
      <c r="BN120" s="102"/>
      <c r="BO120" s="102"/>
      <c r="BP120" s="102"/>
      <c r="BQ120" s="102"/>
      <c r="BR120" s="102"/>
      <c r="BS120" s="102"/>
      <c r="BT120" s="102"/>
      <c r="BU120" s="102"/>
      <c r="BV120" s="102"/>
      <c r="BW120" s="102"/>
      <c r="BX120" s="102"/>
      <c r="BY120" s="102"/>
      <c r="BZ120" s="102"/>
      <c r="CA120" s="102"/>
      <c r="CB120" s="102"/>
      <c r="CC120" s="102"/>
      <c r="CD120" s="102"/>
      <c r="CE120" s="102"/>
      <c r="CF120" s="102"/>
      <c r="CG120" s="102"/>
      <c r="CH120" s="102"/>
      <c r="CI120" s="102"/>
      <c r="CJ120" s="102"/>
      <c r="CK120" s="102"/>
      <c r="CL120" s="102"/>
      <c r="CM120" s="102"/>
      <c r="CN120" s="102"/>
      <c r="CO120" s="102"/>
      <c r="CP120" s="102"/>
      <c r="CQ120" s="102"/>
    </row>
    <row r="121" spans="1:95" ht="15.95" customHeight="1">
      <c r="A121" s="474"/>
      <c r="B121" s="470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2"/>
      <c r="BL121" s="102"/>
      <c r="BM121" s="102"/>
      <c r="BN121" s="102"/>
      <c r="BO121" s="102"/>
      <c r="BP121" s="102"/>
      <c r="BQ121" s="102"/>
      <c r="BR121" s="102"/>
      <c r="BS121" s="102"/>
      <c r="BT121" s="102"/>
      <c r="BU121" s="102"/>
      <c r="BV121" s="102"/>
      <c r="BW121" s="102"/>
      <c r="BX121" s="102"/>
      <c r="BY121" s="102"/>
      <c r="BZ121" s="102"/>
      <c r="CA121" s="102"/>
      <c r="CB121" s="102"/>
      <c r="CC121" s="102"/>
      <c r="CD121" s="102"/>
      <c r="CE121" s="102"/>
      <c r="CF121" s="102"/>
      <c r="CG121" s="102"/>
      <c r="CH121" s="102"/>
      <c r="CI121" s="102"/>
      <c r="CJ121" s="102"/>
      <c r="CK121" s="102"/>
      <c r="CL121" s="102"/>
      <c r="CM121" s="102"/>
      <c r="CN121" s="102"/>
      <c r="CO121" s="102"/>
      <c r="CP121" s="102"/>
      <c r="CQ121" s="102"/>
    </row>
    <row r="122" spans="1:95" ht="15.95" customHeight="1">
      <c r="A122" s="474"/>
      <c r="B122" s="470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2"/>
      <c r="CE122" s="102"/>
      <c r="CF122" s="102"/>
      <c r="CG122" s="102"/>
      <c r="CH122" s="102"/>
      <c r="CI122" s="102"/>
      <c r="CJ122" s="102"/>
      <c r="CK122" s="102"/>
      <c r="CL122" s="102"/>
      <c r="CM122" s="102"/>
      <c r="CN122" s="102"/>
      <c r="CO122" s="102"/>
      <c r="CP122" s="102"/>
      <c r="CQ122" s="102"/>
    </row>
    <row r="123" spans="1:95" ht="15.95" customHeight="1">
      <c r="A123" s="474"/>
      <c r="B123" s="470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/>
      <c r="BY123" s="102"/>
      <c r="BZ123" s="102"/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</row>
    <row r="124" spans="1:95" ht="15.95" customHeight="1">
      <c r="A124" s="474"/>
      <c r="B124" s="470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  <c r="BO124" s="102"/>
      <c r="BP124" s="102"/>
      <c r="BQ124" s="102"/>
      <c r="BR124" s="102"/>
      <c r="BS124" s="102"/>
      <c r="BT124" s="102"/>
      <c r="BU124" s="102"/>
      <c r="BV124" s="102"/>
      <c r="BW124" s="102"/>
      <c r="BX124" s="102"/>
      <c r="BY124" s="102"/>
      <c r="BZ124" s="102"/>
      <c r="CA124" s="102"/>
      <c r="CB124" s="102"/>
      <c r="CC124" s="102"/>
      <c r="CD124" s="102"/>
      <c r="CE124" s="102"/>
      <c r="CF124" s="102"/>
      <c r="CG124" s="102"/>
      <c r="CH124" s="102"/>
      <c r="CI124" s="102"/>
      <c r="CJ124" s="102"/>
      <c r="CK124" s="102"/>
      <c r="CL124" s="102"/>
      <c r="CM124" s="102"/>
      <c r="CN124" s="102"/>
      <c r="CO124" s="102"/>
      <c r="CP124" s="102"/>
      <c r="CQ124" s="102"/>
    </row>
    <row r="125" spans="1:95" ht="15.95" customHeight="1">
      <c r="A125" s="474"/>
      <c r="B125" s="470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  <c r="BO125" s="102"/>
      <c r="BP125" s="102"/>
      <c r="BQ125" s="102"/>
      <c r="BR125" s="102"/>
      <c r="BS125" s="102"/>
      <c r="BT125" s="102"/>
      <c r="BU125" s="102"/>
      <c r="BV125" s="102"/>
      <c r="BW125" s="102"/>
      <c r="BX125" s="102"/>
      <c r="BY125" s="102"/>
      <c r="BZ125" s="102"/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102"/>
      <c r="CM125" s="102"/>
      <c r="CN125" s="102"/>
      <c r="CO125" s="102"/>
      <c r="CP125" s="102"/>
      <c r="CQ125" s="102"/>
    </row>
    <row r="126" spans="1:95" ht="15.95" customHeight="1">
      <c r="A126" s="474"/>
      <c r="B126" s="470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2"/>
      <c r="BQ126" s="102"/>
      <c r="BR126" s="102"/>
      <c r="BS126" s="102"/>
      <c r="BT126" s="102"/>
      <c r="BU126" s="102"/>
      <c r="BV126" s="102"/>
      <c r="BW126" s="102"/>
      <c r="BX126" s="102"/>
      <c r="BY126" s="102"/>
      <c r="BZ126" s="102"/>
      <c r="CA126" s="102"/>
      <c r="CB126" s="102"/>
      <c r="CC126" s="102"/>
      <c r="CD126" s="102"/>
      <c r="CE126" s="102"/>
      <c r="CF126" s="102"/>
      <c r="CG126" s="102"/>
      <c r="CH126" s="102"/>
      <c r="CI126" s="102"/>
      <c r="CJ126" s="102"/>
      <c r="CK126" s="102"/>
      <c r="CL126" s="102"/>
      <c r="CM126" s="102"/>
      <c r="CN126" s="102"/>
      <c r="CO126" s="102"/>
      <c r="CP126" s="102"/>
      <c r="CQ126" s="102"/>
    </row>
    <row r="127" spans="1:95" ht="15.95" customHeight="1">
      <c r="A127" s="474"/>
      <c r="B127" s="470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  <c r="BL127" s="102"/>
      <c r="BM127" s="102"/>
      <c r="BN127" s="102"/>
      <c r="BO127" s="102"/>
      <c r="BP127" s="102"/>
      <c r="BQ127" s="102"/>
      <c r="BR127" s="102"/>
      <c r="BS127" s="102"/>
      <c r="BT127" s="102"/>
      <c r="BU127" s="102"/>
      <c r="BV127" s="102"/>
      <c r="BW127" s="102"/>
      <c r="BX127" s="102"/>
      <c r="BY127" s="102"/>
      <c r="BZ127" s="102"/>
      <c r="CA127" s="102"/>
      <c r="CB127" s="102"/>
      <c r="CC127" s="102"/>
      <c r="CD127" s="102"/>
      <c r="CE127" s="102"/>
      <c r="CF127" s="102"/>
      <c r="CG127" s="102"/>
      <c r="CH127" s="102"/>
      <c r="CI127" s="102"/>
      <c r="CJ127" s="102"/>
      <c r="CK127" s="102"/>
      <c r="CL127" s="102"/>
      <c r="CM127" s="102"/>
      <c r="CN127" s="102"/>
      <c r="CO127" s="102"/>
      <c r="CP127" s="102"/>
      <c r="CQ127" s="102"/>
    </row>
    <row r="128" spans="1:95" ht="15.95" customHeight="1">
      <c r="A128" s="474"/>
      <c r="B128" s="470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  <c r="BL128" s="102"/>
      <c r="BM128" s="102"/>
      <c r="BN128" s="102"/>
      <c r="BO128" s="102"/>
      <c r="BP128" s="102"/>
      <c r="BQ128" s="102"/>
      <c r="BR128" s="102"/>
      <c r="BS128" s="102"/>
      <c r="BT128" s="102"/>
      <c r="BU128" s="102"/>
      <c r="BV128" s="102"/>
      <c r="BW128" s="102"/>
      <c r="BX128" s="102"/>
      <c r="BY128" s="102"/>
      <c r="BZ128" s="102"/>
      <c r="CA128" s="102"/>
      <c r="CB128" s="102"/>
      <c r="CC128" s="102"/>
      <c r="CD128" s="102"/>
      <c r="CE128" s="102"/>
      <c r="CF128" s="102"/>
      <c r="CG128" s="102"/>
      <c r="CH128" s="102"/>
      <c r="CI128" s="102"/>
      <c r="CJ128" s="102"/>
      <c r="CK128" s="102"/>
      <c r="CL128" s="102"/>
      <c r="CM128" s="102"/>
      <c r="CN128" s="102"/>
      <c r="CO128" s="102"/>
      <c r="CP128" s="102"/>
      <c r="CQ128" s="102"/>
    </row>
    <row r="129" spans="1:95" ht="15.95" customHeight="1">
      <c r="A129" s="474"/>
      <c r="B129" s="470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  <c r="BL129" s="102"/>
      <c r="BM129" s="102"/>
      <c r="BN129" s="102"/>
      <c r="BO129" s="102"/>
      <c r="BP129" s="102"/>
      <c r="BQ129" s="102"/>
      <c r="BR129" s="102"/>
      <c r="BS129" s="102"/>
      <c r="BT129" s="102"/>
      <c r="BU129" s="102"/>
      <c r="BV129" s="102"/>
      <c r="BW129" s="102"/>
      <c r="BX129" s="102"/>
      <c r="BY129" s="102"/>
      <c r="BZ129" s="102"/>
      <c r="CA129" s="102"/>
      <c r="CB129" s="102"/>
      <c r="CC129" s="102"/>
      <c r="CD129" s="102"/>
      <c r="CE129" s="102"/>
      <c r="CF129" s="102"/>
      <c r="CG129" s="102"/>
      <c r="CH129" s="102"/>
      <c r="CI129" s="102"/>
      <c r="CJ129" s="102"/>
      <c r="CK129" s="102"/>
      <c r="CL129" s="102"/>
      <c r="CM129" s="102"/>
      <c r="CN129" s="102"/>
      <c r="CO129" s="102"/>
      <c r="CP129" s="102"/>
      <c r="CQ129" s="102"/>
    </row>
    <row r="130" spans="1:95" ht="15.95" customHeight="1">
      <c r="A130" s="474"/>
      <c r="B130" s="470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/>
      <c r="BL130" s="102"/>
      <c r="BM130" s="102"/>
      <c r="BN130" s="102"/>
      <c r="BO130" s="102"/>
      <c r="BP130" s="102"/>
      <c r="BQ130" s="102"/>
      <c r="BR130" s="102"/>
      <c r="BS130" s="102"/>
      <c r="BT130" s="102"/>
      <c r="BU130" s="102"/>
      <c r="BV130" s="102"/>
      <c r="BW130" s="102"/>
      <c r="BX130" s="102"/>
      <c r="BY130" s="102"/>
      <c r="BZ130" s="102"/>
      <c r="CA130" s="102"/>
      <c r="CB130" s="102"/>
      <c r="CC130" s="102"/>
      <c r="CD130" s="102"/>
      <c r="CE130" s="102"/>
      <c r="CF130" s="102"/>
      <c r="CG130" s="102"/>
      <c r="CH130" s="102"/>
      <c r="CI130" s="102"/>
      <c r="CJ130" s="102"/>
      <c r="CK130" s="102"/>
      <c r="CL130" s="102"/>
      <c r="CM130" s="102"/>
      <c r="CN130" s="102"/>
      <c r="CO130" s="102"/>
      <c r="CP130" s="102"/>
      <c r="CQ130" s="102"/>
    </row>
    <row r="131" spans="1:95" ht="15.95" customHeight="1">
      <c r="A131" s="474"/>
      <c r="B131" s="470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  <c r="BL131" s="102"/>
      <c r="BM131" s="102"/>
      <c r="BN131" s="102"/>
      <c r="BO131" s="102"/>
      <c r="BP131" s="102"/>
      <c r="BQ131" s="102"/>
      <c r="BR131" s="102"/>
      <c r="BS131" s="102"/>
      <c r="BT131" s="102"/>
      <c r="BU131" s="102"/>
      <c r="BV131" s="102"/>
      <c r="BW131" s="102"/>
      <c r="BX131" s="102"/>
      <c r="BY131" s="102"/>
      <c r="BZ131" s="102"/>
      <c r="CA131" s="102"/>
      <c r="CB131" s="102"/>
      <c r="CC131" s="102"/>
      <c r="CD131" s="102"/>
      <c r="CE131" s="102"/>
      <c r="CF131" s="102"/>
      <c r="CG131" s="102"/>
      <c r="CH131" s="102"/>
      <c r="CI131" s="102"/>
      <c r="CJ131" s="102"/>
      <c r="CK131" s="102"/>
      <c r="CL131" s="102"/>
      <c r="CM131" s="102"/>
      <c r="CN131" s="102"/>
      <c r="CO131" s="102"/>
      <c r="CP131" s="102"/>
      <c r="CQ131" s="102"/>
    </row>
    <row r="132" spans="1:95" ht="15.95" customHeight="1">
      <c r="A132" s="474"/>
      <c r="B132" s="470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  <c r="BL132" s="102"/>
      <c r="BM132" s="102"/>
      <c r="BN132" s="102"/>
      <c r="BO132" s="102"/>
      <c r="BP132" s="102"/>
      <c r="BQ132" s="102"/>
      <c r="BR132" s="102"/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02"/>
      <c r="CK132" s="102"/>
      <c r="CL132" s="102"/>
      <c r="CM132" s="102"/>
      <c r="CN132" s="102"/>
      <c r="CO132" s="102"/>
      <c r="CP132" s="102"/>
      <c r="CQ132" s="102"/>
    </row>
    <row r="133" spans="1:95" ht="15.95" customHeight="1">
      <c r="A133" s="474"/>
      <c r="B133" s="470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2"/>
      <c r="BL133" s="102"/>
      <c r="BM133" s="102"/>
      <c r="BN133" s="102"/>
      <c r="BO133" s="102"/>
      <c r="BP133" s="102"/>
      <c r="BQ133" s="102"/>
      <c r="BR133" s="102"/>
      <c r="BS133" s="102"/>
      <c r="BT133" s="102"/>
      <c r="BU133" s="102"/>
      <c r="BV133" s="102"/>
      <c r="BW133" s="102"/>
      <c r="BX133" s="102"/>
      <c r="BY133" s="102"/>
      <c r="BZ133" s="102"/>
      <c r="CA133" s="102"/>
      <c r="CB133" s="102"/>
      <c r="CC133" s="102"/>
      <c r="CD133" s="102"/>
      <c r="CE133" s="102"/>
      <c r="CF133" s="102"/>
      <c r="CG133" s="102"/>
      <c r="CH133" s="102"/>
      <c r="CI133" s="102"/>
      <c r="CJ133" s="102"/>
      <c r="CK133" s="102"/>
      <c r="CL133" s="102"/>
      <c r="CM133" s="102"/>
      <c r="CN133" s="102"/>
      <c r="CO133" s="102"/>
      <c r="CP133" s="102"/>
      <c r="CQ133" s="102"/>
    </row>
    <row r="134" spans="1:95" ht="15.95" customHeight="1">
      <c r="A134" s="474"/>
      <c r="B134" s="470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2"/>
      <c r="BL134" s="102"/>
      <c r="BM134" s="102"/>
      <c r="BN134" s="102"/>
      <c r="BO134" s="102"/>
      <c r="BP134" s="102"/>
      <c r="BQ134" s="102"/>
      <c r="BR134" s="102"/>
      <c r="BS134" s="102"/>
      <c r="BT134" s="102"/>
      <c r="BU134" s="102"/>
      <c r="BV134" s="102"/>
      <c r="BW134" s="102"/>
      <c r="BX134" s="102"/>
      <c r="BY134" s="102"/>
      <c r="BZ134" s="102"/>
      <c r="CA134" s="102"/>
      <c r="CB134" s="102"/>
      <c r="CC134" s="102"/>
      <c r="CD134" s="102"/>
      <c r="CE134" s="102"/>
      <c r="CF134" s="102"/>
      <c r="CG134" s="102"/>
      <c r="CH134" s="102"/>
      <c r="CI134" s="102"/>
      <c r="CJ134" s="102"/>
      <c r="CK134" s="102"/>
      <c r="CL134" s="102"/>
      <c r="CM134" s="102"/>
      <c r="CN134" s="102"/>
      <c r="CO134" s="102"/>
      <c r="CP134" s="102"/>
      <c r="CQ134" s="102"/>
    </row>
    <row r="135" spans="1:95" ht="15.95" customHeight="1">
      <c r="A135" s="474"/>
      <c r="B135" s="470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2"/>
      <c r="BL135" s="102"/>
      <c r="BM135" s="102"/>
      <c r="BN135" s="102"/>
      <c r="BO135" s="102"/>
      <c r="BP135" s="102"/>
      <c r="BQ135" s="102"/>
      <c r="BR135" s="102"/>
      <c r="BS135" s="102"/>
      <c r="BT135" s="102"/>
      <c r="BU135" s="102"/>
      <c r="BV135" s="102"/>
      <c r="BW135" s="102"/>
      <c r="BX135" s="102"/>
      <c r="BY135" s="102"/>
      <c r="BZ135" s="102"/>
      <c r="CA135" s="102"/>
      <c r="CB135" s="102"/>
      <c r="CC135" s="102"/>
      <c r="CD135" s="102"/>
      <c r="CE135" s="102"/>
      <c r="CF135" s="102"/>
      <c r="CG135" s="102"/>
      <c r="CH135" s="102"/>
      <c r="CI135" s="102"/>
      <c r="CJ135" s="102"/>
      <c r="CK135" s="102"/>
      <c r="CL135" s="102"/>
      <c r="CM135" s="102"/>
      <c r="CN135" s="102"/>
      <c r="CO135" s="102"/>
      <c r="CP135" s="102"/>
      <c r="CQ135" s="102"/>
    </row>
    <row r="136" spans="1:95" ht="15.95" customHeight="1">
      <c r="A136" s="474"/>
      <c r="B136" s="470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  <c r="BM136" s="102"/>
      <c r="BN136" s="102"/>
      <c r="BO136" s="102"/>
      <c r="BP136" s="102"/>
      <c r="BQ136" s="102"/>
      <c r="BR136" s="102"/>
      <c r="BS136" s="102"/>
      <c r="BT136" s="102"/>
      <c r="BU136" s="102"/>
      <c r="BV136" s="102"/>
      <c r="BW136" s="102"/>
      <c r="BX136" s="102"/>
      <c r="BY136" s="102"/>
      <c r="BZ136" s="102"/>
      <c r="CA136" s="102"/>
      <c r="CB136" s="102"/>
      <c r="CC136" s="102"/>
      <c r="CD136" s="102"/>
      <c r="CE136" s="102"/>
      <c r="CF136" s="102"/>
      <c r="CG136" s="102"/>
      <c r="CH136" s="102"/>
      <c r="CI136" s="102"/>
      <c r="CJ136" s="102"/>
      <c r="CK136" s="102"/>
      <c r="CL136" s="102"/>
      <c r="CM136" s="102"/>
      <c r="CN136" s="102"/>
      <c r="CO136" s="102"/>
      <c r="CP136" s="102"/>
      <c r="CQ136" s="102"/>
    </row>
    <row r="137" spans="1:95" ht="15.95" customHeight="1">
      <c r="A137" s="474"/>
      <c r="B137" s="470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  <c r="BM137" s="102"/>
      <c r="BN137" s="102"/>
      <c r="BO137" s="102"/>
      <c r="BP137" s="102"/>
      <c r="BQ137" s="102"/>
      <c r="BR137" s="102"/>
      <c r="BS137" s="102"/>
      <c r="BT137" s="102"/>
      <c r="BU137" s="102"/>
      <c r="BV137" s="102"/>
      <c r="BW137" s="102"/>
      <c r="BX137" s="102"/>
      <c r="BY137" s="102"/>
      <c r="BZ137" s="102"/>
      <c r="CA137" s="102"/>
      <c r="CB137" s="102"/>
      <c r="CC137" s="102"/>
      <c r="CD137" s="102"/>
      <c r="CE137" s="102"/>
      <c r="CF137" s="102"/>
      <c r="CG137" s="102"/>
      <c r="CH137" s="102"/>
      <c r="CI137" s="102"/>
      <c r="CJ137" s="102"/>
      <c r="CK137" s="102"/>
      <c r="CL137" s="102"/>
      <c r="CM137" s="102"/>
      <c r="CN137" s="102"/>
      <c r="CO137" s="102"/>
      <c r="CP137" s="102"/>
      <c r="CQ137" s="102"/>
    </row>
    <row r="138" spans="1:95" ht="15.95" customHeight="1">
      <c r="A138" s="474"/>
      <c r="B138" s="470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102"/>
      <c r="BL138" s="102"/>
      <c r="BM138" s="102"/>
      <c r="BN138" s="102"/>
      <c r="BO138" s="102"/>
      <c r="BP138" s="102"/>
      <c r="BQ138" s="102"/>
      <c r="BR138" s="102"/>
      <c r="BS138" s="102"/>
      <c r="BT138" s="102"/>
      <c r="BU138" s="102"/>
      <c r="BV138" s="102"/>
      <c r="BW138" s="102"/>
      <c r="BX138" s="102"/>
      <c r="BY138" s="102"/>
      <c r="BZ138" s="102"/>
      <c r="CA138" s="102"/>
      <c r="CB138" s="102"/>
      <c r="CC138" s="102"/>
      <c r="CD138" s="102"/>
      <c r="CE138" s="102"/>
      <c r="CF138" s="102"/>
      <c r="CG138" s="102"/>
      <c r="CH138" s="102"/>
      <c r="CI138" s="102"/>
      <c r="CJ138" s="102"/>
      <c r="CK138" s="102"/>
      <c r="CL138" s="102"/>
      <c r="CM138" s="102"/>
      <c r="CN138" s="102"/>
      <c r="CO138" s="102"/>
      <c r="CP138" s="102"/>
      <c r="CQ138" s="102"/>
    </row>
    <row r="139" spans="1:95" ht="15.95" customHeight="1">
      <c r="A139" s="474"/>
      <c r="B139" s="470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  <c r="BM139" s="102"/>
      <c r="BN139" s="102"/>
      <c r="BO139" s="102"/>
      <c r="BP139" s="102"/>
      <c r="BQ139" s="102"/>
      <c r="BR139" s="102"/>
      <c r="BS139" s="102"/>
      <c r="BT139" s="102"/>
      <c r="BU139" s="102"/>
      <c r="BV139" s="102"/>
      <c r="BW139" s="102"/>
      <c r="BX139" s="102"/>
      <c r="BY139" s="102"/>
      <c r="BZ139" s="102"/>
      <c r="CA139" s="102"/>
      <c r="CB139" s="102"/>
      <c r="CC139" s="102"/>
      <c r="CD139" s="102"/>
      <c r="CE139" s="102"/>
      <c r="CF139" s="102"/>
      <c r="CG139" s="102"/>
      <c r="CH139" s="102"/>
      <c r="CI139" s="102"/>
      <c r="CJ139" s="102"/>
      <c r="CK139" s="102"/>
      <c r="CL139" s="102"/>
      <c r="CM139" s="102"/>
      <c r="CN139" s="102"/>
      <c r="CO139" s="102"/>
      <c r="CP139" s="102"/>
      <c r="CQ139" s="102"/>
    </row>
    <row r="140" spans="1:95" ht="15.95" customHeight="1">
      <c r="A140" s="474"/>
      <c r="B140" s="470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  <c r="BM140" s="102"/>
      <c r="BN140" s="102"/>
      <c r="BO140" s="102"/>
      <c r="BP140" s="102"/>
      <c r="BQ140" s="102"/>
      <c r="BR140" s="102"/>
      <c r="BS140" s="102"/>
      <c r="BT140" s="102"/>
      <c r="BU140" s="102"/>
      <c r="BV140" s="102"/>
      <c r="BW140" s="102"/>
      <c r="BX140" s="102"/>
      <c r="BY140" s="102"/>
      <c r="BZ140" s="102"/>
      <c r="CA140" s="102"/>
      <c r="CB140" s="102"/>
      <c r="CC140" s="102"/>
      <c r="CD140" s="102"/>
      <c r="CE140" s="102"/>
      <c r="CF140" s="102"/>
      <c r="CG140" s="102"/>
      <c r="CH140" s="102"/>
      <c r="CI140" s="102"/>
      <c r="CJ140" s="102"/>
      <c r="CK140" s="102"/>
      <c r="CL140" s="102"/>
      <c r="CM140" s="102"/>
      <c r="CN140" s="102"/>
      <c r="CO140" s="102"/>
      <c r="CP140" s="102"/>
      <c r="CQ140" s="102"/>
    </row>
    <row r="141" spans="1:95" ht="15.95" customHeight="1">
      <c r="A141" s="474"/>
      <c r="B141" s="470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  <c r="BM141" s="102"/>
      <c r="BN141" s="102"/>
      <c r="BO141" s="102"/>
      <c r="BP141" s="102"/>
      <c r="BQ141" s="102"/>
      <c r="BR141" s="102"/>
      <c r="BS141" s="102"/>
      <c r="BT141" s="102"/>
      <c r="BU141" s="102"/>
      <c r="BV141" s="102"/>
      <c r="BW141" s="102"/>
      <c r="BX141" s="102"/>
      <c r="BY141" s="102"/>
      <c r="BZ141" s="102"/>
      <c r="CA141" s="102"/>
      <c r="CB141" s="102"/>
      <c r="CC141" s="102"/>
      <c r="CD141" s="102"/>
      <c r="CE141" s="102"/>
      <c r="CF141" s="102"/>
      <c r="CG141" s="102"/>
      <c r="CH141" s="102"/>
      <c r="CI141" s="102"/>
      <c r="CJ141" s="102"/>
      <c r="CK141" s="102"/>
      <c r="CL141" s="102"/>
      <c r="CM141" s="102"/>
      <c r="CN141" s="102"/>
      <c r="CO141" s="102"/>
      <c r="CP141" s="102"/>
      <c r="CQ141" s="102"/>
    </row>
    <row r="142" spans="1:95" ht="15.95" customHeight="1">
      <c r="A142" s="474"/>
      <c r="B142" s="470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  <c r="BM142" s="102"/>
      <c r="BN142" s="102"/>
      <c r="BO142" s="102"/>
      <c r="BP142" s="102"/>
      <c r="BQ142" s="102"/>
      <c r="BR142" s="102"/>
      <c r="BS142" s="102"/>
      <c r="BT142" s="102"/>
      <c r="BU142" s="102"/>
      <c r="BV142" s="102"/>
      <c r="BW142" s="102"/>
      <c r="BX142" s="102"/>
      <c r="BY142" s="102"/>
      <c r="BZ142" s="102"/>
      <c r="CA142" s="102"/>
      <c r="CB142" s="102"/>
      <c r="CC142" s="102"/>
      <c r="CD142" s="102"/>
      <c r="CE142" s="102"/>
      <c r="CF142" s="102"/>
      <c r="CG142" s="102"/>
      <c r="CH142" s="102"/>
      <c r="CI142" s="102"/>
      <c r="CJ142" s="102"/>
      <c r="CK142" s="102"/>
      <c r="CL142" s="102"/>
      <c r="CM142" s="102"/>
      <c r="CN142" s="102"/>
      <c r="CO142" s="102"/>
      <c r="CP142" s="102"/>
      <c r="CQ142" s="102"/>
    </row>
    <row r="143" spans="1:95" ht="15.95" customHeight="1">
      <c r="A143" s="474"/>
      <c r="B143" s="470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  <c r="BM143" s="102"/>
      <c r="BN143" s="102"/>
      <c r="BO143" s="102"/>
      <c r="BP143" s="102"/>
      <c r="BQ143" s="102"/>
      <c r="BR143" s="102"/>
      <c r="BS143" s="102"/>
      <c r="BT143" s="102"/>
      <c r="BU143" s="102"/>
      <c r="BV143" s="102"/>
      <c r="BW143" s="102"/>
      <c r="BX143" s="102"/>
      <c r="BY143" s="102"/>
      <c r="BZ143" s="102"/>
      <c r="CA143" s="102"/>
      <c r="CB143" s="102"/>
      <c r="CC143" s="102"/>
      <c r="CD143" s="102"/>
      <c r="CE143" s="102"/>
      <c r="CF143" s="102"/>
      <c r="CG143" s="102"/>
      <c r="CH143" s="102"/>
      <c r="CI143" s="102"/>
      <c r="CJ143" s="102"/>
      <c r="CK143" s="102"/>
      <c r="CL143" s="102"/>
      <c r="CM143" s="102"/>
      <c r="CN143" s="102"/>
      <c r="CO143" s="102"/>
      <c r="CP143" s="102"/>
      <c r="CQ143" s="102"/>
    </row>
    <row r="144" spans="1:95" ht="15.95" customHeight="1">
      <c r="A144" s="474"/>
      <c r="B144" s="470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  <c r="CA144" s="102"/>
      <c r="CB144" s="102"/>
      <c r="CC144" s="102"/>
      <c r="CD144" s="102"/>
      <c r="CE144" s="102"/>
      <c r="CF144" s="102"/>
      <c r="CG144" s="102"/>
      <c r="CH144" s="102"/>
      <c r="CI144" s="102"/>
      <c r="CJ144" s="102"/>
      <c r="CK144" s="102"/>
      <c r="CL144" s="102"/>
      <c r="CM144" s="102"/>
      <c r="CN144" s="102"/>
      <c r="CO144" s="102"/>
      <c r="CP144" s="102"/>
      <c r="CQ144" s="102"/>
    </row>
    <row r="145" spans="1:95" ht="15.95" customHeight="1">
      <c r="A145" s="474"/>
      <c r="B145" s="470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  <c r="BM145" s="102"/>
      <c r="BN145" s="102"/>
      <c r="BO145" s="102"/>
      <c r="BP145" s="102"/>
      <c r="BQ145" s="102"/>
      <c r="BR145" s="102"/>
      <c r="BS145" s="102"/>
      <c r="BT145" s="102"/>
      <c r="BU145" s="102"/>
      <c r="BV145" s="102"/>
      <c r="BW145" s="102"/>
      <c r="BX145" s="102"/>
      <c r="BY145" s="102"/>
      <c r="BZ145" s="102"/>
      <c r="CA145" s="102"/>
      <c r="CB145" s="102"/>
      <c r="CC145" s="102"/>
      <c r="CD145" s="102"/>
      <c r="CE145" s="102"/>
      <c r="CF145" s="102"/>
      <c r="CG145" s="102"/>
      <c r="CH145" s="102"/>
      <c r="CI145" s="102"/>
      <c r="CJ145" s="102"/>
      <c r="CK145" s="102"/>
      <c r="CL145" s="102"/>
      <c r="CM145" s="102"/>
      <c r="CN145" s="102"/>
      <c r="CO145" s="102"/>
      <c r="CP145" s="102"/>
      <c r="CQ145" s="102"/>
    </row>
    <row r="146" spans="1:95" ht="15.95" customHeight="1">
      <c r="A146" s="474"/>
      <c r="B146" s="470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  <c r="BM146" s="102"/>
      <c r="BN146" s="102"/>
      <c r="BO146" s="102"/>
      <c r="BP146" s="102"/>
      <c r="BQ146" s="102"/>
      <c r="BR146" s="102"/>
      <c r="BS146" s="102"/>
      <c r="BT146" s="102"/>
      <c r="BU146" s="102"/>
      <c r="BV146" s="102"/>
      <c r="BW146" s="102"/>
      <c r="BX146" s="102"/>
      <c r="BY146" s="102"/>
      <c r="BZ146" s="102"/>
      <c r="CA146" s="102"/>
      <c r="CB146" s="102"/>
      <c r="CC146" s="102"/>
      <c r="CD146" s="102"/>
      <c r="CE146" s="102"/>
      <c r="CF146" s="102"/>
      <c r="CG146" s="102"/>
      <c r="CH146" s="102"/>
      <c r="CI146" s="102"/>
      <c r="CJ146" s="102"/>
      <c r="CK146" s="102"/>
      <c r="CL146" s="102"/>
      <c r="CM146" s="102"/>
      <c r="CN146" s="102"/>
      <c r="CO146" s="102"/>
      <c r="CP146" s="102"/>
      <c r="CQ146" s="102"/>
    </row>
    <row r="147" spans="1:95" ht="15.95" customHeight="1">
      <c r="A147" s="474"/>
      <c r="B147" s="470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  <c r="BO147" s="102"/>
      <c r="BP147" s="102"/>
      <c r="BQ147" s="102"/>
      <c r="BR147" s="102"/>
      <c r="BS147" s="102"/>
      <c r="BT147" s="102"/>
      <c r="BU147" s="102"/>
      <c r="BV147" s="102"/>
      <c r="BW147" s="102"/>
      <c r="BX147" s="102"/>
      <c r="BY147" s="102"/>
      <c r="BZ147" s="102"/>
      <c r="CA147" s="102"/>
      <c r="CB147" s="102"/>
      <c r="CC147" s="102"/>
      <c r="CD147" s="102"/>
      <c r="CE147" s="102"/>
      <c r="CF147" s="102"/>
      <c r="CG147" s="102"/>
      <c r="CH147" s="102"/>
      <c r="CI147" s="102"/>
      <c r="CJ147" s="102"/>
      <c r="CK147" s="102"/>
      <c r="CL147" s="102"/>
      <c r="CM147" s="102"/>
      <c r="CN147" s="102"/>
      <c r="CO147" s="102"/>
      <c r="CP147" s="102"/>
      <c r="CQ147" s="102"/>
    </row>
    <row r="148" spans="1:95" ht="15.95" customHeight="1">
      <c r="A148" s="474"/>
      <c r="B148" s="470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  <c r="BO148" s="102"/>
      <c r="BP148" s="102"/>
      <c r="BQ148" s="102"/>
      <c r="BR148" s="102"/>
      <c r="BS148" s="102"/>
      <c r="BT148" s="102"/>
      <c r="BU148" s="102"/>
      <c r="BV148" s="102"/>
      <c r="BW148" s="102"/>
      <c r="BX148" s="102"/>
      <c r="BY148" s="102"/>
      <c r="BZ148" s="102"/>
      <c r="CA148" s="102"/>
      <c r="CB148" s="102"/>
      <c r="CC148" s="102"/>
      <c r="CD148" s="102"/>
      <c r="CE148" s="102"/>
      <c r="CF148" s="102"/>
      <c r="CG148" s="102"/>
      <c r="CH148" s="102"/>
      <c r="CI148" s="102"/>
      <c r="CJ148" s="102"/>
      <c r="CK148" s="102"/>
      <c r="CL148" s="102"/>
      <c r="CM148" s="102"/>
      <c r="CN148" s="102"/>
      <c r="CO148" s="102"/>
      <c r="CP148" s="102"/>
      <c r="CQ148" s="102"/>
    </row>
    <row r="149" spans="1:95" ht="15.95" customHeight="1">
      <c r="A149" s="474"/>
      <c r="B149" s="470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  <c r="BQ149" s="102"/>
      <c r="BR149" s="102"/>
      <c r="BS149" s="102"/>
      <c r="BT149" s="102"/>
      <c r="BU149" s="102"/>
      <c r="BV149" s="102"/>
      <c r="BW149" s="102"/>
      <c r="BX149" s="102"/>
      <c r="BY149" s="102"/>
      <c r="BZ149" s="102"/>
      <c r="CA149" s="102"/>
      <c r="CB149" s="102"/>
      <c r="CC149" s="102"/>
      <c r="CD149" s="102"/>
      <c r="CE149" s="102"/>
      <c r="CF149" s="102"/>
      <c r="CG149" s="102"/>
      <c r="CH149" s="102"/>
      <c r="CI149" s="102"/>
      <c r="CJ149" s="102"/>
      <c r="CK149" s="102"/>
      <c r="CL149" s="102"/>
      <c r="CM149" s="102"/>
      <c r="CN149" s="102"/>
      <c r="CO149" s="102"/>
      <c r="CP149" s="102"/>
      <c r="CQ149" s="102"/>
    </row>
    <row r="150" spans="1:95" ht="15.95" customHeight="1">
      <c r="A150" s="474"/>
      <c r="B150" s="470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  <c r="BO150" s="102"/>
      <c r="BP150" s="102"/>
      <c r="BQ150" s="102"/>
      <c r="BR150" s="102"/>
      <c r="BS150" s="102"/>
      <c r="BT150" s="102"/>
      <c r="BU150" s="102"/>
      <c r="BV150" s="102"/>
      <c r="BW150" s="102"/>
      <c r="BX150" s="102"/>
      <c r="BY150" s="102"/>
      <c r="BZ150" s="102"/>
      <c r="CA150" s="102"/>
      <c r="CB150" s="102"/>
      <c r="CC150" s="102"/>
      <c r="CD150" s="102"/>
      <c r="CE150" s="102"/>
      <c r="CF150" s="102"/>
      <c r="CG150" s="102"/>
      <c r="CH150" s="102"/>
      <c r="CI150" s="102"/>
      <c r="CJ150" s="102"/>
      <c r="CK150" s="102"/>
      <c r="CL150" s="102"/>
      <c r="CM150" s="102"/>
      <c r="CN150" s="102"/>
      <c r="CO150" s="102"/>
      <c r="CP150" s="102"/>
      <c r="CQ150" s="102"/>
    </row>
    <row r="151" spans="1:95" ht="15.95" customHeight="1">
      <c r="A151" s="474"/>
      <c r="B151" s="470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  <c r="BQ151" s="102"/>
      <c r="BR151" s="102"/>
      <c r="BS151" s="102"/>
      <c r="BT151" s="102"/>
      <c r="BU151" s="102"/>
      <c r="BV151" s="102"/>
      <c r="BW151" s="102"/>
      <c r="BX151" s="102"/>
      <c r="BY151" s="102"/>
      <c r="BZ151" s="102"/>
      <c r="CA151" s="102"/>
      <c r="CB151" s="102"/>
      <c r="CC151" s="102"/>
      <c r="CD151" s="102"/>
      <c r="CE151" s="102"/>
      <c r="CF151" s="102"/>
      <c r="CG151" s="102"/>
      <c r="CH151" s="102"/>
      <c r="CI151" s="102"/>
      <c r="CJ151" s="102"/>
      <c r="CK151" s="102"/>
      <c r="CL151" s="102"/>
      <c r="CM151" s="102"/>
      <c r="CN151" s="102"/>
      <c r="CO151" s="102"/>
      <c r="CP151" s="102"/>
      <c r="CQ151" s="102"/>
    </row>
    <row r="152" spans="1:95" ht="15.95" customHeight="1">
      <c r="A152" s="474"/>
      <c r="B152" s="470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  <c r="BO152" s="102"/>
      <c r="BP152" s="102"/>
      <c r="BQ152" s="102"/>
      <c r="BR152" s="102"/>
      <c r="BS152" s="102"/>
      <c r="BT152" s="102"/>
      <c r="BU152" s="102"/>
      <c r="BV152" s="102"/>
      <c r="BW152" s="102"/>
      <c r="BX152" s="102"/>
      <c r="BY152" s="102"/>
      <c r="BZ152" s="102"/>
      <c r="CA152" s="102"/>
      <c r="CB152" s="102"/>
      <c r="CC152" s="102"/>
      <c r="CD152" s="102"/>
      <c r="CE152" s="102"/>
      <c r="CF152" s="102"/>
      <c r="CG152" s="102"/>
      <c r="CH152" s="102"/>
      <c r="CI152" s="102"/>
      <c r="CJ152" s="102"/>
      <c r="CK152" s="102"/>
      <c r="CL152" s="102"/>
      <c r="CM152" s="102"/>
      <c r="CN152" s="102"/>
      <c r="CO152" s="102"/>
      <c r="CP152" s="102"/>
      <c r="CQ152" s="102"/>
    </row>
    <row r="153" spans="1:95" ht="15.95" customHeight="1">
      <c r="A153" s="474"/>
      <c r="B153" s="470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  <c r="BO153" s="102"/>
      <c r="BP153" s="102"/>
      <c r="BQ153" s="102"/>
      <c r="BR153" s="102"/>
      <c r="BS153" s="102"/>
      <c r="BT153" s="102"/>
      <c r="BU153" s="102"/>
      <c r="BV153" s="102"/>
      <c r="BW153" s="102"/>
      <c r="BX153" s="102"/>
      <c r="BY153" s="102"/>
      <c r="BZ153" s="102"/>
      <c r="CA153" s="102"/>
      <c r="CB153" s="102"/>
      <c r="CC153" s="102"/>
      <c r="CD153" s="102"/>
      <c r="CE153" s="102"/>
      <c r="CF153" s="102"/>
      <c r="CG153" s="102"/>
      <c r="CH153" s="102"/>
      <c r="CI153" s="102"/>
      <c r="CJ153" s="102"/>
      <c r="CK153" s="102"/>
      <c r="CL153" s="102"/>
      <c r="CM153" s="102"/>
      <c r="CN153" s="102"/>
      <c r="CO153" s="102"/>
      <c r="CP153" s="102"/>
      <c r="CQ153" s="102"/>
    </row>
    <row r="154" spans="1:95" ht="15.95" customHeight="1">
      <c r="A154" s="474"/>
      <c r="B154" s="470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  <c r="BO154" s="102"/>
      <c r="BP154" s="102"/>
      <c r="BQ154" s="102"/>
      <c r="BR154" s="102"/>
      <c r="BS154" s="102"/>
      <c r="BT154" s="102"/>
      <c r="BU154" s="102"/>
      <c r="BV154" s="102"/>
      <c r="BW154" s="102"/>
      <c r="BX154" s="102"/>
      <c r="BY154" s="102"/>
      <c r="BZ154" s="102"/>
      <c r="CA154" s="102"/>
      <c r="CB154" s="102"/>
      <c r="CC154" s="102"/>
      <c r="CD154" s="102"/>
      <c r="CE154" s="102"/>
      <c r="CF154" s="102"/>
      <c r="CG154" s="102"/>
      <c r="CH154" s="102"/>
      <c r="CI154" s="102"/>
      <c r="CJ154" s="102"/>
      <c r="CK154" s="102"/>
      <c r="CL154" s="102"/>
      <c r="CM154" s="102"/>
      <c r="CN154" s="102"/>
      <c r="CO154" s="102"/>
      <c r="CP154" s="102"/>
      <c r="CQ154" s="102"/>
    </row>
    <row r="155" spans="1:95" ht="15.95" customHeight="1">
      <c r="A155" s="474"/>
      <c r="B155" s="470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  <c r="BO155" s="102"/>
      <c r="BP155" s="102"/>
      <c r="BQ155" s="102"/>
      <c r="BR155" s="102"/>
      <c r="BS155" s="102"/>
      <c r="BT155" s="102"/>
      <c r="BU155" s="102"/>
      <c r="BV155" s="102"/>
      <c r="BW155" s="102"/>
      <c r="BX155" s="102"/>
      <c r="BY155" s="102"/>
      <c r="BZ155" s="102"/>
      <c r="CA155" s="102"/>
      <c r="CB155" s="102"/>
      <c r="CC155" s="102"/>
      <c r="CD155" s="102"/>
      <c r="CE155" s="102"/>
      <c r="CF155" s="102"/>
      <c r="CG155" s="102"/>
      <c r="CH155" s="102"/>
      <c r="CI155" s="102"/>
      <c r="CJ155" s="102"/>
      <c r="CK155" s="102"/>
      <c r="CL155" s="102"/>
      <c r="CM155" s="102"/>
      <c r="CN155" s="102"/>
      <c r="CO155" s="102"/>
      <c r="CP155" s="102"/>
      <c r="CQ155" s="102"/>
    </row>
    <row r="156" spans="1:95" ht="15.95" customHeight="1">
      <c r="A156" s="474"/>
      <c r="B156" s="470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  <c r="BO156" s="102"/>
      <c r="BP156" s="102"/>
      <c r="BQ156" s="102"/>
      <c r="BR156" s="102"/>
      <c r="BS156" s="102"/>
      <c r="BT156" s="102"/>
      <c r="BU156" s="102"/>
      <c r="BV156" s="102"/>
      <c r="BW156" s="102"/>
      <c r="BX156" s="102"/>
      <c r="BY156" s="102"/>
      <c r="BZ156" s="102"/>
      <c r="CA156" s="102"/>
      <c r="CB156" s="102"/>
      <c r="CC156" s="102"/>
      <c r="CD156" s="102"/>
      <c r="CE156" s="102"/>
      <c r="CF156" s="102"/>
      <c r="CG156" s="102"/>
      <c r="CH156" s="102"/>
      <c r="CI156" s="102"/>
      <c r="CJ156" s="102"/>
      <c r="CK156" s="102"/>
      <c r="CL156" s="102"/>
      <c r="CM156" s="102"/>
      <c r="CN156" s="102"/>
      <c r="CO156" s="102"/>
      <c r="CP156" s="102"/>
      <c r="CQ156" s="102"/>
    </row>
    <row r="157" spans="1:95" ht="15.95" customHeight="1">
      <c r="A157" s="474"/>
      <c r="B157" s="470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  <c r="BO157" s="102"/>
      <c r="BP157" s="102"/>
      <c r="BQ157" s="102"/>
      <c r="BR157" s="102"/>
      <c r="BS157" s="102"/>
      <c r="BT157" s="102"/>
      <c r="BU157" s="102"/>
      <c r="BV157" s="102"/>
      <c r="BW157" s="102"/>
      <c r="BX157" s="102"/>
      <c r="BY157" s="102"/>
      <c r="BZ157" s="102"/>
      <c r="CA157" s="102"/>
      <c r="CB157" s="102"/>
      <c r="CC157" s="102"/>
      <c r="CD157" s="102"/>
      <c r="CE157" s="102"/>
      <c r="CF157" s="102"/>
      <c r="CG157" s="102"/>
      <c r="CH157" s="102"/>
      <c r="CI157" s="102"/>
      <c r="CJ157" s="102"/>
      <c r="CK157" s="102"/>
      <c r="CL157" s="102"/>
      <c r="CM157" s="102"/>
      <c r="CN157" s="102"/>
      <c r="CO157" s="102"/>
      <c r="CP157" s="102"/>
      <c r="CQ157" s="102"/>
    </row>
    <row r="158" spans="1:95" ht="15.95" customHeight="1">
      <c r="A158" s="474"/>
      <c r="B158" s="470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2"/>
      <c r="CE158" s="102"/>
      <c r="CF158" s="102"/>
      <c r="CG158" s="102"/>
      <c r="CH158" s="102"/>
      <c r="CI158" s="102"/>
      <c r="CJ158" s="102"/>
      <c r="CK158" s="102"/>
      <c r="CL158" s="102"/>
      <c r="CM158" s="102"/>
      <c r="CN158" s="102"/>
      <c r="CO158" s="102"/>
      <c r="CP158" s="102"/>
      <c r="CQ158" s="102"/>
    </row>
    <row r="159" spans="1:95" ht="15.95" customHeight="1">
      <c r="A159" s="474"/>
      <c r="B159" s="470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  <c r="BL159" s="102"/>
      <c r="BM159" s="102"/>
      <c r="BN159" s="102"/>
      <c r="BO159" s="102"/>
      <c r="BP159" s="102"/>
      <c r="BQ159" s="102"/>
      <c r="BR159" s="102"/>
      <c r="BS159" s="102"/>
      <c r="BT159" s="102"/>
      <c r="BU159" s="102"/>
      <c r="BV159" s="102"/>
      <c r="BW159" s="102"/>
      <c r="BX159" s="102"/>
      <c r="BY159" s="102"/>
      <c r="BZ159" s="102"/>
      <c r="CA159" s="102"/>
      <c r="CB159" s="102"/>
      <c r="CC159" s="102"/>
      <c r="CD159" s="102"/>
      <c r="CE159" s="102"/>
      <c r="CF159" s="102"/>
      <c r="CG159" s="102"/>
      <c r="CH159" s="102"/>
      <c r="CI159" s="102"/>
      <c r="CJ159" s="102"/>
      <c r="CK159" s="102"/>
      <c r="CL159" s="102"/>
      <c r="CM159" s="102"/>
      <c r="CN159" s="102"/>
      <c r="CO159" s="102"/>
      <c r="CP159" s="102"/>
      <c r="CQ159" s="102"/>
    </row>
    <row r="160" spans="1:95" ht="15.95" customHeight="1">
      <c r="A160" s="474"/>
      <c r="B160" s="470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  <c r="BO160" s="102"/>
      <c r="BP160" s="102"/>
      <c r="BQ160" s="102"/>
      <c r="BR160" s="102"/>
      <c r="BS160" s="102"/>
      <c r="BT160" s="102"/>
      <c r="BU160" s="102"/>
      <c r="BV160" s="102"/>
      <c r="BW160" s="102"/>
      <c r="BX160" s="102"/>
      <c r="BY160" s="102"/>
      <c r="BZ160" s="102"/>
      <c r="CA160" s="102"/>
      <c r="CB160" s="102"/>
      <c r="CC160" s="102"/>
      <c r="CD160" s="102"/>
      <c r="CE160" s="102"/>
      <c r="CF160" s="102"/>
      <c r="CG160" s="102"/>
      <c r="CH160" s="102"/>
      <c r="CI160" s="102"/>
      <c r="CJ160" s="102"/>
      <c r="CK160" s="102"/>
      <c r="CL160" s="102"/>
      <c r="CM160" s="102"/>
      <c r="CN160" s="102"/>
      <c r="CO160" s="102"/>
      <c r="CP160" s="102"/>
      <c r="CQ160" s="102"/>
    </row>
    <row r="161" spans="1:95" ht="15.95" customHeight="1">
      <c r="A161" s="474"/>
      <c r="B161" s="470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  <c r="BM161" s="102"/>
      <c r="BN161" s="102"/>
      <c r="BO161" s="102"/>
      <c r="BP161" s="102"/>
      <c r="BQ161" s="102"/>
      <c r="BR161" s="102"/>
      <c r="BS161" s="102"/>
      <c r="BT161" s="102"/>
      <c r="BU161" s="102"/>
      <c r="BV161" s="102"/>
      <c r="BW161" s="102"/>
      <c r="BX161" s="102"/>
      <c r="BY161" s="102"/>
      <c r="BZ161" s="102"/>
      <c r="CA161" s="102"/>
      <c r="CB161" s="102"/>
      <c r="CC161" s="102"/>
      <c r="CD161" s="102"/>
      <c r="CE161" s="102"/>
      <c r="CF161" s="102"/>
      <c r="CG161" s="102"/>
      <c r="CH161" s="102"/>
      <c r="CI161" s="102"/>
      <c r="CJ161" s="102"/>
      <c r="CK161" s="102"/>
      <c r="CL161" s="102"/>
      <c r="CM161" s="102"/>
      <c r="CN161" s="102"/>
      <c r="CO161" s="102"/>
      <c r="CP161" s="102"/>
      <c r="CQ161" s="102"/>
    </row>
    <row r="162" spans="1:95" ht="15.95" customHeight="1">
      <c r="A162" s="474"/>
      <c r="B162" s="470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  <c r="BO162" s="102"/>
      <c r="BP162" s="102"/>
      <c r="BQ162" s="102"/>
      <c r="BR162" s="102"/>
      <c r="BS162" s="102"/>
      <c r="BT162" s="102"/>
      <c r="BU162" s="102"/>
      <c r="BV162" s="102"/>
      <c r="BW162" s="102"/>
      <c r="BX162" s="102"/>
      <c r="BY162" s="102"/>
      <c r="BZ162" s="102"/>
      <c r="CA162" s="102"/>
      <c r="CB162" s="102"/>
      <c r="CC162" s="102"/>
      <c r="CD162" s="102"/>
      <c r="CE162" s="102"/>
      <c r="CF162" s="102"/>
      <c r="CG162" s="102"/>
      <c r="CH162" s="102"/>
      <c r="CI162" s="102"/>
      <c r="CJ162" s="102"/>
      <c r="CK162" s="102"/>
      <c r="CL162" s="102"/>
      <c r="CM162" s="102"/>
      <c r="CN162" s="102"/>
      <c r="CO162" s="102"/>
      <c r="CP162" s="102"/>
      <c r="CQ162" s="102"/>
    </row>
    <row r="163" spans="1:95" ht="15.95" customHeight="1">
      <c r="A163" s="474"/>
      <c r="B163" s="470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  <c r="BM163" s="102"/>
      <c r="BN163" s="102"/>
      <c r="BO163" s="102"/>
      <c r="BP163" s="102"/>
      <c r="BQ163" s="102"/>
      <c r="BR163" s="102"/>
      <c r="BS163" s="102"/>
      <c r="BT163" s="102"/>
      <c r="BU163" s="102"/>
      <c r="BV163" s="102"/>
      <c r="BW163" s="102"/>
      <c r="BX163" s="102"/>
      <c r="BY163" s="102"/>
      <c r="BZ163" s="102"/>
      <c r="CA163" s="102"/>
      <c r="CB163" s="102"/>
      <c r="CC163" s="102"/>
      <c r="CD163" s="102"/>
      <c r="CE163" s="102"/>
      <c r="CF163" s="102"/>
      <c r="CG163" s="102"/>
      <c r="CH163" s="102"/>
      <c r="CI163" s="102"/>
      <c r="CJ163" s="102"/>
      <c r="CK163" s="102"/>
      <c r="CL163" s="102"/>
      <c r="CM163" s="102"/>
      <c r="CN163" s="102"/>
      <c r="CO163" s="102"/>
      <c r="CP163" s="102"/>
      <c r="CQ163" s="102"/>
    </row>
    <row r="164" spans="1:95" ht="15.95" customHeight="1">
      <c r="A164" s="474"/>
      <c r="B164" s="470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  <c r="BO164" s="102"/>
      <c r="BP164" s="102"/>
      <c r="BQ164" s="102"/>
      <c r="BR164" s="102"/>
      <c r="BS164" s="102"/>
      <c r="BT164" s="102"/>
      <c r="BU164" s="102"/>
      <c r="BV164" s="102"/>
      <c r="BW164" s="102"/>
      <c r="BX164" s="102"/>
      <c r="BY164" s="102"/>
      <c r="BZ164" s="102"/>
      <c r="CA164" s="102"/>
      <c r="CB164" s="102"/>
      <c r="CC164" s="102"/>
      <c r="CD164" s="102"/>
      <c r="CE164" s="102"/>
      <c r="CF164" s="102"/>
      <c r="CG164" s="102"/>
      <c r="CH164" s="102"/>
      <c r="CI164" s="102"/>
      <c r="CJ164" s="102"/>
      <c r="CK164" s="102"/>
      <c r="CL164" s="102"/>
      <c r="CM164" s="102"/>
      <c r="CN164" s="102"/>
      <c r="CO164" s="102"/>
      <c r="CP164" s="102"/>
      <c r="CQ164" s="102"/>
    </row>
    <row r="165" spans="1:95" ht="15.95" customHeight="1">
      <c r="A165" s="474"/>
      <c r="B165" s="470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  <c r="BO165" s="102"/>
      <c r="BP165" s="102"/>
      <c r="BQ165" s="102"/>
      <c r="BR165" s="102"/>
      <c r="BS165" s="102"/>
      <c r="BT165" s="102"/>
      <c r="BU165" s="102"/>
      <c r="BV165" s="102"/>
      <c r="BW165" s="102"/>
      <c r="BX165" s="102"/>
      <c r="BY165" s="102"/>
      <c r="BZ165" s="102"/>
      <c r="CA165" s="102"/>
      <c r="CB165" s="102"/>
      <c r="CC165" s="102"/>
      <c r="CD165" s="102"/>
      <c r="CE165" s="102"/>
      <c r="CF165" s="102"/>
      <c r="CG165" s="102"/>
      <c r="CH165" s="102"/>
      <c r="CI165" s="102"/>
      <c r="CJ165" s="102"/>
      <c r="CK165" s="102"/>
      <c r="CL165" s="102"/>
      <c r="CM165" s="102"/>
      <c r="CN165" s="102"/>
      <c r="CO165" s="102"/>
      <c r="CP165" s="102"/>
      <c r="CQ165" s="102"/>
    </row>
    <row r="166" spans="1:95" ht="15.95" customHeight="1">
      <c r="A166" s="474"/>
      <c r="B166" s="470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  <c r="BM166" s="102"/>
      <c r="BN166" s="102"/>
      <c r="BO166" s="102"/>
      <c r="BP166" s="102"/>
      <c r="BQ166" s="102"/>
      <c r="BR166" s="102"/>
      <c r="BS166" s="102"/>
      <c r="BT166" s="102"/>
      <c r="BU166" s="102"/>
      <c r="BV166" s="102"/>
      <c r="BW166" s="102"/>
      <c r="BX166" s="102"/>
      <c r="BY166" s="102"/>
      <c r="BZ166" s="102"/>
      <c r="CA166" s="102"/>
      <c r="CB166" s="102"/>
      <c r="CC166" s="102"/>
      <c r="CD166" s="102"/>
      <c r="CE166" s="102"/>
      <c r="CF166" s="102"/>
      <c r="CG166" s="102"/>
      <c r="CH166" s="102"/>
      <c r="CI166" s="102"/>
      <c r="CJ166" s="102"/>
      <c r="CK166" s="102"/>
      <c r="CL166" s="102"/>
      <c r="CM166" s="102"/>
      <c r="CN166" s="102"/>
      <c r="CO166" s="102"/>
      <c r="CP166" s="102"/>
      <c r="CQ166" s="102"/>
    </row>
    <row r="167" spans="1:95" ht="15.95" customHeight="1">
      <c r="A167" s="474"/>
      <c r="B167" s="470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  <c r="BO167" s="102"/>
      <c r="BP167" s="102"/>
      <c r="BQ167" s="102"/>
      <c r="BR167" s="102"/>
      <c r="BS167" s="102"/>
      <c r="BT167" s="102"/>
      <c r="BU167" s="102"/>
      <c r="BV167" s="102"/>
      <c r="BW167" s="102"/>
      <c r="BX167" s="102"/>
      <c r="BY167" s="102"/>
      <c r="BZ167" s="102"/>
      <c r="CA167" s="102"/>
      <c r="CB167" s="102"/>
      <c r="CC167" s="102"/>
      <c r="CD167" s="102"/>
      <c r="CE167" s="102"/>
      <c r="CF167" s="102"/>
      <c r="CG167" s="102"/>
      <c r="CH167" s="102"/>
      <c r="CI167" s="102"/>
      <c r="CJ167" s="102"/>
      <c r="CK167" s="102"/>
      <c r="CL167" s="102"/>
      <c r="CM167" s="102"/>
      <c r="CN167" s="102"/>
      <c r="CO167" s="102"/>
      <c r="CP167" s="102"/>
      <c r="CQ167" s="102"/>
    </row>
    <row r="168" spans="1:95" ht="15.95" customHeight="1">
      <c r="A168" s="474"/>
      <c r="B168" s="470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  <c r="BO168" s="102"/>
      <c r="BP168" s="102"/>
      <c r="BQ168" s="102"/>
      <c r="BR168" s="102"/>
      <c r="BS168" s="102"/>
      <c r="BT168" s="102"/>
      <c r="BU168" s="102"/>
      <c r="BV168" s="102"/>
      <c r="BW168" s="102"/>
      <c r="BX168" s="102"/>
      <c r="BY168" s="102"/>
      <c r="BZ168" s="102"/>
      <c r="CA168" s="102"/>
      <c r="CB168" s="102"/>
      <c r="CC168" s="102"/>
      <c r="CD168" s="102"/>
      <c r="CE168" s="102"/>
      <c r="CF168" s="102"/>
      <c r="CG168" s="102"/>
      <c r="CH168" s="102"/>
      <c r="CI168" s="102"/>
      <c r="CJ168" s="102"/>
      <c r="CK168" s="102"/>
      <c r="CL168" s="102"/>
      <c r="CM168" s="102"/>
      <c r="CN168" s="102"/>
      <c r="CO168" s="102"/>
      <c r="CP168" s="102"/>
      <c r="CQ168" s="102"/>
    </row>
    <row r="169" spans="1:95" ht="15.95" customHeight="1">
      <c r="A169" s="474"/>
      <c r="B169" s="470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  <c r="BM169" s="102"/>
      <c r="BN169" s="102"/>
      <c r="BO169" s="102"/>
      <c r="BP169" s="102"/>
      <c r="BQ169" s="102"/>
      <c r="BR169" s="102"/>
      <c r="BS169" s="102"/>
      <c r="BT169" s="102"/>
      <c r="BU169" s="102"/>
      <c r="BV169" s="102"/>
      <c r="BW169" s="102"/>
      <c r="BX169" s="102"/>
      <c r="BY169" s="102"/>
      <c r="BZ169" s="102"/>
      <c r="CA169" s="102"/>
      <c r="CB169" s="102"/>
      <c r="CC169" s="102"/>
      <c r="CD169" s="102"/>
      <c r="CE169" s="102"/>
      <c r="CF169" s="102"/>
      <c r="CG169" s="102"/>
      <c r="CH169" s="102"/>
      <c r="CI169" s="102"/>
      <c r="CJ169" s="102"/>
      <c r="CK169" s="102"/>
      <c r="CL169" s="102"/>
      <c r="CM169" s="102"/>
      <c r="CN169" s="102"/>
      <c r="CO169" s="102"/>
      <c r="CP169" s="102"/>
      <c r="CQ169" s="102"/>
    </row>
    <row r="170" spans="1:95" ht="15.95" customHeight="1">
      <c r="A170" s="474"/>
      <c r="B170" s="470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  <c r="BM170" s="102"/>
      <c r="BN170" s="102"/>
      <c r="BO170" s="102"/>
      <c r="BP170" s="102"/>
      <c r="BQ170" s="102"/>
      <c r="BR170" s="102"/>
      <c r="BS170" s="102"/>
      <c r="BT170" s="102"/>
      <c r="BU170" s="102"/>
      <c r="BV170" s="102"/>
      <c r="BW170" s="102"/>
      <c r="BX170" s="102"/>
      <c r="BY170" s="102"/>
      <c r="BZ170" s="102"/>
      <c r="CA170" s="102"/>
      <c r="CB170" s="102"/>
      <c r="CC170" s="102"/>
      <c r="CD170" s="102"/>
      <c r="CE170" s="102"/>
      <c r="CF170" s="102"/>
      <c r="CG170" s="102"/>
      <c r="CH170" s="102"/>
      <c r="CI170" s="102"/>
      <c r="CJ170" s="102"/>
      <c r="CK170" s="102"/>
      <c r="CL170" s="102"/>
      <c r="CM170" s="102"/>
      <c r="CN170" s="102"/>
      <c r="CO170" s="102"/>
      <c r="CP170" s="102"/>
      <c r="CQ170" s="102"/>
    </row>
    <row r="171" spans="1:95" ht="15.95" customHeight="1">
      <c r="A171" s="474"/>
      <c r="B171" s="470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  <c r="BO171" s="102"/>
      <c r="BP171" s="102"/>
      <c r="BQ171" s="102"/>
      <c r="BR171" s="102"/>
      <c r="BS171" s="102"/>
      <c r="BT171" s="102"/>
      <c r="BU171" s="102"/>
      <c r="BV171" s="102"/>
      <c r="BW171" s="102"/>
      <c r="BX171" s="102"/>
      <c r="BY171" s="102"/>
      <c r="BZ171" s="102"/>
      <c r="CA171" s="102"/>
      <c r="CB171" s="102"/>
      <c r="CC171" s="102"/>
      <c r="CD171" s="102"/>
      <c r="CE171" s="102"/>
      <c r="CF171" s="102"/>
      <c r="CG171" s="102"/>
      <c r="CH171" s="102"/>
      <c r="CI171" s="102"/>
      <c r="CJ171" s="102"/>
      <c r="CK171" s="102"/>
      <c r="CL171" s="102"/>
      <c r="CM171" s="102"/>
      <c r="CN171" s="102"/>
      <c r="CO171" s="102"/>
      <c r="CP171" s="102"/>
      <c r="CQ171" s="102"/>
    </row>
    <row r="172" spans="1:95" ht="15.95" customHeight="1">
      <c r="A172" s="474"/>
      <c r="B172" s="470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  <c r="BO172" s="102"/>
      <c r="BP172" s="102"/>
      <c r="BQ172" s="102"/>
      <c r="BR172" s="102"/>
      <c r="BS172" s="102"/>
      <c r="BT172" s="102"/>
      <c r="BU172" s="102"/>
      <c r="BV172" s="102"/>
      <c r="BW172" s="102"/>
      <c r="BX172" s="102"/>
      <c r="BY172" s="102"/>
      <c r="BZ172" s="102"/>
      <c r="CA172" s="102"/>
      <c r="CB172" s="102"/>
      <c r="CC172" s="102"/>
      <c r="CD172" s="102"/>
      <c r="CE172" s="102"/>
      <c r="CF172" s="102"/>
      <c r="CG172" s="102"/>
      <c r="CH172" s="102"/>
      <c r="CI172" s="102"/>
      <c r="CJ172" s="102"/>
      <c r="CK172" s="102"/>
      <c r="CL172" s="102"/>
      <c r="CM172" s="102"/>
      <c r="CN172" s="102"/>
      <c r="CO172" s="102"/>
      <c r="CP172" s="102"/>
      <c r="CQ172" s="102"/>
    </row>
    <row r="173" spans="1:95" ht="15.95" customHeight="1">
      <c r="A173" s="474"/>
      <c r="B173" s="470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  <c r="BX173" s="102"/>
      <c r="BY173" s="102"/>
      <c r="BZ173" s="102"/>
      <c r="CA173" s="102"/>
      <c r="CB173" s="102"/>
      <c r="CC173" s="102"/>
      <c r="CD173" s="102"/>
      <c r="CE173" s="102"/>
      <c r="CF173" s="102"/>
      <c r="CG173" s="102"/>
      <c r="CH173" s="102"/>
      <c r="CI173" s="102"/>
      <c r="CJ173" s="102"/>
      <c r="CK173" s="102"/>
      <c r="CL173" s="102"/>
      <c r="CM173" s="102"/>
      <c r="CN173" s="102"/>
      <c r="CO173" s="102"/>
      <c r="CP173" s="102"/>
      <c r="CQ173" s="102"/>
    </row>
    <row r="174" spans="1:95" ht="15.95" customHeight="1">
      <c r="A174" s="474"/>
      <c r="B174" s="470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  <c r="BM174" s="102"/>
      <c r="BN174" s="102"/>
      <c r="BO174" s="102"/>
      <c r="BP174" s="102"/>
      <c r="BQ174" s="102"/>
      <c r="BR174" s="102"/>
      <c r="BS174" s="102"/>
      <c r="BT174" s="102"/>
      <c r="BU174" s="102"/>
      <c r="BV174" s="102"/>
      <c r="BW174" s="102"/>
      <c r="BX174" s="102"/>
      <c r="BY174" s="102"/>
      <c r="BZ174" s="102"/>
      <c r="CA174" s="102"/>
      <c r="CB174" s="102"/>
      <c r="CC174" s="102"/>
      <c r="CD174" s="102"/>
      <c r="CE174" s="102"/>
      <c r="CF174" s="102"/>
      <c r="CG174" s="102"/>
      <c r="CH174" s="102"/>
      <c r="CI174" s="102"/>
      <c r="CJ174" s="102"/>
      <c r="CK174" s="102"/>
      <c r="CL174" s="102"/>
      <c r="CM174" s="102"/>
      <c r="CN174" s="102"/>
      <c r="CO174" s="102"/>
      <c r="CP174" s="102"/>
      <c r="CQ174" s="102"/>
    </row>
    <row r="175" spans="1:95" ht="15.95" customHeight="1">
      <c r="A175" s="474"/>
      <c r="B175" s="470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  <c r="BO175" s="102"/>
      <c r="BP175" s="102"/>
      <c r="BQ175" s="102"/>
      <c r="BR175" s="102"/>
      <c r="BS175" s="102"/>
      <c r="BT175" s="102"/>
      <c r="BU175" s="102"/>
      <c r="BV175" s="102"/>
      <c r="BW175" s="102"/>
      <c r="BX175" s="102"/>
      <c r="BY175" s="102"/>
      <c r="BZ175" s="102"/>
      <c r="CA175" s="102"/>
      <c r="CB175" s="102"/>
      <c r="CC175" s="102"/>
      <c r="CD175" s="102"/>
      <c r="CE175" s="102"/>
      <c r="CF175" s="102"/>
      <c r="CG175" s="102"/>
      <c r="CH175" s="102"/>
      <c r="CI175" s="102"/>
      <c r="CJ175" s="102"/>
      <c r="CK175" s="102"/>
      <c r="CL175" s="102"/>
      <c r="CM175" s="102"/>
      <c r="CN175" s="102"/>
      <c r="CO175" s="102"/>
      <c r="CP175" s="102"/>
      <c r="CQ175" s="102"/>
    </row>
    <row r="176" spans="1:95" ht="15.95" customHeight="1">
      <c r="A176" s="474"/>
      <c r="B176" s="470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  <c r="BO176" s="102"/>
      <c r="BP176" s="102"/>
      <c r="BQ176" s="102"/>
      <c r="BR176" s="102"/>
      <c r="BS176" s="102"/>
      <c r="BT176" s="102"/>
      <c r="BU176" s="102"/>
      <c r="BV176" s="102"/>
      <c r="BW176" s="102"/>
      <c r="BX176" s="102"/>
      <c r="BY176" s="102"/>
      <c r="BZ176" s="102"/>
      <c r="CA176" s="102"/>
      <c r="CB176" s="102"/>
      <c r="CC176" s="102"/>
      <c r="CD176" s="102"/>
      <c r="CE176" s="102"/>
      <c r="CF176" s="102"/>
      <c r="CG176" s="102"/>
      <c r="CH176" s="102"/>
      <c r="CI176" s="102"/>
      <c r="CJ176" s="102"/>
      <c r="CK176" s="102"/>
      <c r="CL176" s="102"/>
      <c r="CM176" s="102"/>
      <c r="CN176" s="102"/>
      <c r="CO176" s="102"/>
      <c r="CP176" s="102"/>
      <c r="CQ176" s="102"/>
    </row>
    <row r="177" spans="1:95" ht="15.95" customHeight="1">
      <c r="A177" s="474"/>
      <c r="B177" s="470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  <c r="BO177" s="102"/>
      <c r="BP177" s="102"/>
      <c r="BQ177" s="102"/>
      <c r="BR177" s="102"/>
      <c r="BS177" s="102"/>
      <c r="BT177" s="102"/>
      <c r="BU177" s="102"/>
      <c r="BV177" s="102"/>
      <c r="BW177" s="102"/>
      <c r="BX177" s="102"/>
      <c r="BY177" s="102"/>
      <c r="BZ177" s="102"/>
      <c r="CA177" s="102"/>
      <c r="CB177" s="102"/>
      <c r="CC177" s="102"/>
      <c r="CD177" s="102"/>
      <c r="CE177" s="102"/>
      <c r="CF177" s="102"/>
      <c r="CG177" s="102"/>
      <c r="CH177" s="102"/>
      <c r="CI177" s="102"/>
      <c r="CJ177" s="102"/>
      <c r="CK177" s="102"/>
      <c r="CL177" s="102"/>
      <c r="CM177" s="102"/>
      <c r="CN177" s="102"/>
      <c r="CO177" s="102"/>
      <c r="CP177" s="102"/>
      <c r="CQ177" s="102"/>
    </row>
    <row r="178" spans="1:95" ht="15.95" customHeight="1">
      <c r="A178" s="474"/>
      <c r="B178" s="470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  <c r="BO178" s="102"/>
      <c r="BP178" s="102"/>
      <c r="BQ178" s="102"/>
      <c r="BR178" s="102"/>
      <c r="BS178" s="102"/>
      <c r="BT178" s="102"/>
      <c r="BU178" s="102"/>
      <c r="BV178" s="102"/>
      <c r="BW178" s="102"/>
      <c r="BX178" s="102"/>
      <c r="BY178" s="102"/>
      <c r="BZ178" s="102"/>
      <c r="CA178" s="102"/>
      <c r="CB178" s="102"/>
      <c r="CC178" s="102"/>
      <c r="CD178" s="102"/>
      <c r="CE178" s="102"/>
      <c r="CF178" s="102"/>
      <c r="CG178" s="102"/>
      <c r="CH178" s="102"/>
      <c r="CI178" s="102"/>
      <c r="CJ178" s="102"/>
      <c r="CK178" s="102"/>
      <c r="CL178" s="102"/>
      <c r="CM178" s="102"/>
      <c r="CN178" s="102"/>
      <c r="CO178" s="102"/>
      <c r="CP178" s="102"/>
      <c r="CQ178" s="102"/>
    </row>
    <row r="179" spans="1:95" ht="15.95" customHeight="1">
      <c r="A179" s="474"/>
      <c r="B179" s="470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  <c r="BO179" s="102"/>
      <c r="BP179" s="102"/>
      <c r="BQ179" s="102"/>
      <c r="BR179" s="102"/>
      <c r="BS179" s="102"/>
      <c r="BT179" s="102"/>
      <c r="BU179" s="102"/>
      <c r="BV179" s="102"/>
      <c r="BW179" s="102"/>
      <c r="BX179" s="102"/>
      <c r="BY179" s="102"/>
      <c r="BZ179" s="102"/>
      <c r="CA179" s="102"/>
      <c r="CB179" s="102"/>
      <c r="CC179" s="102"/>
      <c r="CD179" s="102"/>
      <c r="CE179" s="102"/>
      <c r="CF179" s="102"/>
      <c r="CG179" s="102"/>
      <c r="CH179" s="102"/>
      <c r="CI179" s="102"/>
      <c r="CJ179" s="102"/>
      <c r="CK179" s="102"/>
      <c r="CL179" s="102"/>
      <c r="CM179" s="102"/>
      <c r="CN179" s="102"/>
      <c r="CO179" s="102"/>
      <c r="CP179" s="102"/>
      <c r="CQ179" s="102"/>
    </row>
    <row r="180" spans="1:95" ht="15.95" customHeight="1">
      <c r="A180" s="474"/>
      <c r="B180" s="470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  <c r="BO180" s="102"/>
      <c r="BP180" s="102"/>
      <c r="BQ180" s="102"/>
      <c r="BR180" s="102"/>
      <c r="BS180" s="102"/>
      <c r="BT180" s="102"/>
      <c r="BU180" s="102"/>
      <c r="BV180" s="102"/>
      <c r="BW180" s="102"/>
      <c r="BX180" s="102"/>
      <c r="BY180" s="102"/>
      <c r="BZ180" s="102"/>
      <c r="CA180" s="102"/>
      <c r="CB180" s="102"/>
      <c r="CC180" s="102"/>
      <c r="CD180" s="102"/>
      <c r="CE180" s="102"/>
      <c r="CF180" s="102"/>
      <c r="CG180" s="102"/>
      <c r="CH180" s="102"/>
      <c r="CI180" s="102"/>
      <c r="CJ180" s="102"/>
      <c r="CK180" s="102"/>
      <c r="CL180" s="102"/>
      <c r="CM180" s="102"/>
      <c r="CN180" s="102"/>
      <c r="CO180" s="102"/>
      <c r="CP180" s="102"/>
      <c r="CQ180" s="102"/>
    </row>
    <row r="181" spans="1:95" ht="15.95" customHeight="1">
      <c r="A181" s="474"/>
      <c r="B181" s="470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  <c r="BO181" s="102"/>
      <c r="BP181" s="102"/>
      <c r="BQ181" s="102"/>
      <c r="BR181" s="102"/>
      <c r="BS181" s="102"/>
      <c r="BT181" s="102"/>
      <c r="BU181" s="102"/>
      <c r="BV181" s="102"/>
      <c r="BW181" s="102"/>
      <c r="BX181" s="102"/>
      <c r="BY181" s="102"/>
      <c r="BZ181" s="102"/>
      <c r="CA181" s="102"/>
      <c r="CB181" s="102"/>
      <c r="CC181" s="102"/>
      <c r="CD181" s="102"/>
      <c r="CE181" s="102"/>
      <c r="CF181" s="102"/>
      <c r="CG181" s="102"/>
      <c r="CH181" s="102"/>
      <c r="CI181" s="102"/>
      <c r="CJ181" s="102"/>
      <c r="CK181" s="102"/>
      <c r="CL181" s="102"/>
      <c r="CM181" s="102"/>
      <c r="CN181" s="102"/>
      <c r="CO181" s="102"/>
      <c r="CP181" s="102"/>
      <c r="CQ181" s="102"/>
    </row>
    <row r="182" spans="1:95" ht="15.95" customHeight="1">
      <c r="A182" s="474"/>
      <c r="B182" s="470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  <c r="BO182" s="102"/>
      <c r="BP182" s="102"/>
      <c r="BQ182" s="102"/>
      <c r="BR182" s="102"/>
      <c r="BS182" s="102"/>
      <c r="BT182" s="102"/>
      <c r="BU182" s="102"/>
      <c r="BV182" s="102"/>
      <c r="BW182" s="102"/>
      <c r="BX182" s="102"/>
      <c r="BY182" s="102"/>
      <c r="BZ182" s="102"/>
      <c r="CA182" s="102"/>
      <c r="CB182" s="102"/>
      <c r="CC182" s="102"/>
      <c r="CD182" s="102"/>
      <c r="CE182" s="102"/>
      <c r="CF182" s="102"/>
      <c r="CG182" s="102"/>
      <c r="CH182" s="102"/>
      <c r="CI182" s="102"/>
      <c r="CJ182" s="102"/>
      <c r="CK182" s="102"/>
      <c r="CL182" s="102"/>
      <c r="CM182" s="102"/>
      <c r="CN182" s="102"/>
      <c r="CO182" s="102"/>
      <c r="CP182" s="102"/>
      <c r="CQ182" s="102"/>
    </row>
    <row r="183" spans="1:95" ht="15.95" customHeight="1">
      <c r="A183" s="474"/>
      <c r="B183" s="470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  <c r="BO183" s="102"/>
      <c r="BP183" s="102"/>
      <c r="BQ183" s="102"/>
      <c r="BR183" s="102"/>
      <c r="BS183" s="102"/>
      <c r="BT183" s="102"/>
      <c r="BU183" s="102"/>
      <c r="BV183" s="102"/>
      <c r="BW183" s="102"/>
      <c r="BX183" s="102"/>
      <c r="BY183" s="102"/>
      <c r="BZ183" s="102"/>
      <c r="CA183" s="102"/>
      <c r="CB183" s="102"/>
      <c r="CC183" s="102"/>
      <c r="CD183" s="102"/>
      <c r="CE183" s="102"/>
      <c r="CF183" s="102"/>
      <c r="CG183" s="102"/>
      <c r="CH183" s="102"/>
      <c r="CI183" s="102"/>
      <c r="CJ183" s="102"/>
      <c r="CK183" s="102"/>
      <c r="CL183" s="102"/>
      <c r="CM183" s="102"/>
      <c r="CN183" s="102"/>
      <c r="CO183" s="102"/>
      <c r="CP183" s="102"/>
      <c r="CQ183" s="102"/>
    </row>
    <row r="184" spans="1:95" ht="15.95" customHeight="1">
      <c r="A184" s="474"/>
      <c r="B184" s="470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  <c r="CA184" s="102"/>
      <c r="CB184" s="102"/>
      <c r="CC184" s="102"/>
      <c r="CD184" s="102"/>
      <c r="CE184" s="102"/>
      <c r="CF184" s="102"/>
      <c r="CG184" s="102"/>
      <c r="CH184" s="102"/>
      <c r="CI184" s="102"/>
      <c r="CJ184" s="102"/>
      <c r="CK184" s="102"/>
      <c r="CL184" s="102"/>
      <c r="CM184" s="102"/>
      <c r="CN184" s="102"/>
      <c r="CO184" s="102"/>
      <c r="CP184" s="102"/>
      <c r="CQ184" s="102"/>
    </row>
    <row r="185" spans="1:95" ht="15.95" customHeight="1">
      <c r="A185" s="474"/>
      <c r="B185" s="470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  <c r="BO185" s="102"/>
      <c r="BP185" s="102"/>
      <c r="BQ185" s="102"/>
      <c r="BR185" s="102"/>
      <c r="BS185" s="102"/>
      <c r="BT185" s="102"/>
      <c r="BU185" s="102"/>
      <c r="BV185" s="102"/>
      <c r="BW185" s="102"/>
      <c r="BX185" s="102"/>
      <c r="BY185" s="102"/>
      <c r="BZ185" s="102"/>
      <c r="CA185" s="102"/>
      <c r="CB185" s="102"/>
      <c r="CC185" s="102"/>
      <c r="CD185" s="102"/>
      <c r="CE185" s="102"/>
      <c r="CF185" s="102"/>
      <c r="CG185" s="102"/>
      <c r="CH185" s="102"/>
      <c r="CI185" s="102"/>
      <c r="CJ185" s="102"/>
      <c r="CK185" s="102"/>
      <c r="CL185" s="102"/>
      <c r="CM185" s="102"/>
      <c r="CN185" s="102"/>
      <c r="CO185" s="102"/>
      <c r="CP185" s="102"/>
      <c r="CQ185" s="102"/>
    </row>
    <row r="186" spans="1:95" ht="15.95" customHeight="1">
      <c r="A186" s="474"/>
      <c r="B186" s="470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  <c r="CA186" s="102"/>
      <c r="CB186" s="102"/>
      <c r="CC186" s="102"/>
      <c r="CD186" s="102"/>
      <c r="CE186" s="102"/>
      <c r="CF186" s="102"/>
      <c r="CG186" s="102"/>
      <c r="CH186" s="102"/>
      <c r="CI186" s="102"/>
      <c r="CJ186" s="102"/>
      <c r="CK186" s="102"/>
      <c r="CL186" s="102"/>
      <c r="CM186" s="102"/>
      <c r="CN186" s="102"/>
      <c r="CO186" s="102"/>
      <c r="CP186" s="102"/>
      <c r="CQ186" s="102"/>
    </row>
    <row r="187" spans="1:95" ht="15.95" customHeight="1">
      <c r="A187" s="474"/>
      <c r="B187" s="470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  <c r="CA187" s="102"/>
      <c r="CB187" s="102"/>
      <c r="CC187" s="102"/>
      <c r="CD187" s="102"/>
      <c r="CE187" s="102"/>
      <c r="CF187" s="102"/>
      <c r="CG187" s="102"/>
      <c r="CH187" s="102"/>
      <c r="CI187" s="102"/>
      <c r="CJ187" s="102"/>
      <c r="CK187" s="102"/>
      <c r="CL187" s="102"/>
      <c r="CM187" s="102"/>
      <c r="CN187" s="102"/>
      <c r="CO187" s="102"/>
      <c r="CP187" s="102"/>
      <c r="CQ187" s="102"/>
    </row>
    <row r="188" spans="1:95" ht="15.95" customHeight="1">
      <c r="A188" s="474"/>
      <c r="B188" s="470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  <c r="BO188" s="102"/>
      <c r="BP188" s="102"/>
      <c r="BQ188" s="102"/>
      <c r="BR188" s="102"/>
      <c r="BS188" s="102"/>
      <c r="BT188" s="102"/>
      <c r="BU188" s="102"/>
      <c r="BV188" s="102"/>
      <c r="BW188" s="102"/>
      <c r="BX188" s="102"/>
      <c r="BY188" s="102"/>
      <c r="BZ188" s="102"/>
      <c r="CA188" s="102"/>
      <c r="CB188" s="102"/>
      <c r="CC188" s="102"/>
      <c r="CD188" s="102"/>
      <c r="CE188" s="102"/>
      <c r="CF188" s="102"/>
      <c r="CG188" s="102"/>
      <c r="CH188" s="102"/>
      <c r="CI188" s="102"/>
      <c r="CJ188" s="102"/>
      <c r="CK188" s="102"/>
      <c r="CL188" s="102"/>
      <c r="CM188" s="102"/>
      <c r="CN188" s="102"/>
      <c r="CO188" s="102"/>
      <c r="CP188" s="102"/>
      <c r="CQ188" s="102"/>
    </row>
    <row r="189" spans="1:95" ht="15.95" customHeight="1">
      <c r="A189" s="474"/>
      <c r="B189" s="470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  <c r="BM189" s="102"/>
      <c r="BN189" s="102"/>
      <c r="BO189" s="102"/>
      <c r="BP189" s="102"/>
      <c r="BQ189" s="102"/>
      <c r="BR189" s="102"/>
      <c r="BS189" s="102"/>
      <c r="BT189" s="102"/>
      <c r="BU189" s="102"/>
      <c r="BV189" s="102"/>
      <c r="BW189" s="102"/>
      <c r="BX189" s="102"/>
      <c r="BY189" s="102"/>
      <c r="BZ189" s="102"/>
      <c r="CA189" s="102"/>
      <c r="CB189" s="102"/>
      <c r="CC189" s="102"/>
      <c r="CD189" s="102"/>
      <c r="CE189" s="102"/>
      <c r="CF189" s="102"/>
      <c r="CG189" s="102"/>
      <c r="CH189" s="102"/>
      <c r="CI189" s="102"/>
      <c r="CJ189" s="102"/>
      <c r="CK189" s="102"/>
      <c r="CL189" s="102"/>
      <c r="CM189" s="102"/>
      <c r="CN189" s="102"/>
      <c r="CO189" s="102"/>
      <c r="CP189" s="102"/>
      <c r="CQ189" s="102"/>
    </row>
    <row r="190" spans="1:95" ht="15.95" customHeight="1">
      <c r="A190" s="474"/>
      <c r="B190" s="470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  <c r="BO190" s="102"/>
      <c r="BP190" s="102"/>
      <c r="BQ190" s="102"/>
      <c r="BR190" s="102"/>
      <c r="BS190" s="102"/>
      <c r="BT190" s="102"/>
      <c r="BU190" s="102"/>
      <c r="BV190" s="102"/>
      <c r="BW190" s="102"/>
      <c r="BX190" s="102"/>
      <c r="BY190" s="102"/>
      <c r="BZ190" s="102"/>
      <c r="CA190" s="102"/>
      <c r="CB190" s="102"/>
      <c r="CC190" s="102"/>
      <c r="CD190" s="102"/>
      <c r="CE190" s="102"/>
      <c r="CF190" s="102"/>
      <c r="CG190" s="102"/>
      <c r="CH190" s="102"/>
      <c r="CI190" s="102"/>
      <c r="CJ190" s="102"/>
      <c r="CK190" s="102"/>
      <c r="CL190" s="102"/>
      <c r="CM190" s="102"/>
      <c r="CN190" s="102"/>
      <c r="CO190" s="102"/>
      <c r="CP190" s="102"/>
      <c r="CQ190" s="102"/>
    </row>
    <row r="191" spans="1:95" ht="15.95" customHeight="1">
      <c r="A191" s="474"/>
      <c r="B191" s="470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  <c r="BO191" s="102"/>
      <c r="BP191" s="102"/>
      <c r="BQ191" s="102"/>
      <c r="BR191" s="102"/>
      <c r="BS191" s="102"/>
      <c r="BT191" s="102"/>
      <c r="BU191" s="102"/>
      <c r="BV191" s="102"/>
      <c r="BW191" s="102"/>
      <c r="BX191" s="102"/>
      <c r="BY191" s="102"/>
      <c r="BZ191" s="102"/>
      <c r="CA191" s="102"/>
      <c r="CB191" s="102"/>
      <c r="CC191" s="102"/>
      <c r="CD191" s="102"/>
      <c r="CE191" s="102"/>
      <c r="CF191" s="102"/>
      <c r="CG191" s="102"/>
      <c r="CH191" s="102"/>
      <c r="CI191" s="102"/>
      <c r="CJ191" s="102"/>
      <c r="CK191" s="102"/>
      <c r="CL191" s="102"/>
      <c r="CM191" s="102"/>
      <c r="CN191" s="102"/>
      <c r="CO191" s="102"/>
      <c r="CP191" s="102"/>
      <c r="CQ191" s="102"/>
    </row>
    <row r="192" spans="1:95" ht="15.95" customHeight="1">
      <c r="A192" s="474"/>
      <c r="B192" s="470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  <c r="CA192" s="102"/>
      <c r="CB192" s="102"/>
      <c r="CC192" s="102"/>
      <c r="CD192" s="102"/>
      <c r="CE192" s="102"/>
      <c r="CF192" s="102"/>
      <c r="CG192" s="102"/>
      <c r="CH192" s="102"/>
      <c r="CI192" s="102"/>
      <c r="CJ192" s="102"/>
      <c r="CK192" s="102"/>
      <c r="CL192" s="102"/>
      <c r="CM192" s="102"/>
      <c r="CN192" s="102"/>
      <c r="CO192" s="102"/>
      <c r="CP192" s="102"/>
      <c r="CQ192" s="102"/>
    </row>
    <row r="193" spans="1:95" ht="15.95" customHeight="1">
      <c r="A193" s="474"/>
      <c r="B193" s="470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  <c r="BM193" s="102"/>
      <c r="BN193" s="102"/>
      <c r="BO193" s="102"/>
      <c r="BP193" s="102"/>
      <c r="BQ193" s="102"/>
      <c r="BR193" s="102"/>
      <c r="BS193" s="102"/>
      <c r="BT193" s="102"/>
      <c r="BU193" s="102"/>
      <c r="BV193" s="102"/>
      <c r="BW193" s="102"/>
      <c r="BX193" s="102"/>
      <c r="BY193" s="102"/>
      <c r="BZ193" s="102"/>
      <c r="CA193" s="102"/>
      <c r="CB193" s="102"/>
      <c r="CC193" s="102"/>
      <c r="CD193" s="102"/>
      <c r="CE193" s="102"/>
      <c r="CF193" s="102"/>
      <c r="CG193" s="102"/>
      <c r="CH193" s="102"/>
      <c r="CI193" s="102"/>
      <c r="CJ193" s="102"/>
      <c r="CK193" s="102"/>
      <c r="CL193" s="102"/>
      <c r="CM193" s="102"/>
      <c r="CN193" s="102"/>
      <c r="CO193" s="102"/>
      <c r="CP193" s="102"/>
      <c r="CQ193" s="102"/>
    </row>
    <row r="194" spans="1:95" ht="15.95" customHeight="1">
      <c r="A194" s="474"/>
      <c r="B194" s="470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  <c r="CA194" s="102"/>
      <c r="CB194" s="102"/>
      <c r="CC194" s="102"/>
      <c r="CD194" s="102"/>
      <c r="CE194" s="102"/>
      <c r="CF194" s="102"/>
      <c r="CG194" s="102"/>
      <c r="CH194" s="102"/>
      <c r="CI194" s="102"/>
      <c r="CJ194" s="102"/>
      <c r="CK194" s="102"/>
      <c r="CL194" s="102"/>
      <c r="CM194" s="102"/>
      <c r="CN194" s="102"/>
      <c r="CO194" s="102"/>
      <c r="CP194" s="102"/>
      <c r="CQ194" s="102"/>
    </row>
    <row r="195" spans="1:95" ht="15.95" customHeight="1">
      <c r="A195" s="474"/>
      <c r="B195" s="470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  <c r="BO195" s="102"/>
      <c r="BP195" s="102"/>
      <c r="BQ195" s="102"/>
      <c r="BR195" s="102"/>
      <c r="BS195" s="102"/>
      <c r="BT195" s="102"/>
      <c r="BU195" s="102"/>
      <c r="BV195" s="102"/>
      <c r="BW195" s="102"/>
      <c r="BX195" s="102"/>
      <c r="BY195" s="102"/>
      <c r="BZ195" s="102"/>
      <c r="CA195" s="102"/>
      <c r="CB195" s="102"/>
      <c r="CC195" s="102"/>
      <c r="CD195" s="102"/>
      <c r="CE195" s="102"/>
      <c r="CF195" s="102"/>
      <c r="CG195" s="102"/>
      <c r="CH195" s="102"/>
      <c r="CI195" s="102"/>
      <c r="CJ195" s="102"/>
      <c r="CK195" s="102"/>
      <c r="CL195" s="102"/>
      <c r="CM195" s="102"/>
      <c r="CN195" s="102"/>
      <c r="CO195" s="102"/>
      <c r="CP195" s="102"/>
      <c r="CQ195" s="102"/>
    </row>
    <row r="196" spans="1:95" ht="15.95" customHeight="1">
      <c r="A196" s="474"/>
      <c r="B196" s="470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  <c r="BO196" s="102"/>
      <c r="BP196" s="102"/>
      <c r="BQ196" s="102"/>
      <c r="BR196" s="102"/>
      <c r="BS196" s="102"/>
      <c r="BT196" s="102"/>
      <c r="BU196" s="102"/>
      <c r="BV196" s="102"/>
      <c r="BW196" s="102"/>
      <c r="BX196" s="102"/>
      <c r="BY196" s="102"/>
      <c r="BZ196" s="102"/>
      <c r="CA196" s="102"/>
      <c r="CB196" s="102"/>
      <c r="CC196" s="102"/>
      <c r="CD196" s="102"/>
      <c r="CE196" s="102"/>
      <c r="CF196" s="102"/>
      <c r="CG196" s="102"/>
      <c r="CH196" s="102"/>
      <c r="CI196" s="102"/>
      <c r="CJ196" s="102"/>
      <c r="CK196" s="102"/>
      <c r="CL196" s="102"/>
      <c r="CM196" s="102"/>
      <c r="CN196" s="102"/>
      <c r="CO196" s="102"/>
      <c r="CP196" s="102"/>
      <c r="CQ196" s="102"/>
    </row>
    <row r="197" spans="1:95" ht="15.95" customHeight="1">
      <c r="A197" s="474"/>
      <c r="B197" s="470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  <c r="BO197" s="102"/>
      <c r="BP197" s="102"/>
      <c r="BQ197" s="102"/>
      <c r="BR197" s="102"/>
      <c r="BS197" s="102"/>
      <c r="BT197" s="102"/>
      <c r="BU197" s="102"/>
      <c r="BV197" s="102"/>
      <c r="BW197" s="102"/>
      <c r="BX197" s="102"/>
      <c r="BY197" s="102"/>
      <c r="BZ197" s="102"/>
      <c r="CA197" s="102"/>
      <c r="CB197" s="102"/>
      <c r="CC197" s="102"/>
      <c r="CD197" s="102"/>
      <c r="CE197" s="102"/>
      <c r="CF197" s="102"/>
      <c r="CG197" s="102"/>
      <c r="CH197" s="102"/>
      <c r="CI197" s="102"/>
      <c r="CJ197" s="102"/>
      <c r="CK197" s="102"/>
      <c r="CL197" s="102"/>
      <c r="CM197" s="102"/>
      <c r="CN197" s="102"/>
      <c r="CO197" s="102"/>
      <c r="CP197" s="102"/>
      <c r="CQ197" s="102"/>
    </row>
    <row r="198" spans="1:95" ht="15.95" customHeight="1">
      <c r="A198" s="474"/>
      <c r="B198" s="470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  <c r="BO198" s="102"/>
      <c r="BP198" s="102"/>
      <c r="BQ198" s="102"/>
      <c r="BR198" s="102"/>
      <c r="BS198" s="102"/>
      <c r="BT198" s="102"/>
      <c r="BU198" s="102"/>
      <c r="BV198" s="102"/>
      <c r="BW198" s="102"/>
      <c r="BX198" s="102"/>
      <c r="BY198" s="102"/>
      <c r="BZ198" s="102"/>
      <c r="CA198" s="102"/>
      <c r="CB198" s="102"/>
      <c r="CC198" s="102"/>
      <c r="CD198" s="102"/>
      <c r="CE198" s="102"/>
      <c r="CF198" s="102"/>
      <c r="CG198" s="102"/>
      <c r="CH198" s="102"/>
      <c r="CI198" s="102"/>
      <c r="CJ198" s="102"/>
      <c r="CK198" s="102"/>
      <c r="CL198" s="102"/>
      <c r="CM198" s="102"/>
      <c r="CN198" s="102"/>
      <c r="CO198" s="102"/>
      <c r="CP198" s="102"/>
      <c r="CQ198" s="102"/>
    </row>
    <row r="199" spans="1:95" ht="15.95" customHeight="1">
      <c r="A199" s="474"/>
      <c r="B199" s="470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  <c r="BM199" s="102"/>
      <c r="BN199" s="102"/>
      <c r="BO199" s="102"/>
      <c r="BP199" s="102"/>
      <c r="BQ199" s="102"/>
      <c r="BR199" s="102"/>
      <c r="BS199" s="102"/>
      <c r="BT199" s="102"/>
      <c r="BU199" s="102"/>
      <c r="BV199" s="102"/>
      <c r="BW199" s="102"/>
      <c r="BX199" s="102"/>
      <c r="BY199" s="102"/>
      <c r="BZ199" s="102"/>
      <c r="CA199" s="102"/>
      <c r="CB199" s="102"/>
      <c r="CC199" s="102"/>
      <c r="CD199" s="102"/>
      <c r="CE199" s="102"/>
      <c r="CF199" s="102"/>
      <c r="CG199" s="102"/>
      <c r="CH199" s="102"/>
      <c r="CI199" s="102"/>
      <c r="CJ199" s="102"/>
      <c r="CK199" s="102"/>
      <c r="CL199" s="102"/>
      <c r="CM199" s="102"/>
      <c r="CN199" s="102"/>
      <c r="CO199" s="102"/>
      <c r="CP199" s="102"/>
      <c r="CQ199" s="102"/>
    </row>
    <row r="200" spans="1:95" ht="15.95" customHeight="1">
      <c r="A200" s="474"/>
      <c r="B200" s="470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  <c r="BM200" s="102"/>
      <c r="BN200" s="102"/>
      <c r="BO200" s="102"/>
      <c r="BP200" s="102"/>
      <c r="BQ200" s="102"/>
      <c r="BR200" s="102"/>
      <c r="BS200" s="102"/>
      <c r="BT200" s="102"/>
      <c r="BU200" s="102"/>
      <c r="BV200" s="102"/>
      <c r="BW200" s="102"/>
      <c r="BX200" s="102"/>
      <c r="BY200" s="102"/>
      <c r="BZ200" s="102"/>
      <c r="CA200" s="102"/>
      <c r="CB200" s="102"/>
      <c r="CC200" s="102"/>
      <c r="CD200" s="102"/>
      <c r="CE200" s="102"/>
      <c r="CF200" s="102"/>
      <c r="CG200" s="102"/>
      <c r="CH200" s="102"/>
      <c r="CI200" s="102"/>
      <c r="CJ200" s="102"/>
      <c r="CK200" s="102"/>
      <c r="CL200" s="102"/>
      <c r="CM200" s="102"/>
      <c r="CN200" s="102"/>
      <c r="CO200" s="102"/>
      <c r="CP200" s="102"/>
      <c r="CQ200" s="102"/>
    </row>
    <row r="201" spans="1:95" ht="15.95" customHeight="1">
      <c r="A201" s="474"/>
      <c r="B201" s="470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  <c r="BM201" s="102"/>
      <c r="BN201" s="102"/>
      <c r="BO201" s="102"/>
      <c r="BP201" s="102"/>
      <c r="BQ201" s="102"/>
      <c r="BR201" s="102"/>
      <c r="BS201" s="102"/>
      <c r="BT201" s="102"/>
      <c r="BU201" s="102"/>
      <c r="BV201" s="102"/>
      <c r="BW201" s="102"/>
      <c r="BX201" s="102"/>
      <c r="BY201" s="102"/>
      <c r="BZ201" s="102"/>
      <c r="CA201" s="102"/>
      <c r="CB201" s="102"/>
      <c r="CC201" s="102"/>
      <c r="CD201" s="102"/>
      <c r="CE201" s="102"/>
      <c r="CF201" s="102"/>
      <c r="CG201" s="102"/>
      <c r="CH201" s="102"/>
      <c r="CI201" s="102"/>
      <c r="CJ201" s="102"/>
      <c r="CK201" s="102"/>
      <c r="CL201" s="102"/>
      <c r="CM201" s="102"/>
      <c r="CN201" s="102"/>
      <c r="CO201" s="102"/>
      <c r="CP201" s="102"/>
      <c r="CQ201" s="102"/>
    </row>
    <row r="202" spans="1:95" ht="15.95" customHeight="1">
      <c r="A202" s="474"/>
      <c r="B202" s="470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  <c r="BM202" s="102"/>
      <c r="BN202" s="102"/>
      <c r="BO202" s="102"/>
      <c r="BP202" s="102"/>
      <c r="BQ202" s="102"/>
      <c r="BR202" s="102"/>
      <c r="BS202" s="102"/>
      <c r="BT202" s="102"/>
      <c r="BU202" s="102"/>
      <c r="BV202" s="102"/>
      <c r="BW202" s="102"/>
      <c r="BX202" s="102"/>
      <c r="BY202" s="102"/>
      <c r="BZ202" s="102"/>
      <c r="CA202" s="102"/>
      <c r="CB202" s="102"/>
      <c r="CC202" s="102"/>
      <c r="CD202" s="102"/>
      <c r="CE202" s="102"/>
      <c r="CF202" s="102"/>
      <c r="CG202" s="102"/>
      <c r="CH202" s="102"/>
      <c r="CI202" s="102"/>
      <c r="CJ202" s="102"/>
      <c r="CK202" s="102"/>
      <c r="CL202" s="102"/>
      <c r="CM202" s="102"/>
      <c r="CN202" s="102"/>
      <c r="CO202" s="102"/>
      <c r="CP202" s="102"/>
      <c r="CQ202" s="102"/>
    </row>
    <row r="203" spans="1:95" ht="15.95" customHeight="1">
      <c r="A203" s="474"/>
      <c r="B203" s="470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  <c r="BD203" s="102"/>
      <c r="BE203" s="102"/>
      <c r="BF203" s="102"/>
      <c r="BG203" s="102"/>
      <c r="BH203" s="102"/>
      <c r="BI203" s="102"/>
      <c r="BJ203" s="102"/>
      <c r="BK203" s="102"/>
      <c r="BL203" s="102"/>
      <c r="BM203" s="102"/>
      <c r="BN203" s="102"/>
      <c r="BO203" s="102"/>
      <c r="BP203" s="102"/>
      <c r="BQ203" s="102"/>
      <c r="BR203" s="102"/>
      <c r="BS203" s="102"/>
      <c r="BT203" s="102"/>
      <c r="BU203" s="102"/>
      <c r="BV203" s="102"/>
      <c r="BW203" s="102"/>
      <c r="BX203" s="102"/>
      <c r="BY203" s="102"/>
      <c r="BZ203" s="102"/>
      <c r="CA203" s="102"/>
      <c r="CB203" s="102"/>
      <c r="CC203" s="102"/>
      <c r="CD203" s="102"/>
      <c r="CE203" s="102"/>
      <c r="CF203" s="102"/>
      <c r="CG203" s="102"/>
      <c r="CH203" s="102"/>
      <c r="CI203" s="102"/>
      <c r="CJ203" s="102"/>
      <c r="CK203" s="102"/>
      <c r="CL203" s="102"/>
      <c r="CM203" s="102"/>
      <c r="CN203" s="102"/>
      <c r="CO203" s="102"/>
      <c r="CP203" s="102"/>
      <c r="CQ203" s="102"/>
    </row>
    <row r="204" spans="1:95" ht="15.95" customHeight="1">
      <c r="A204" s="474"/>
      <c r="B204" s="470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  <c r="BL204" s="102"/>
      <c r="BM204" s="102"/>
      <c r="BN204" s="102"/>
      <c r="BO204" s="102"/>
      <c r="BP204" s="102"/>
      <c r="BQ204" s="102"/>
      <c r="BR204" s="102"/>
      <c r="BS204" s="102"/>
      <c r="BT204" s="102"/>
      <c r="BU204" s="102"/>
      <c r="BV204" s="102"/>
      <c r="BW204" s="102"/>
      <c r="BX204" s="102"/>
      <c r="BY204" s="102"/>
      <c r="BZ204" s="102"/>
      <c r="CA204" s="102"/>
      <c r="CB204" s="102"/>
      <c r="CC204" s="102"/>
      <c r="CD204" s="102"/>
      <c r="CE204" s="102"/>
      <c r="CF204" s="102"/>
      <c r="CG204" s="102"/>
      <c r="CH204" s="102"/>
      <c r="CI204" s="102"/>
      <c r="CJ204" s="102"/>
      <c r="CK204" s="102"/>
      <c r="CL204" s="102"/>
      <c r="CM204" s="102"/>
      <c r="CN204" s="102"/>
      <c r="CO204" s="102"/>
      <c r="CP204" s="102"/>
      <c r="CQ204" s="102"/>
    </row>
    <row r="205" spans="1:95" ht="15.95" customHeight="1">
      <c r="A205" s="474"/>
      <c r="B205" s="470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  <c r="BD205" s="102"/>
      <c r="BE205" s="102"/>
      <c r="BF205" s="102"/>
      <c r="BG205" s="102"/>
      <c r="BH205" s="102"/>
      <c r="BI205" s="102"/>
      <c r="BJ205" s="102"/>
      <c r="BK205" s="102"/>
      <c r="BL205" s="102"/>
      <c r="BM205" s="102"/>
      <c r="BN205" s="102"/>
      <c r="BO205" s="102"/>
      <c r="BP205" s="102"/>
      <c r="BQ205" s="102"/>
      <c r="BR205" s="102"/>
      <c r="BS205" s="102"/>
      <c r="BT205" s="102"/>
      <c r="BU205" s="102"/>
      <c r="BV205" s="102"/>
      <c r="BW205" s="102"/>
      <c r="BX205" s="102"/>
      <c r="BY205" s="102"/>
      <c r="BZ205" s="102"/>
      <c r="CA205" s="102"/>
      <c r="CB205" s="102"/>
      <c r="CC205" s="102"/>
      <c r="CD205" s="102"/>
      <c r="CE205" s="102"/>
      <c r="CF205" s="102"/>
      <c r="CG205" s="102"/>
      <c r="CH205" s="102"/>
      <c r="CI205" s="102"/>
      <c r="CJ205" s="102"/>
      <c r="CK205" s="102"/>
      <c r="CL205" s="102"/>
      <c r="CM205" s="102"/>
      <c r="CN205" s="102"/>
      <c r="CO205" s="102"/>
      <c r="CP205" s="102"/>
      <c r="CQ205" s="102"/>
    </row>
    <row r="206" spans="1:95" ht="15.95" customHeight="1">
      <c r="A206" s="474"/>
      <c r="B206" s="470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  <c r="BD206" s="102"/>
      <c r="BE206" s="102"/>
      <c r="BF206" s="102"/>
      <c r="BG206" s="102"/>
      <c r="BH206" s="102"/>
      <c r="BI206" s="102"/>
      <c r="BJ206" s="102"/>
      <c r="BK206" s="102"/>
      <c r="BL206" s="102"/>
      <c r="BM206" s="102"/>
      <c r="BN206" s="102"/>
      <c r="BO206" s="102"/>
      <c r="BP206" s="102"/>
      <c r="BQ206" s="102"/>
      <c r="BR206" s="102"/>
      <c r="BS206" s="102"/>
      <c r="BT206" s="102"/>
      <c r="BU206" s="102"/>
      <c r="BV206" s="102"/>
      <c r="BW206" s="102"/>
      <c r="BX206" s="102"/>
      <c r="BY206" s="102"/>
      <c r="BZ206" s="102"/>
      <c r="CA206" s="102"/>
      <c r="CB206" s="102"/>
      <c r="CC206" s="102"/>
      <c r="CD206" s="102"/>
      <c r="CE206" s="102"/>
      <c r="CF206" s="102"/>
      <c r="CG206" s="102"/>
      <c r="CH206" s="102"/>
      <c r="CI206" s="102"/>
      <c r="CJ206" s="102"/>
      <c r="CK206" s="102"/>
      <c r="CL206" s="102"/>
      <c r="CM206" s="102"/>
      <c r="CN206" s="102"/>
      <c r="CO206" s="102"/>
      <c r="CP206" s="102"/>
      <c r="CQ206" s="102"/>
    </row>
    <row r="207" spans="1:95" ht="15.95" customHeight="1">
      <c r="A207" s="474"/>
      <c r="B207" s="470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  <c r="BD207" s="102"/>
      <c r="BE207" s="102"/>
      <c r="BF207" s="102"/>
      <c r="BG207" s="102"/>
      <c r="BH207" s="102"/>
      <c r="BI207" s="102"/>
      <c r="BJ207" s="102"/>
      <c r="BK207" s="102"/>
      <c r="BL207" s="102"/>
      <c r="BM207" s="102"/>
      <c r="BN207" s="102"/>
      <c r="BO207" s="102"/>
      <c r="BP207" s="102"/>
      <c r="BQ207" s="102"/>
      <c r="BR207" s="102"/>
      <c r="BS207" s="102"/>
      <c r="BT207" s="102"/>
      <c r="BU207" s="102"/>
      <c r="BV207" s="102"/>
      <c r="BW207" s="102"/>
      <c r="BX207" s="102"/>
      <c r="BY207" s="102"/>
      <c r="BZ207" s="102"/>
      <c r="CA207" s="102"/>
      <c r="CB207" s="102"/>
      <c r="CC207" s="102"/>
      <c r="CD207" s="102"/>
      <c r="CE207" s="102"/>
      <c r="CF207" s="102"/>
      <c r="CG207" s="102"/>
      <c r="CH207" s="102"/>
      <c r="CI207" s="102"/>
      <c r="CJ207" s="102"/>
      <c r="CK207" s="102"/>
      <c r="CL207" s="102"/>
      <c r="CM207" s="102"/>
      <c r="CN207" s="102"/>
      <c r="CO207" s="102"/>
      <c r="CP207" s="102"/>
      <c r="CQ207" s="102"/>
    </row>
    <row r="208" spans="1:95" ht="15.95" customHeight="1">
      <c r="A208" s="474"/>
      <c r="B208" s="470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  <c r="BL208" s="102"/>
      <c r="BM208" s="102"/>
      <c r="BN208" s="102"/>
      <c r="BO208" s="102"/>
      <c r="BP208" s="102"/>
      <c r="BQ208" s="102"/>
      <c r="BR208" s="102"/>
      <c r="BS208" s="102"/>
      <c r="BT208" s="102"/>
      <c r="BU208" s="102"/>
      <c r="BV208" s="102"/>
      <c r="BW208" s="102"/>
      <c r="BX208" s="102"/>
      <c r="BY208" s="102"/>
      <c r="BZ208" s="102"/>
      <c r="CA208" s="102"/>
      <c r="CB208" s="102"/>
      <c r="CC208" s="102"/>
      <c r="CD208" s="102"/>
      <c r="CE208" s="102"/>
      <c r="CF208" s="102"/>
      <c r="CG208" s="102"/>
      <c r="CH208" s="102"/>
      <c r="CI208" s="102"/>
      <c r="CJ208" s="102"/>
      <c r="CK208" s="102"/>
      <c r="CL208" s="102"/>
      <c r="CM208" s="102"/>
      <c r="CN208" s="102"/>
      <c r="CO208" s="102"/>
      <c r="CP208" s="102"/>
      <c r="CQ208" s="102"/>
    </row>
    <row r="209" spans="1:95" ht="15.95" customHeight="1">
      <c r="A209" s="474"/>
      <c r="B209" s="470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  <c r="BL209" s="102"/>
      <c r="BM209" s="102"/>
      <c r="BN209" s="102"/>
      <c r="BO209" s="102"/>
      <c r="BP209" s="102"/>
      <c r="BQ209" s="102"/>
      <c r="BR209" s="102"/>
      <c r="BS209" s="102"/>
      <c r="BT209" s="102"/>
      <c r="BU209" s="102"/>
      <c r="BV209" s="102"/>
      <c r="BW209" s="102"/>
      <c r="BX209" s="102"/>
      <c r="BY209" s="102"/>
      <c r="BZ209" s="102"/>
      <c r="CA209" s="102"/>
      <c r="CB209" s="102"/>
      <c r="CC209" s="102"/>
      <c r="CD209" s="102"/>
      <c r="CE209" s="102"/>
      <c r="CF209" s="102"/>
      <c r="CG209" s="102"/>
      <c r="CH209" s="102"/>
      <c r="CI209" s="102"/>
      <c r="CJ209" s="102"/>
      <c r="CK209" s="102"/>
      <c r="CL209" s="102"/>
      <c r="CM209" s="102"/>
      <c r="CN209" s="102"/>
      <c r="CO209" s="102"/>
      <c r="CP209" s="102"/>
      <c r="CQ209" s="102"/>
    </row>
    <row r="210" spans="1:95" ht="15.95" customHeight="1">
      <c r="A210" s="474"/>
      <c r="B210" s="470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  <c r="BL210" s="102"/>
      <c r="BM210" s="102"/>
      <c r="BN210" s="102"/>
      <c r="BO210" s="102"/>
      <c r="BP210" s="102"/>
      <c r="BQ210" s="102"/>
      <c r="BR210" s="102"/>
      <c r="BS210" s="102"/>
      <c r="BT210" s="102"/>
      <c r="BU210" s="102"/>
      <c r="BV210" s="102"/>
      <c r="BW210" s="102"/>
      <c r="BX210" s="102"/>
      <c r="BY210" s="102"/>
      <c r="BZ210" s="102"/>
      <c r="CA210" s="102"/>
      <c r="CB210" s="102"/>
      <c r="CC210" s="102"/>
      <c r="CD210" s="102"/>
      <c r="CE210" s="102"/>
      <c r="CF210" s="102"/>
      <c r="CG210" s="102"/>
      <c r="CH210" s="102"/>
      <c r="CI210" s="102"/>
      <c r="CJ210" s="102"/>
      <c r="CK210" s="102"/>
      <c r="CL210" s="102"/>
      <c r="CM210" s="102"/>
      <c r="CN210" s="102"/>
      <c r="CO210" s="102"/>
      <c r="CP210" s="102"/>
      <c r="CQ210" s="102"/>
    </row>
    <row r="211" spans="1:95" ht="15.95" customHeight="1">
      <c r="A211" s="474"/>
      <c r="B211" s="470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  <c r="BL211" s="102"/>
      <c r="BM211" s="102"/>
      <c r="BN211" s="102"/>
      <c r="BO211" s="102"/>
      <c r="BP211" s="102"/>
      <c r="BQ211" s="102"/>
      <c r="BR211" s="102"/>
      <c r="BS211" s="102"/>
      <c r="BT211" s="102"/>
      <c r="BU211" s="102"/>
      <c r="BV211" s="102"/>
      <c r="BW211" s="102"/>
      <c r="BX211" s="102"/>
      <c r="BY211" s="102"/>
      <c r="BZ211" s="102"/>
      <c r="CA211" s="102"/>
      <c r="CB211" s="102"/>
      <c r="CC211" s="102"/>
      <c r="CD211" s="102"/>
      <c r="CE211" s="102"/>
      <c r="CF211" s="102"/>
      <c r="CG211" s="102"/>
      <c r="CH211" s="102"/>
      <c r="CI211" s="102"/>
      <c r="CJ211" s="102"/>
      <c r="CK211" s="102"/>
      <c r="CL211" s="102"/>
      <c r="CM211" s="102"/>
      <c r="CN211" s="102"/>
      <c r="CO211" s="102"/>
      <c r="CP211" s="102"/>
      <c r="CQ211" s="102"/>
    </row>
    <row r="212" spans="1:95" ht="15.95" customHeight="1">
      <c r="A212" s="474"/>
      <c r="B212" s="470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  <c r="BL212" s="102"/>
      <c r="BM212" s="102"/>
      <c r="BN212" s="102"/>
      <c r="BO212" s="102"/>
      <c r="BP212" s="102"/>
      <c r="BQ212" s="102"/>
      <c r="BR212" s="102"/>
      <c r="BS212" s="102"/>
      <c r="BT212" s="102"/>
      <c r="BU212" s="102"/>
      <c r="BV212" s="102"/>
      <c r="BW212" s="102"/>
      <c r="BX212" s="102"/>
      <c r="BY212" s="102"/>
      <c r="BZ212" s="102"/>
      <c r="CA212" s="102"/>
      <c r="CB212" s="102"/>
      <c r="CC212" s="102"/>
      <c r="CD212" s="102"/>
      <c r="CE212" s="102"/>
      <c r="CF212" s="102"/>
      <c r="CG212" s="102"/>
      <c r="CH212" s="102"/>
      <c r="CI212" s="102"/>
      <c r="CJ212" s="102"/>
      <c r="CK212" s="102"/>
      <c r="CL212" s="102"/>
      <c r="CM212" s="102"/>
      <c r="CN212" s="102"/>
      <c r="CO212" s="102"/>
      <c r="CP212" s="102"/>
      <c r="CQ212" s="102"/>
    </row>
    <row r="213" spans="1:95" ht="15.95" customHeight="1">
      <c r="A213" s="474"/>
      <c r="B213" s="470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  <c r="BL213" s="102"/>
      <c r="BM213" s="102"/>
      <c r="BN213" s="102"/>
      <c r="BO213" s="102"/>
      <c r="BP213" s="102"/>
      <c r="BQ213" s="102"/>
      <c r="BR213" s="102"/>
      <c r="BS213" s="102"/>
      <c r="BT213" s="102"/>
      <c r="BU213" s="102"/>
      <c r="BV213" s="102"/>
      <c r="BW213" s="102"/>
      <c r="BX213" s="102"/>
      <c r="BY213" s="102"/>
      <c r="BZ213" s="102"/>
      <c r="CA213" s="102"/>
      <c r="CB213" s="102"/>
      <c r="CC213" s="102"/>
      <c r="CD213" s="102"/>
      <c r="CE213" s="102"/>
      <c r="CF213" s="102"/>
      <c r="CG213" s="102"/>
      <c r="CH213" s="102"/>
      <c r="CI213" s="102"/>
      <c r="CJ213" s="102"/>
      <c r="CK213" s="102"/>
      <c r="CL213" s="102"/>
      <c r="CM213" s="102"/>
      <c r="CN213" s="102"/>
      <c r="CO213" s="102"/>
      <c r="CP213" s="102"/>
      <c r="CQ213" s="102"/>
    </row>
    <row r="214" spans="1:95" ht="15.95" customHeight="1">
      <c r="A214" s="474"/>
      <c r="B214" s="470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  <c r="BL214" s="102"/>
      <c r="BM214" s="102"/>
      <c r="BN214" s="102"/>
      <c r="BO214" s="102"/>
      <c r="BP214" s="102"/>
      <c r="BQ214" s="102"/>
      <c r="BR214" s="102"/>
      <c r="BS214" s="102"/>
      <c r="BT214" s="102"/>
      <c r="BU214" s="102"/>
      <c r="BV214" s="102"/>
      <c r="BW214" s="102"/>
      <c r="BX214" s="102"/>
      <c r="BY214" s="102"/>
      <c r="BZ214" s="102"/>
      <c r="CA214" s="102"/>
      <c r="CB214" s="102"/>
      <c r="CC214" s="102"/>
      <c r="CD214" s="102"/>
      <c r="CE214" s="102"/>
      <c r="CF214" s="102"/>
      <c r="CG214" s="102"/>
      <c r="CH214" s="102"/>
      <c r="CI214" s="102"/>
      <c r="CJ214" s="102"/>
      <c r="CK214" s="102"/>
      <c r="CL214" s="102"/>
      <c r="CM214" s="102"/>
      <c r="CN214" s="102"/>
      <c r="CO214" s="102"/>
      <c r="CP214" s="102"/>
      <c r="CQ214" s="102"/>
    </row>
    <row r="215" spans="1:95" ht="15.95" customHeight="1">
      <c r="A215" s="474"/>
      <c r="B215" s="470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  <c r="BL215" s="102"/>
      <c r="BM215" s="102"/>
      <c r="BN215" s="102"/>
      <c r="BO215" s="102"/>
      <c r="BP215" s="102"/>
      <c r="BQ215" s="102"/>
      <c r="BR215" s="102"/>
      <c r="BS215" s="102"/>
      <c r="BT215" s="102"/>
      <c r="BU215" s="102"/>
      <c r="BV215" s="102"/>
      <c r="BW215" s="102"/>
      <c r="BX215" s="102"/>
      <c r="BY215" s="102"/>
      <c r="BZ215" s="102"/>
      <c r="CA215" s="102"/>
      <c r="CB215" s="102"/>
      <c r="CC215" s="102"/>
      <c r="CD215" s="102"/>
      <c r="CE215" s="102"/>
      <c r="CF215" s="102"/>
      <c r="CG215" s="102"/>
      <c r="CH215" s="102"/>
      <c r="CI215" s="102"/>
      <c r="CJ215" s="102"/>
      <c r="CK215" s="102"/>
      <c r="CL215" s="102"/>
      <c r="CM215" s="102"/>
      <c r="CN215" s="102"/>
      <c r="CO215" s="102"/>
      <c r="CP215" s="102"/>
      <c r="CQ215" s="102"/>
    </row>
    <row r="216" spans="1:95" ht="15.95" customHeight="1">
      <c r="A216" s="474"/>
      <c r="B216" s="470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  <c r="BL216" s="102"/>
      <c r="BM216" s="102"/>
      <c r="BN216" s="102"/>
      <c r="BO216" s="102"/>
      <c r="BP216" s="102"/>
      <c r="BQ216" s="102"/>
      <c r="BR216" s="102"/>
      <c r="BS216" s="102"/>
      <c r="BT216" s="102"/>
      <c r="BU216" s="102"/>
      <c r="BV216" s="102"/>
      <c r="BW216" s="102"/>
      <c r="BX216" s="102"/>
      <c r="BY216" s="102"/>
      <c r="BZ216" s="102"/>
      <c r="CA216" s="102"/>
      <c r="CB216" s="102"/>
      <c r="CC216" s="102"/>
      <c r="CD216" s="102"/>
      <c r="CE216" s="102"/>
      <c r="CF216" s="102"/>
      <c r="CG216" s="102"/>
      <c r="CH216" s="102"/>
      <c r="CI216" s="102"/>
      <c r="CJ216" s="102"/>
      <c r="CK216" s="102"/>
      <c r="CL216" s="102"/>
      <c r="CM216" s="102"/>
      <c r="CN216" s="102"/>
      <c r="CO216" s="102"/>
      <c r="CP216" s="102"/>
      <c r="CQ216" s="102"/>
    </row>
    <row r="217" spans="1:95" ht="15.95" customHeight="1">
      <c r="A217" s="474"/>
      <c r="B217" s="470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  <c r="BL217" s="102"/>
      <c r="BM217" s="102"/>
      <c r="BN217" s="102"/>
      <c r="BO217" s="102"/>
      <c r="BP217" s="102"/>
      <c r="BQ217" s="102"/>
      <c r="BR217" s="102"/>
      <c r="BS217" s="102"/>
      <c r="BT217" s="102"/>
      <c r="BU217" s="102"/>
      <c r="BV217" s="102"/>
      <c r="BW217" s="102"/>
      <c r="BX217" s="102"/>
      <c r="BY217" s="102"/>
      <c r="BZ217" s="102"/>
      <c r="CA217" s="102"/>
      <c r="CB217" s="102"/>
      <c r="CC217" s="102"/>
      <c r="CD217" s="102"/>
      <c r="CE217" s="102"/>
      <c r="CF217" s="102"/>
      <c r="CG217" s="102"/>
      <c r="CH217" s="102"/>
      <c r="CI217" s="102"/>
      <c r="CJ217" s="102"/>
      <c r="CK217" s="102"/>
      <c r="CL217" s="102"/>
      <c r="CM217" s="102"/>
      <c r="CN217" s="102"/>
      <c r="CO217" s="102"/>
      <c r="CP217" s="102"/>
      <c r="CQ217" s="102"/>
    </row>
    <row r="218" spans="1:95" ht="15.95" customHeight="1">
      <c r="A218" s="474"/>
      <c r="B218" s="470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  <c r="BL218" s="102"/>
      <c r="BM218" s="102"/>
      <c r="BN218" s="102"/>
      <c r="BO218" s="102"/>
      <c r="BP218" s="102"/>
      <c r="BQ218" s="102"/>
      <c r="BR218" s="102"/>
      <c r="BS218" s="102"/>
      <c r="BT218" s="102"/>
      <c r="BU218" s="102"/>
      <c r="BV218" s="102"/>
      <c r="BW218" s="102"/>
      <c r="BX218" s="102"/>
      <c r="BY218" s="102"/>
      <c r="BZ218" s="102"/>
      <c r="CA218" s="102"/>
      <c r="CB218" s="102"/>
      <c r="CC218" s="102"/>
      <c r="CD218" s="102"/>
      <c r="CE218" s="102"/>
      <c r="CF218" s="102"/>
      <c r="CG218" s="102"/>
      <c r="CH218" s="102"/>
      <c r="CI218" s="102"/>
      <c r="CJ218" s="102"/>
      <c r="CK218" s="102"/>
      <c r="CL218" s="102"/>
      <c r="CM218" s="102"/>
      <c r="CN218" s="102"/>
      <c r="CO218" s="102"/>
      <c r="CP218" s="102"/>
      <c r="CQ218" s="102"/>
    </row>
    <row r="219" spans="1:95" ht="15.95" customHeight="1">
      <c r="A219" s="474"/>
      <c r="B219" s="470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  <c r="BM219" s="102"/>
      <c r="BN219" s="102"/>
      <c r="BO219" s="102"/>
      <c r="BP219" s="102"/>
      <c r="BQ219" s="102"/>
      <c r="BR219" s="102"/>
      <c r="BS219" s="102"/>
      <c r="BT219" s="102"/>
      <c r="BU219" s="102"/>
      <c r="BV219" s="102"/>
      <c r="BW219" s="102"/>
      <c r="BX219" s="102"/>
      <c r="BY219" s="102"/>
      <c r="BZ219" s="102"/>
      <c r="CA219" s="102"/>
      <c r="CB219" s="102"/>
      <c r="CC219" s="102"/>
      <c r="CD219" s="102"/>
      <c r="CE219" s="102"/>
      <c r="CF219" s="102"/>
      <c r="CG219" s="102"/>
      <c r="CH219" s="102"/>
      <c r="CI219" s="102"/>
      <c r="CJ219" s="102"/>
      <c r="CK219" s="102"/>
      <c r="CL219" s="102"/>
      <c r="CM219" s="102"/>
      <c r="CN219" s="102"/>
      <c r="CO219" s="102"/>
      <c r="CP219" s="102"/>
      <c r="CQ219" s="102"/>
    </row>
    <row r="220" spans="1:95" ht="15.95" customHeight="1">
      <c r="A220" s="474"/>
      <c r="B220" s="470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  <c r="BL220" s="102"/>
      <c r="BM220" s="102"/>
      <c r="BN220" s="102"/>
      <c r="BO220" s="102"/>
      <c r="BP220" s="102"/>
      <c r="BQ220" s="102"/>
      <c r="BR220" s="102"/>
      <c r="BS220" s="102"/>
      <c r="BT220" s="102"/>
      <c r="BU220" s="102"/>
      <c r="BV220" s="102"/>
      <c r="BW220" s="102"/>
      <c r="BX220" s="102"/>
      <c r="BY220" s="102"/>
      <c r="BZ220" s="102"/>
      <c r="CA220" s="102"/>
      <c r="CB220" s="102"/>
      <c r="CC220" s="102"/>
      <c r="CD220" s="102"/>
      <c r="CE220" s="102"/>
      <c r="CF220" s="102"/>
      <c r="CG220" s="102"/>
      <c r="CH220" s="102"/>
      <c r="CI220" s="102"/>
      <c r="CJ220" s="102"/>
      <c r="CK220" s="102"/>
      <c r="CL220" s="102"/>
      <c r="CM220" s="102"/>
      <c r="CN220" s="102"/>
      <c r="CO220" s="102"/>
      <c r="CP220" s="102"/>
      <c r="CQ220" s="102"/>
    </row>
    <row r="221" spans="1:95" ht="15.95" customHeight="1">
      <c r="A221" s="474"/>
      <c r="B221" s="470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  <c r="BL221" s="102"/>
      <c r="BM221" s="102"/>
      <c r="BN221" s="102"/>
      <c r="BO221" s="102"/>
      <c r="BP221" s="102"/>
      <c r="BQ221" s="102"/>
      <c r="BR221" s="102"/>
      <c r="BS221" s="102"/>
      <c r="BT221" s="102"/>
      <c r="BU221" s="102"/>
      <c r="BV221" s="102"/>
      <c r="BW221" s="102"/>
      <c r="BX221" s="102"/>
      <c r="BY221" s="102"/>
      <c r="BZ221" s="102"/>
      <c r="CA221" s="102"/>
      <c r="CB221" s="102"/>
      <c r="CC221" s="102"/>
      <c r="CD221" s="102"/>
      <c r="CE221" s="102"/>
      <c r="CF221" s="102"/>
      <c r="CG221" s="102"/>
      <c r="CH221" s="102"/>
      <c r="CI221" s="102"/>
      <c r="CJ221" s="102"/>
      <c r="CK221" s="102"/>
      <c r="CL221" s="102"/>
      <c r="CM221" s="102"/>
      <c r="CN221" s="102"/>
      <c r="CO221" s="102"/>
      <c r="CP221" s="102"/>
      <c r="CQ221" s="102"/>
    </row>
    <row r="222" spans="1:95" ht="15.95" customHeight="1">
      <c r="A222" s="474"/>
      <c r="B222" s="470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  <c r="BL222" s="102"/>
      <c r="BM222" s="102"/>
      <c r="BN222" s="102"/>
      <c r="BO222" s="102"/>
      <c r="BP222" s="102"/>
      <c r="BQ222" s="102"/>
      <c r="BR222" s="102"/>
      <c r="BS222" s="102"/>
      <c r="BT222" s="102"/>
      <c r="BU222" s="102"/>
      <c r="BV222" s="102"/>
      <c r="BW222" s="102"/>
      <c r="BX222" s="102"/>
      <c r="BY222" s="102"/>
      <c r="BZ222" s="102"/>
      <c r="CA222" s="102"/>
      <c r="CB222" s="102"/>
      <c r="CC222" s="102"/>
      <c r="CD222" s="102"/>
      <c r="CE222" s="102"/>
      <c r="CF222" s="102"/>
      <c r="CG222" s="102"/>
      <c r="CH222" s="102"/>
      <c r="CI222" s="102"/>
      <c r="CJ222" s="102"/>
      <c r="CK222" s="102"/>
      <c r="CL222" s="102"/>
      <c r="CM222" s="102"/>
      <c r="CN222" s="102"/>
      <c r="CO222" s="102"/>
      <c r="CP222" s="102"/>
      <c r="CQ222" s="102"/>
    </row>
    <row r="223" spans="1:95" ht="15.95" customHeight="1">
      <c r="A223" s="474"/>
      <c r="B223" s="470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2"/>
      <c r="BM223" s="102"/>
      <c r="BN223" s="102"/>
      <c r="BO223" s="102"/>
      <c r="BP223" s="102"/>
      <c r="BQ223" s="102"/>
      <c r="BR223" s="102"/>
      <c r="BS223" s="102"/>
      <c r="BT223" s="102"/>
      <c r="BU223" s="102"/>
      <c r="BV223" s="102"/>
      <c r="BW223" s="102"/>
      <c r="BX223" s="102"/>
      <c r="BY223" s="102"/>
      <c r="BZ223" s="102"/>
      <c r="CA223" s="102"/>
      <c r="CB223" s="102"/>
      <c r="CC223" s="102"/>
      <c r="CD223" s="102"/>
      <c r="CE223" s="102"/>
      <c r="CF223" s="102"/>
      <c r="CG223" s="102"/>
      <c r="CH223" s="102"/>
      <c r="CI223" s="102"/>
      <c r="CJ223" s="102"/>
      <c r="CK223" s="102"/>
      <c r="CL223" s="102"/>
      <c r="CM223" s="102"/>
      <c r="CN223" s="102"/>
      <c r="CO223" s="102"/>
      <c r="CP223" s="102"/>
      <c r="CQ223" s="102"/>
    </row>
    <row r="224" spans="1:95" ht="15.95" customHeight="1">
      <c r="A224" s="474"/>
      <c r="B224" s="470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  <c r="BL224" s="102"/>
      <c r="BM224" s="102"/>
      <c r="BN224" s="102"/>
      <c r="BO224" s="102"/>
      <c r="BP224" s="102"/>
      <c r="BQ224" s="102"/>
      <c r="BR224" s="102"/>
      <c r="BS224" s="102"/>
      <c r="BT224" s="102"/>
      <c r="BU224" s="102"/>
      <c r="BV224" s="102"/>
      <c r="BW224" s="102"/>
      <c r="BX224" s="102"/>
      <c r="BY224" s="102"/>
      <c r="BZ224" s="102"/>
      <c r="CA224" s="102"/>
      <c r="CB224" s="102"/>
      <c r="CC224" s="102"/>
      <c r="CD224" s="102"/>
      <c r="CE224" s="102"/>
      <c r="CF224" s="102"/>
      <c r="CG224" s="102"/>
      <c r="CH224" s="102"/>
      <c r="CI224" s="102"/>
      <c r="CJ224" s="102"/>
      <c r="CK224" s="102"/>
      <c r="CL224" s="102"/>
      <c r="CM224" s="102"/>
      <c r="CN224" s="102"/>
      <c r="CO224" s="102"/>
      <c r="CP224" s="102"/>
      <c r="CQ224" s="102"/>
    </row>
    <row r="225" spans="1:95" ht="15.95" customHeight="1">
      <c r="A225" s="474"/>
      <c r="B225" s="470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  <c r="BD225" s="102"/>
      <c r="BE225" s="102"/>
      <c r="BF225" s="102"/>
      <c r="BG225" s="102"/>
      <c r="BH225" s="102"/>
      <c r="BI225" s="102"/>
      <c r="BJ225" s="102"/>
      <c r="BK225" s="102"/>
      <c r="BL225" s="102"/>
      <c r="BM225" s="102"/>
      <c r="BN225" s="102"/>
      <c r="BO225" s="102"/>
      <c r="BP225" s="102"/>
      <c r="BQ225" s="102"/>
      <c r="BR225" s="102"/>
      <c r="BS225" s="102"/>
      <c r="BT225" s="102"/>
      <c r="BU225" s="102"/>
      <c r="BV225" s="102"/>
      <c r="BW225" s="102"/>
      <c r="BX225" s="102"/>
      <c r="BY225" s="102"/>
      <c r="BZ225" s="102"/>
      <c r="CA225" s="102"/>
      <c r="CB225" s="102"/>
      <c r="CC225" s="102"/>
      <c r="CD225" s="102"/>
      <c r="CE225" s="102"/>
      <c r="CF225" s="102"/>
      <c r="CG225" s="102"/>
      <c r="CH225" s="102"/>
      <c r="CI225" s="102"/>
      <c r="CJ225" s="102"/>
      <c r="CK225" s="102"/>
      <c r="CL225" s="102"/>
      <c r="CM225" s="102"/>
      <c r="CN225" s="102"/>
      <c r="CO225" s="102"/>
      <c r="CP225" s="102"/>
      <c r="CQ225" s="102"/>
    </row>
    <row r="226" spans="1:95" ht="15.95" customHeight="1">
      <c r="A226" s="474"/>
      <c r="B226" s="470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  <c r="BD226" s="102"/>
      <c r="BE226" s="102"/>
      <c r="BF226" s="102"/>
      <c r="BG226" s="102"/>
      <c r="BH226" s="102"/>
      <c r="BI226" s="102"/>
      <c r="BJ226" s="102"/>
      <c r="BK226" s="102"/>
      <c r="BL226" s="102"/>
      <c r="BM226" s="102"/>
      <c r="BN226" s="102"/>
      <c r="BO226" s="102"/>
      <c r="BP226" s="102"/>
      <c r="BQ226" s="102"/>
      <c r="BR226" s="102"/>
      <c r="BS226" s="102"/>
      <c r="BT226" s="102"/>
      <c r="BU226" s="102"/>
      <c r="BV226" s="102"/>
      <c r="BW226" s="102"/>
      <c r="BX226" s="102"/>
      <c r="BY226" s="102"/>
      <c r="BZ226" s="102"/>
      <c r="CA226" s="102"/>
      <c r="CB226" s="102"/>
      <c r="CC226" s="102"/>
      <c r="CD226" s="102"/>
      <c r="CE226" s="102"/>
      <c r="CF226" s="102"/>
      <c r="CG226" s="102"/>
      <c r="CH226" s="102"/>
      <c r="CI226" s="102"/>
      <c r="CJ226" s="102"/>
      <c r="CK226" s="102"/>
      <c r="CL226" s="102"/>
      <c r="CM226" s="102"/>
      <c r="CN226" s="102"/>
      <c r="CO226" s="102"/>
      <c r="CP226" s="102"/>
      <c r="CQ226" s="102"/>
    </row>
    <row r="227" spans="1:95" ht="15.95" customHeight="1">
      <c r="A227" s="474"/>
      <c r="B227" s="470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  <c r="BD227" s="102"/>
      <c r="BE227" s="102"/>
      <c r="BF227" s="102"/>
      <c r="BG227" s="102"/>
      <c r="BH227" s="102"/>
      <c r="BI227" s="102"/>
      <c r="BJ227" s="102"/>
      <c r="BK227" s="102"/>
      <c r="BL227" s="102"/>
      <c r="BM227" s="102"/>
      <c r="BN227" s="102"/>
      <c r="BO227" s="102"/>
      <c r="BP227" s="102"/>
      <c r="BQ227" s="102"/>
      <c r="BR227" s="102"/>
      <c r="BS227" s="102"/>
      <c r="BT227" s="102"/>
      <c r="BU227" s="102"/>
      <c r="BV227" s="102"/>
      <c r="BW227" s="102"/>
      <c r="BX227" s="102"/>
      <c r="BY227" s="102"/>
      <c r="BZ227" s="102"/>
      <c r="CA227" s="102"/>
      <c r="CB227" s="102"/>
      <c r="CC227" s="102"/>
      <c r="CD227" s="102"/>
      <c r="CE227" s="102"/>
      <c r="CF227" s="102"/>
      <c r="CG227" s="102"/>
      <c r="CH227" s="102"/>
      <c r="CI227" s="102"/>
      <c r="CJ227" s="102"/>
      <c r="CK227" s="102"/>
      <c r="CL227" s="102"/>
      <c r="CM227" s="102"/>
      <c r="CN227" s="102"/>
      <c r="CO227" s="102"/>
      <c r="CP227" s="102"/>
      <c r="CQ227" s="102"/>
    </row>
    <row r="228" spans="1:95" ht="15.95" customHeight="1">
      <c r="A228" s="474"/>
      <c r="B228" s="470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  <c r="BD228" s="102"/>
      <c r="BE228" s="102"/>
      <c r="BF228" s="102"/>
      <c r="BG228" s="102"/>
      <c r="BH228" s="102"/>
      <c r="BI228" s="102"/>
      <c r="BJ228" s="102"/>
      <c r="BK228" s="102"/>
      <c r="BL228" s="102"/>
      <c r="BM228" s="102"/>
      <c r="BN228" s="102"/>
      <c r="BO228" s="102"/>
      <c r="BP228" s="102"/>
      <c r="BQ228" s="102"/>
      <c r="BR228" s="102"/>
      <c r="BS228" s="102"/>
      <c r="BT228" s="102"/>
      <c r="BU228" s="102"/>
      <c r="BV228" s="102"/>
      <c r="BW228" s="102"/>
      <c r="BX228" s="102"/>
      <c r="BY228" s="102"/>
      <c r="BZ228" s="102"/>
      <c r="CA228" s="102"/>
      <c r="CB228" s="102"/>
      <c r="CC228" s="102"/>
      <c r="CD228" s="102"/>
      <c r="CE228" s="102"/>
      <c r="CF228" s="102"/>
      <c r="CG228" s="102"/>
      <c r="CH228" s="102"/>
      <c r="CI228" s="102"/>
      <c r="CJ228" s="102"/>
      <c r="CK228" s="102"/>
      <c r="CL228" s="102"/>
      <c r="CM228" s="102"/>
      <c r="CN228" s="102"/>
      <c r="CO228" s="102"/>
      <c r="CP228" s="102"/>
      <c r="CQ228" s="102"/>
    </row>
    <row r="229" spans="1:95" ht="15.95" customHeight="1">
      <c r="A229" s="474"/>
      <c r="B229" s="470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  <c r="BD229" s="102"/>
      <c r="BE229" s="102"/>
      <c r="BF229" s="102"/>
      <c r="BG229" s="102"/>
      <c r="BH229" s="102"/>
      <c r="BI229" s="102"/>
      <c r="BJ229" s="102"/>
      <c r="BK229" s="102"/>
      <c r="BL229" s="102"/>
      <c r="BM229" s="102"/>
      <c r="BN229" s="102"/>
      <c r="BO229" s="102"/>
      <c r="BP229" s="102"/>
      <c r="BQ229" s="102"/>
      <c r="BR229" s="102"/>
      <c r="BS229" s="102"/>
      <c r="BT229" s="102"/>
      <c r="BU229" s="102"/>
      <c r="BV229" s="102"/>
      <c r="BW229" s="102"/>
      <c r="BX229" s="102"/>
      <c r="BY229" s="102"/>
      <c r="BZ229" s="102"/>
      <c r="CA229" s="102"/>
      <c r="CB229" s="102"/>
      <c r="CC229" s="102"/>
      <c r="CD229" s="102"/>
      <c r="CE229" s="102"/>
      <c r="CF229" s="102"/>
      <c r="CG229" s="102"/>
      <c r="CH229" s="102"/>
      <c r="CI229" s="102"/>
      <c r="CJ229" s="102"/>
      <c r="CK229" s="102"/>
      <c r="CL229" s="102"/>
      <c r="CM229" s="102"/>
      <c r="CN229" s="102"/>
      <c r="CO229" s="102"/>
      <c r="CP229" s="102"/>
      <c r="CQ229" s="102"/>
    </row>
    <row r="230" spans="1:95" ht="15.95" customHeight="1">
      <c r="A230" s="474"/>
      <c r="B230" s="470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  <c r="BM230" s="102"/>
      <c r="BN230" s="102"/>
      <c r="BO230" s="102"/>
      <c r="BP230" s="102"/>
      <c r="BQ230" s="102"/>
      <c r="BR230" s="102"/>
      <c r="BS230" s="102"/>
      <c r="BT230" s="102"/>
      <c r="BU230" s="102"/>
      <c r="BV230" s="102"/>
      <c r="BW230" s="102"/>
      <c r="BX230" s="102"/>
      <c r="BY230" s="102"/>
      <c r="BZ230" s="102"/>
      <c r="CA230" s="102"/>
      <c r="CB230" s="102"/>
      <c r="CC230" s="102"/>
      <c r="CD230" s="102"/>
      <c r="CE230" s="102"/>
      <c r="CF230" s="102"/>
      <c r="CG230" s="102"/>
      <c r="CH230" s="102"/>
      <c r="CI230" s="102"/>
      <c r="CJ230" s="102"/>
      <c r="CK230" s="102"/>
      <c r="CL230" s="102"/>
      <c r="CM230" s="102"/>
      <c r="CN230" s="102"/>
      <c r="CO230" s="102"/>
      <c r="CP230" s="102"/>
      <c r="CQ230" s="102"/>
    </row>
    <row r="231" spans="1:95" ht="15.95" customHeight="1">
      <c r="A231" s="474"/>
      <c r="B231" s="470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  <c r="BD231" s="102"/>
      <c r="BE231" s="102"/>
      <c r="BF231" s="102"/>
      <c r="BG231" s="102"/>
      <c r="BH231" s="102"/>
      <c r="BI231" s="102"/>
      <c r="BJ231" s="102"/>
      <c r="BK231" s="102"/>
      <c r="BL231" s="102"/>
      <c r="BM231" s="102"/>
      <c r="BN231" s="102"/>
      <c r="BO231" s="102"/>
      <c r="BP231" s="102"/>
      <c r="BQ231" s="102"/>
      <c r="BR231" s="102"/>
      <c r="BS231" s="102"/>
      <c r="BT231" s="102"/>
      <c r="BU231" s="102"/>
      <c r="BV231" s="102"/>
      <c r="BW231" s="102"/>
      <c r="BX231" s="102"/>
      <c r="BY231" s="102"/>
      <c r="BZ231" s="102"/>
      <c r="CA231" s="102"/>
      <c r="CB231" s="102"/>
      <c r="CC231" s="102"/>
      <c r="CD231" s="102"/>
      <c r="CE231" s="102"/>
      <c r="CF231" s="102"/>
      <c r="CG231" s="102"/>
      <c r="CH231" s="102"/>
      <c r="CI231" s="102"/>
      <c r="CJ231" s="102"/>
      <c r="CK231" s="102"/>
      <c r="CL231" s="102"/>
      <c r="CM231" s="102"/>
      <c r="CN231" s="102"/>
      <c r="CO231" s="102"/>
      <c r="CP231" s="102"/>
      <c r="CQ231" s="102"/>
    </row>
    <row r="232" spans="1:95" ht="15.95" customHeight="1">
      <c r="A232" s="474"/>
      <c r="B232" s="470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  <c r="BD232" s="102"/>
      <c r="BE232" s="102"/>
      <c r="BF232" s="102"/>
      <c r="BG232" s="102"/>
      <c r="BH232" s="102"/>
      <c r="BI232" s="102"/>
      <c r="BJ232" s="102"/>
      <c r="BK232" s="102"/>
      <c r="BL232" s="102"/>
      <c r="BM232" s="102"/>
      <c r="BN232" s="102"/>
      <c r="BO232" s="102"/>
      <c r="BP232" s="102"/>
      <c r="BQ232" s="102"/>
      <c r="BR232" s="102"/>
      <c r="BS232" s="102"/>
      <c r="BT232" s="102"/>
      <c r="BU232" s="102"/>
      <c r="BV232" s="102"/>
      <c r="BW232" s="102"/>
      <c r="BX232" s="102"/>
      <c r="BY232" s="102"/>
      <c r="BZ232" s="102"/>
      <c r="CA232" s="102"/>
      <c r="CB232" s="102"/>
      <c r="CC232" s="102"/>
      <c r="CD232" s="102"/>
      <c r="CE232" s="102"/>
      <c r="CF232" s="102"/>
      <c r="CG232" s="102"/>
      <c r="CH232" s="102"/>
      <c r="CI232" s="102"/>
      <c r="CJ232" s="102"/>
      <c r="CK232" s="102"/>
      <c r="CL232" s="102"/>
      <c r="CM232" s="102"/>
      <c r="CN232" s="102"/>
      <c r="CO232" s="102"/>
      <c r="CP232" s="102"/>
      <c r="CQ232" s="102"/>
    </row>
    <row r="233" spans="1:95" ht="15.95" customHeight="1">
      <c r="A233" s="474"/>
      <c r="B233" s="470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  <c r="BD233" s="102"/>
      <c r="BE233" s="102"/>
      <c r="BF233" s="102"/>
      <c r="BG233" s="102"/>
      <c r="BH233" s="102"/>
      <c r="BI233" s="102"/>
      <c r="BJ233" s="102"/>
      <c r="BK233" s="102"/>
      <c r="BL233" s="102"/>
      <c r="BM233" s="102"/>
      <c r="BN233" s="102"/>
      <c r="BO233" s="102"/>
      <c r="BP233" s="102"/>
      <c r="BQ233" s="102"/>
      <c r="BR233" s="102"/>
      <c r="BS233" s="102"/>
      <c r="BT233" s="102"/>
      <c r="BU233" s="102"/>
      <c r="BV233" s="102"/>
      <c r="BW233" s="102"/>
      <c r="BX233" s="102"/>
      <c r="BY233" s="102"/>
      <c r="BZ233" s="102"/>
      <c r="CA233" s="102"/>
      <c r="CB233" s="102"/>
      <c r="CC233" s="102"/>
      <c r="CD233" s="102"/>
      <c r="CE233" s="102"/>
      <c r="CF233" s="102"/>
      <c r="CG233" s="102"/>
      <c r="CH233" s="102"/>
      <c r="CI233" s="102"/>
      <c r="CJ233" s="102"/>
      <c r="CK233" s="102"/>
      <c r="CL233" s="102"/>
      <c r="CM233" s="102"/>
      <c r="CN233" s="102"/>
      <c r="CO233" s="102"/>
      <c r="CP233" s="102"/>
      <c r="CQ233" s="102"/>
    </row>
    <row r="234" spans="1:95" ht="15.95" customHeight="1">
      <c r="A234" s="474"/>
      <c r="B234" s="470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  <c r="BL234" s="102"/>
      <c r="BM234" s="102"/>
      <c r="BN234" s="102"/>
      <c r="BO234" s="102"/>
      <c r="BP234" s="102"/>
      <c r="BQ234" s="102"/>
      <c r="BR234" s="102"/>
      <c r="BS234" s="102"/>
      <c r="BT234" s="102"/>
      <c r="BU234" s="102"/>
      <c r="BV234" s="102"/>
      <c r="BW234" s="102"/>
      <c r="BX234" s="102"/>
      <c r="BY234" s="102"/>
      <c r="BZ234" s="102"/>
      <c r="CA234" s="102"/>
      <c r="CB234" s="102"/>
      <c r="CC234" s="102"/>
      <c r="CD234" s="102"/>
      <c r="CE234" s="102"/>
      <c r="CF234" s="102"/>
      <c r="CG234" s="102"/>
      <c r="CH234" s="102"/>
      <c r="CI234" s="102"/>
      <c r="CJ234" s="102"/>
      <c r="CK234" s="102"/>
      <c r="CL234" s="102"/>
      <c r="CM234" s="102"/>
      <c r="CN234" s="102"/>
      <c r="CO234" s="102"/>
      <c r="CP234" s="102"/>
      <c r="CQ234" s="102"/>
    </row>
    <row r="235" spans="1:95" ht="15.95" customHeight="1">
      <c r="A235" s="474"/>
      <c r="B235" s="470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  <c r="BD235" s="102"/>
      <c r="BE235" s="102"/>
      <c r="BF235" s="102"/>
      <c r="BG235" s="102"/>
      <c r="BH235" s="102"/>
      <c r="BI235" s="102"/>
      <c r="BJ235" s="102"/>
      <c r="BK235" s="102"/>
      <c r="BL235" s="102"/>
      <c r="BM235" s="102"/>
      <c r="BN235" s="102"/>
      <c r="BO235" s="102"/>
      <c r="BP235" s="102"/>
      <c r="BQ235" s="102"/>
      <c r="BR235" s="102"/>
      <c r="BS235" s="102"/>
      <c r="BT235" s="102"/>
      <c r="BU235" s="102"/>
      <c r="BV235" s="102"/>
      <c r="BW235" s="102"/>
      <c r="BX235" s="102"/>
      <c r="BY235" s="102"/>
      <c r="BZ235" s="102"/>
      <c r="CA235" s="102"/>
      <c r="CB235" s="102"/>
      <c r="CC235" s="102"/>
      <c r="CD235" s="102"/>
      <c r="CE235" s="102"/>
      <c r="CF235" s="102"/>
      <c r="CG235" s="102"/>
      <c r="CH235" s="102"/>
      <c r="CI235" s="102"/>
      <c r="CJ235" s="102"/>
      <c r="CK235" s="102"/>
      <c r="CL235" s="102"/>
      <c r="CM235" s="102"/>
      <c r="CN235" s="102"/>
      <c r="CO235" s="102"/>
      <c r="CP235" s="102"/>
      <c r="CQ235" s="102"/>
    </row>
    <row r="236" spans="1:95" ht="15.95" customHeight="1">
      <c r="A236" s="474"/>
      <c r="B236" s="470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  <c r="BD236" s="102"/>
      <c r="BE236" s="102"/>
      <c r="BF236" s="102"/>
      <c r="BG236" s="102"/>
      <c r="BH236" s="102"/>
      <c r="BI236" s="102"/>
      <c r="BJ236" s="102"/>
      <c r="BK236" s="102"/>
      <c r="BL236" s="102"/>
      <c r="BM236" s="102"/>
      <c r="BN236" s="102"/>
      <c r="BO236" s="102"/>
      <c r="BP236" s="102"/>
      <c r="BQ236" s="102"/>
      <c r="BR236" s="102"/>
      <c r="BS236" s="102"/>
      <c r="BT236" s="102"/>
      <c r="BU236" s="102"/>
      <c r="BV236" s="102"/>
      <c r="BW236" s="102"/>
      <c r="BX236" s="102"/>
      <c r="BY236" s="102"/>
      <c r="BZ236" s="102"/>
      <c r="CA236" s="102"/>
      <c r="CB236" s="102"/>
      <c r="CC236" s="102"/>
      <c r="CD236" s="102"/>
      <c r="CE236" s="102"/>
      <c r="CF236" s="102"/>
      <c r="CG236" s="102"/>
      <c r="CH236" s="102"/>
      <c r="CI236" s="102"/>
      <c r="CJ236" s="102"/>
      <c r="CK236" s="102"/>
      <c r="CL236" s="102"/>
      <c r="CM236" s="102"/>
      <c r="CN236" s="102"/>
      <c r="CO236" s="102"/>
      <c r="CP236" s="102"/>
      <c r="CQ236" s="102"/>
    </row>
    <row r="237" spans="1:95" ht="15.95" customHeight="1">
      <c r="A237" s="474"/>
      <c r="B237" s="470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  <c r="BD237" s="102"/>
      <c r="BE237" s="102"/>
      <c r="BF237" s="102"/>
      <c r="BG237" s="102"/>
      <c r="BH237" s="102"/>
      <c r="BI237" s="102"/>
      <c r="BJ237" s="102"/>
      <c r="BK237" s="102"/>
      <c r="BL237" s="102"/>
      <c r="BM237" s="102"/>
      <c r="BN237" s="102"/>
      <c r="BO237" s="102"/>
      <c r="BP237" s="102"/>
      <c r="BQ237" s="102"/>
      <c r="BR237" s="102"/>
      <c r="BS237" s="102"/>
      <c r="BT237" s="102"/>
      <c r="BU237" s="102"/>
      <c r="BV237" s="102"/>
      <c r="BW237" s="102"/>
      <c r="BX237" s="102"/>
      <c r="BY237" s="102"/>
      <c r="BZ237" s="102"/>
      <c r="CA237" s="102"/>
      <c r="CB237" s="102"/>
      <c r="CC237" s="102"/>
      <c r="CD237" s="102"/>
      <c r="CE237" s="102"/>
      <c r="CF237" s="102"/>
      <c r="CG237" s="102"/>
      <c r="CH237" s="102"/>
      <c r="CI237" s="102"/>
      <c r="CJ237" s="102"/>
      <c r="CK237" s="102"/>
      <c r="CL237" s="102"/>
      <c r="CM237" s="102"/>
      <c r="CN237" s="102"/>
      <c r="CO237" s="102"/>
      <c r="CP237" s="102"/>
      <c r="CQ237" s="102"/>
    </row>
    <row r="238" spans="1:95" ht="15.95" customHeight="1">
      <c r="A238" s="474"/>
      <c r="B238" s="470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  <c r="BD238" s="102"/>
      <c r="BE238" s="102"/>
      <c r="BF238" s="102"/>
      <c r="BG238" s="102"/>
      <c r="BH238" s="102"/>
      <c r="BI238" s="102"/>
      <c r="BJ238" s="102"/>
      <c r="BK238" s="102"/>
      <c r="BL238" s="102"/>
      <c r="BM238" s="102"/>
      <c r="BN238" s="102"/>
      <c r="BO238" s="102"/>
      <c r="BP238" s="102"/>
      <c r="BQ238" s="102"/>
      <c r="BR238" s="102"/>
      <c r="BS238" s="102"/>
      <c r="BT238" s="102"/>
      <c r="BU238" s="102"/>
      <c r="BV238" s="102"/>
      <c r="BW238" s="102"/>
      <c r="BX238" s="102"/>
      <c r="BY238" s="102"/>
      <c r="BZ238" s="102"/>
      <c r="CA238" s="102"/>
      <c r="CB238" s="102"/>
      <c r="CC238" s="102"/>
      <c r="CD238" s="102"/>
      <c r="CE238" s="102"/>
      <c r="CF238" s="102"/>
      <c r="CG238" s="102"/>
      <c r="CH238" s="102"/>
      <c r="CI238" s="102"/>
      <c r="CJ238" s="102"/>
      <c r="CK238" s="102"/>
      <c r="CL238" s="102"/>
      <c r="CM238" s="102"/>
      <c r="CN238" s="102"/>
      <c r="CO238" s="102"/>
      <c r="CP238" s="102"/>
      <c r="CQ238" s="102"/>
    </row>
    <row r="239" spans="1:95" ht="15.95" customHeight="1">
      <c r="A239" s="474"/>
      <c r="B239" s="470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  <c r="BD239" s="102"/>
      <c r="BE239" s="102"/>
      <c r="BF239" s="102"/>
      <c r="BG239" s="102"/>
      <c r="BH239" s="102"/>
      <c r="BI239" s="102"/>
      <c r="BJ239" s="102"/>
      <c r="BK239" s="102"/>
      <c r="BL239" s="102"/>
      <c r="BM239" s="102"/>
      <c r="BN239" s="102"/>
      <c r="BO239" s="102"/>
      <c r="BP239" s="102"/>
      <c r="BQ239" s="102"/>
      <c r="BR239" s="102"/>
      <c r="BS239" s="102"/>
      <c r="BT239" s="102"/>
      <c r="BU239" s="102"/>
      <c r="BV239" s="102"/>
      <c r="BW239" s="102"/>
      <c r="BX239" s="102"/>
      <c r="BY239" s="102"/>
      <c r="BZ239" s="102"/>
      <c r="CA239" s="102"/>
      <c r="CB239" s="102"/>
      <c r="CC239" s="102"/>
      <c r="CD239" s="102"/>
      <c r="CE239" s="102"/>
      <c r="CF239" s="102"/>
      <c r="CG239" s="102"/>
      <c r="CH239" s="102"/>
      <c r="CI239" s="102"/>
      <c r="CJ239" s="102"/>
      <c r="CK239" s="102"/>
      <c r="CL239" s="102"/>
      <c r="CM239" s="102"/>
      <c r="CN239" s="102"/>
      <c r="CO239" s="102"/>
      <c r="CP239" s="102"/>
      <c r="CQ239" s="102"/>
    </row>
    <row r="240" spans="1:95" ht="15.95" customHeight="1">
      <c r="A240" s="474"/>
      <c r="B240" s="470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  <c r="BD240" s="102"/>
      <c r="BE240" s="102"/>
      <c r="BF240" s="102"/>
      <c r="BG240" s="102"/>
      <c r="BH240" s="102"/>
      <c r="BI240" s="102"/>
      <c r="BJ240" s="102"/>
      <c r="BK240" s="102"/>
      <c r="BL240" s="102"/>
      <c r="BM240" s="102"/>
      <c r="BN240" s="102"/>
      <c r="BO240" s="102"/>
      <c r="BP240" s="102"/>
      <c r="BQ240" s="102"/>
      <c r="BR240" s="102"/>
      <c r="BS240" s="102"/>
      <c r="BT240" s="102"/>
      <c r="BU240" s="102"/>
      <c r="BV240" s="102"/>
      <c r="BW240" s="102"/>
      <c r="BX240" s="102"/>
      <c r="BY240" s="102"/>
      <c r="BZ240" s="102"/>
      <c r="CA240" s="102"/>
      <c r="CB240" s="102"/>
      <c r="CC240" s="102"/>
      <c r="CD240" s="102"/>
      <c r="CE240" s="102"/>
      <c r="CF240" s="102"/>
      <c r="CG240" s="102"/>
      <c r="CH240" s="102"/>
      <c r="CI240" s="102"/>
      <c r="CJ240" s="102"/>
      <c r="CK240" s="102"/>
      <c r="CL240" s="102"/>
      <c r="CM240" s="102"/>
      <c r="CN240" s="102"/>
      <c r="CO240" s="102"/>
      <c r="CP240" s="102"/>
      <c r="CQ240" s="102"/>
    </row>
    <row r="241" spans="1:95" ht="15.95" customHeight="1">
      <c r="A241" s="474"/>
      <c r="B241" s="470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  <c r="BD241" s="102"/>
      <c r="BE241" s="102"/>
      <c r="BF241" s="102"/>
      <c r="BG241" s="102"/>
      <c r="BH241" s="102"/>
      <c r="BI241" s="102"/>
      <c r="BJ241" s="102"/>
      <c r="BK241" s="102"/>
      <c r="BL241" s="102"/>
      <c r="BM241" s="102"/>
      <c r="BN241" s="102"/>
      <c r="BO241" s="102"/>
      <c r="BP241" s="102"/>
      <c r="BQ241" s="102"/>
      <c r="BR241" s="102"/>
      <c r="BS241" s="102"/>
      <c r="BT241" s="102"/>
      <c r="BU241" s="102"/>
      <c r="BV241" s="102"/>
      <c r="BW241" s="102"/>
      <c r="BX241" s="102"/>
      <c r="BY241" s="102"/>
      <c r="BZ241" s="102"/>
      <c r="CA241" s="102"/>
      <c r="CB241" s="102"/>
      <c r="CC241" s="102"/>
      <c r="CD241" s="102"/>
      <c r="CE241" s="102"/>
      <c r="CF241" s="102"/>
      <c r="CG241" s="102"/>
      <c r="CH241" s="102"/>
      <c r="CI241" s="102"/>
      <c r="CJ241" s="102"/>
      <c r="CK241" s="102"/>
      <c r="CL241" s="102"/>
      <c r="CM241" s="102"/>
      <c r="CN241" s="102"/>
      <c r="CO241" s="102"/>
      <c r="CP241" s="102"/>
      <c r="CQ241" s="102"/>
    </row>
    <row r="242" spans="1:95" ht="15.95" customHeight="1">
      <c r="A242" s="474"/>
      <c r="B242" s="470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2"/>
      <c r="BF242" s="102"/>
      <c r="BG242" s="102"/>
      <c r="BH242" s="102"/>
      <c r="BI242" s="102"/>
      <c r="BJ242" s="102"/>
      <c r="BK242" s="102"/>
      <c r="BL242" s="102"/>
      <c r="BM242" s="102"/>
      <c r="BN242" s="102"/>
      <c r="BO242" s="102"/>
      <c r="BP242" s="102"/>
      <c r="BQ242" s="102"/>
      <c r="BR242" s="102"/>
      <c r="BS242" s="102"/>
      <c r="BT242" s="102"/>
      <c r="BU242" s="102"/>
      <c r="BV242" s="102"/>
      <c r="BW242" s="102"/>
      <c r="BX242" s="102"/>
      <c r="BY242" s="102"/>
      <c r="BZ242" s="102"/>
      <c r="CA242" s="102"/>
      <c r="CB242" s="102"/>
      <c r="CC242" s="102"/>
      <c r="CD242" s="102"/>
      <c r="CE242" s="102"/>
      <c r="CF242" s="102"/>
      <c r="CG242" s="102"/>
      <c r="CH242" s="102"/>
      <c r="CI242" s="102"/>
      <c r="CJ242" s="102"/>
      <c r="CK242" s="102"/>
      <c r="CL242" s="102"/>
      <c r="CM242" s="102"/>
      <c r="CN242" s="102"/>
      <c r="CO242" s="102"/>
      <c r="CP242" s="102"/>
      <c r="CQ242" s="102"/>
    </row>
    <row r="243" spans="1:95" ht="15.95" customHeight="1">
      <c r="A243" s="474"/>
      <c r="B243" s="470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  <c r="BD243" s="102"/>
      <c r="BE243" s="102"/>
      <c r="BF243" s="102"/>
      <c r="BG243" s="102"/>
      <c r="BH243" s="102"/>
      <c r="BI243" s="102"/>
      <c r="BJ243" s="102"/>
      <c r="BK243" s="102"/>
      <c r="BL243" s="102"/>
      <c r="BM243" s="102"/>
      <c r="BN243" s="102"/>
      <c r="BO243" s="102"/>
      <c r="BP243" s="102"/>
      <c r="BQ243" s="102"/>
      <c r="BR243" s="102"/>
      <c r="BS243" s="102"/>
      <c r="BT243" s="102"/>
      <c r="BU243" s="102"/>
      <c r="BV243" s="102"/>
      <c r="BW243" s="102"/>
      <c r="BX243" s="102"/>
      <c r="BY243" s="102"/>
      <c r="BZ243" s="102"/>
      <c r="CA243" s="102"/>
      <c r="CB243" s="102"/>
      <c r="CC243" s="102"/>
      <c r="CD243" s="102"/>
      <c r="CE243" s="102"/>
      <c r="CF243" s="102"/>
      <c r="CG243" s="102"/>
      <c r="CH243" s="102"/>
      <c r="CI243" s="102"/>
      <c r="CJ243" s="102"/>
      <c r="CK243" s="102"/>
      <c r="CL243" s="102"/>
      <c r="CM243" s="102"/>
      <c r="CN243" s="102"/>
      <c r="CO243" s="102"/>
      <c r="CP243" s="102"/>
      <c r="CQ243" s="102"/>
    </row>
    <row r="244" spans="1:95" ht="15.95" customHeight="1">
      <c r="A244" s="474"/>
      <c r="B244" s="470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  <c r="BD244" s="102"/>
      <c r="BE244" s="102"/>
      <c r="BF244" s="102"/>
      <c r="BG244" s="102"/>
      <c r="BH244" s="102"/>
      <c r="BI244" s="102"/>
      <c r="BJ244" s="102"/>
      <c r="BK244" s="102"/>
      <c r="BL244" s="102"/>
      <c r="BM244" s="102"/>
      <c r="BN244" s="102"/>
      <c r="BO244" s="102"/>
      <c r="BP244" s="102"/>
      <c r="BQ244" s="102"/>
      <c r="BR244" s="102"/>
      <c r="BS244" s="102"/>
      <c r="BT244" s="102"/>
      <c r="BU244" s="102"/>
      <c r="BV244" s="102"/>
      <c r="BW244" s="102"/>
      <c r="BX244" s="102"/>
      <c r="BY244" s="102"/>
      <c r="BZ244" s="102"/>
      <c r="CA244" s="102"/>
      <c r="CB244" s="102"/>
      <c r="CC244" s="102"/>
      <c r="CD244" s="102"/>
      <c r="CE244" s="102"/>
      <c r="CF244" s="102"/>
      <c r="CG244" s="102"/>
      <c r="CH244" s="102"/>
      <c r="CI244" s="102"/>
      <c r="CJ244" s="102"/>
      <c r="CK244" s="102"/>
      <c r="CL244" s="102"/>
      <c r="CM244" s="102"/>
      <c r="CN244" s="102"/>
      <c r="CO244" s="102"/>
      <c r="CP244" s="102"/>
      <c r="CQ244" s="102"/>
    </row>
    <row r="245" spans="1:95" ht="15.95" customHeight="1">
      <c r="A245" s="474"/>
      <c r="B245" s="470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  <c r="BD245" s="102"/>
      <c r="BE245" s="102"/>
      <c r="BF245" s="102"/>
      <c r="BG245" s="102"/>
      <c r="BH245" s="102"/>
      <c r="BI245" s="102"/>
      <c r="BJ245" s="102"/>
      <c r="BK245" s="102"/>
      <c r="BL245" s="102"/>
      <c r="BM245" s="102"/>
      <c r="BN245" s="102"/>
      <c r="BO245" s="102"/>
      <c r="BP245" s="102"/>
      <c r="BQ245" s="102"/>
      <c r="BR245" s="102"/>
      <c r="BS245" s="102"/>
      <c r="BT245" s="102"/>
      <c r="BU245" s="102"/>
      <c r="BV245" s="102"/>
      <c r="BW245" s="102"/>
      <c r="BX245" s="102"/>
      <c r="BY245" s="102"/>
      <c r="BZ245" s="102"/>
      <c r="CA245" s="102"/>
      <c r="CB245" s="102"/>
      <c r="CC245" s="102"/>
      <c r="CD245" s="102"/>
      <c r="CE245" s="102"/>
      <c r="CF245" s="102"/>
      <c r="CG245" s="102"/>
      <c r="CH245" s="102"/>
      <c r="CI245" s="102"/>
      <c r="CJ245" s="102"/>
      <c r="CK245" s="102"/>
      <c r="CL245" s="102"/>
      <c r="CM245" s="102"/>
      <c r="CN245" s="102"/>
      <c r="CO245" s="102"/>
      <c r="CP245" s="102"/>
      <c r="CQ245" s="102"/>
    </row>
    <row r="246" spans="1:95" ht="15.95" customHeight="1">
      <c r="A246" s="474"/>
      <c r="B246" s="470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  <c r="BD246" s="102"/>
      <c r="BE246" s="102"/>
      <c r="BF246" s="102"/>
      <c r="BG246" s="102"/>
      <c r="BH246" s="102"/>
      <c r="BI246" s="102"/>
      <c r="BJ246" s="102"/>
      <c r="BK246" s="102"/>
      <c r="BL246" s="102"/>
      <c r="BM246" s="102"/>
      <c r="BN246" s="102"/>
      <c r="BO246" s="102"/>
      <c r="BP246" s="102"/>
      <c r="BQ246" s="102"/>
      <c r="BR246" s="102"/>
      <c r="BS246" s="102"/>
      <c r="BT246" s="102"/>
      <c r="BU246" s="102"/>
      <c r="BV246" s="102"/>
      <c r="BW246" s="102"/>
      <c r="BX246" s="102"/>
      <c r="BY246" s="102"/>
      <c r="BZ246" s="102"/>
      <c r="CA246" s="102"/>
      <c r="CB246" s="102"/>
      <c r="CC246" s="102"/>
      <c r="CD246" s="102"/>
      <c r="CE246" s="102"/>
      <c r="CF246" s="102"/>
      <c r="CG246" s="102"/>
      <c r="CH246" s="102"/>
      <c r="CI246" s="102"/>
      <c r="CJ246" s="102"/>
      <c r="CK246" s="102"/>
      <c r="CL246" s="102"/>
      <c r="CM246" s="102"/>
      <c r="CN246" s="102"/>
      <c r="CO246" s="102"/>
      <c r="CP246" s="102"/>
      <c r="CQ246" s="102"/>
    </row>
    <row r="247" spans="1:95" ht="15.95" customHeight="1">
      <c r="A247" s="474"/>
      <c r="B247" s="470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  <c r="BD247" s="102"/>
      <c r="BE247" s="102"/>
      <c r="BF247" s="102"/>
      <c r="BG247" s="102"/>
      <c r="BH247" s="102"/>
      <c r="BI247" s="102"/>
      <c r="BJ247" s="102"/>
      <c r="BK247" s="102"/>
      <c r="BL247" s="102"/>
      <c r="BM247" s="102"/>
      <c r="BN247" s="102"/>
      <c r="BO247" s="102"/>
      <c r="BP247" s="102"/>
      <c r="BQ247" s="102"/>
      <c r="BR247" s="102"/>
      <c r="BS247" s="102"/>
      <c r="BT247" s="102"/>
      <c r="BU247" s="102"/>
      <c r="BV247" s="102"/>
      <c r="BW247" s="102"/>
      <c r="BX247" s="102"/>
      <c r="BY247" s="102"/>
      <c r="BZ247" s="102"/>
      <c r="CA247" s="102"/>
      <c r="CB247" s="102"/>
      <c r="CC247" s="102"/>
      <c r="CD247" s="102"/>
      <c r="CE247" s="102"/>
      <c r="CF247" s="102"/>
      <c r="CG247" s="102"/>
      <c r="CH247" s="102"/>
      <c r="CI247" s="102"/>
      <c r="CJ247" s="102"/>
      <c r="CK247" s="102"/>
      <c r="CL247" s="102"/>
      <c r="CM247" s="102"/>
      <c r="CN247" s="102"/>
      <c r="CO247" s="102"/>
      <c r="CP247" s="102"/>
      <c r="CQ247" s="102"/>
    </row>
    <row r="248" spans="1:95" ht="15.95" customHeight="1">
      <c r="A248" s="474"/>
      <c r="B248" s="470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  <c r="BD248" s="102"/>
      <c r="BE248" s="102"/>
      <c r="BF248" s="102"/>
      <c r="BG248" s="102"/>
      <c r="BH248" s="102"/>
      <c r="BI248" s="102"/>
      <c r="BJ248" s="102"/>
      <c r="BK248" s="102"/>
      <c r="BL248" s="102"/>
      <c r="BM248" s="102"/>
      <c r="BN248" s="102"/>
      <c r="BO248" s="102"/>
      <c r="BP248" s="102"/>
      <c r="BQ248" s="102"/>
      <c r="BR248" s="102"/>
      <c r="BS248" s="102"/>
      <c r="BT248" s="102"/>
      <c r="BU248" s="102"/>
      <c r="BV248" s="102"/>
      <c r="BW248" s="102"/>
      <c r="BX248" s="102"/>
      <c r="BY248" s="102"/>
      <c r="BZ248" s="102"/>
      <c r="CA248" s="102"/>
      <c r="CB248" s="102"/>
      <c r="CC248" s="102"/>
      <c r="CD248" s="102"/>
      <c r="CE248" s="102"/>
      <c r="CF248" s="102"/>
      <c r="CG248" s="102"/>
      <c r="CH248" s="102"/>
      <c r="CI248" s="102"/>
      <c r="CJ248" s="102"/>
      <c r="CK248" s="102"/>
      <c r="CL248" s="102"/>
      <c r="CM248" s="102"/>
      <c r="CN248" s="102"/>
      <c r="CO248" s="102"/>
      <c r="CP248" s="102"/>
      <c r="CQ248" s="102"/>
    </row>
    <row r="249" spans="1:95" ht="15.95" customHeight="1">
      <c r="A249" s="474"/>
      <c r="B249" s="470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  <c r="BD249" s="102"/>
      <c r="BE249" s="102"/>
      <c r="BF249" s="102"/>
      <c r="BG249" s="102"/>
      <c r="BH249" s="102"/>
      <c r="BI249" s="102"/>
      <c r="BJ249" s="102"/>
      <c r="BK249" s="102"/>
      <c r="BL249" s="102"/>
      <c r="BM249" s="102"/>
      <c r="BN249" s="102"/>
      <c r="BO249" s="102"/>
      <c r="BP249" s="102"/>
      <c r="BQ249" s="102"/>
      <c r="BR249" s="102"/>
      <c r="BS249" s="102"/>
      <c r="BT249" s="102"/>
      <c r="BU249" s="102"/>
      <c r="BV249" s="102"/>
      <c r="BW249" s="102"/>
      <c r="BX249" s="102"/>
      <c r="BY249" s="102"/>
      <c r="BZ249" s="102"/>
      <c r="CA249" s="102"/>
      <c r="CB249" s="102"/>
      <c r="CC249" s="102"/>
      <c r="CD249" s="102"/>
      <c r="CE249" s="102"/>
      <c r="CF249" s="102"/>
      <c r="CG249" s="102"/>
      <c r="CH249" s="102"/>
      <c r="CI249" s="102"/>
      <c r="CJ249" s="102"/>
      <c r="CK249" s="102"/>
      <c r="CL249" s="102"/>
      <c r="CM249" s="102"/>
      <c r="CN249" s="102"/>
      <c r="CO249" s="102"/>
      <c r="CP249" s="102"/>
      <c r="CQ249" s="102"/>
    </row>
    <row r="250" spans="1:95" ht="15.95" customHeight="1">
      <c r="A250" s="474"/>
      <c r="B250" s="470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  <c r="BD250" s="102"/>
      <c r="BE250" s="102"/>
      <c r="BF250" s="102"/>
      <c r="BG250" s="102"/>
      <c r="BH250" s="102"/>
      <c r="BI250" s="102"/>
      <c r="BJ250" s="102"/>
      <c r="BK250" s="102"/>
      <c r="BL250" s="102"/>
      <c r="BM250" s="102"/>
      <c r="BN250" s="102"/>
      <c r="BO250" s="102"/>
      <c r="BP250" s="102"/>
      <c r="BQ250" s="102"/>
      <c r="BR250" s="102"/>
      <c r="BS250" s="102"/>
      <c r="BT250" s="102"/>
      <c r="BU250" s="102"/>
      <c r="BV250" s="102"/>
      <c r="BW250" s="102"/>
      <c r="BX250" s="102"/>
      <c r="BY250" s="102"/>
      <c r="BZ250" s="102"/>
      <c r="CA250" s="102"/>
      <c r="CB250" s="102"/>
      <c r="CC250" s="102"/>
      <c r="CD250" s="102"/>
      <c r="CE250" s="102"/>
      <c r="CF250" s="102"/>
      <c r="CG250" s="102"/>
      <c r="CH250" s="102"/>
      <c r="CI250" s="102"/>
      <c r="CJ250" s="102"/>
      <c r="CK250" s="102"/>
      <c r="CL250" s="102"/>
      <c r="CM250" s="102"/>
      <c r="CN250" s="102"/>
      <c r="CO250" s="102"/>
      <c r="CP250" s="102"/>
      <c r="CQ250" s="102"/>
    </row>
    <row r="251" spans="1:95" ht="15.95" customHeight="1">
      <c r="A251" s="474"/>
      <c r="B251" s="470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  <c r="BD251" s="102"/>
      <c r="BE251" s="102"/>
      <c r="BF251" s="102"/>
      <c r="BG251" s="102"/>
      <c r="BH251" s="102"/>
      <c r="BI251" s="102"/>
      <c r="BJ251" s="102"/>
      <c r="BK251" s="102"/>
      <c r="BL251" s="102"/>
      <c r="BM251" s="102"/>
      <c r="BN251" s="102"/>
      <c r="BO251" s="102"/>
      <c r="BP251" s="102"/>
      <c r="BQ251" s="102"/>
      <c r="BR251" s="102"/>
      <c r="BS251" s="102"/>
      <c r="BT251" s="102"/>
      <c r="BU251" s="102"/>
      <c r="BV251" s="102"/>
      <c r="BW251" s="102"/>
      <c r="BX251" s="102"/>
      <c r="BY251" s="102"/>
      <c r="BZ251" s="102"/>
      <c r="CA251" s="102"/>
      <c r="CB251" s="102"/>
      <c r="CC251" s="102"/>
      <c r="CD251" s="102"/>
      <c r="CE251" s="102"/>
      <c r="CF251" s="102"/>
      <c r="CG251" s="102"/>
      <c r="CH251" s="102"/>
      <c r="CI251" s="102"/>
      <c r="CJ251" s="102"/>
      <c r="CK251" s="102"/>
      <c r="CL251" s="102"/>
      <c r="CM251" s="102"/>
      <c r="CN251" s="102"/>
      <c r="CO251" s="102"/>
      <c r="CP251" s="102"/>
      <c r="CQ251" s="102"/>
    </row>
    <row r="252" spans="1:95" ht="15.95" customHeight="1">
      <c r="A252" s="474"/>
      <c r="B252" s="470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  <c r="BD252" s="102"/>
      <c r="BE252" s="102"/>
      <c r="BF252" s="102"/>
      <c r="BG252" s="102"/>
      <c r="BH252" s="102"/>
      <c r="BI252" s="102"/>
      <c r="BJ252" s="102"/>
      <c r="BK252" s="102"/>
      <c r="BL252" s="102"/>
      <c r="BM252" s="102"/>
      <c r="BN252" s="102"/>
      <c r="BO252" s="102"/>
      <c r="BP252" s="102"/>
      <c r="BQ252" s="102"/>
      <c r="BR252" s="102"/>
      <c r="BS252" s="102"/>
      <c r="BT252" s="102"/>
      <c r="BU252" s="102"/>
      <c r="BV252" s="102"/>
      <c r="BW252" s="102"/>
      <c r="BX252" s="102"/>
      <c r="BY252" s="102"/>
      <c r="BZ252" s="102"/>
      <c r="CA252" s="102"/>
      <c r="CB252" s="102"/>
      <c r="CC252" s="102"/>
      <c r="CD252" s="102"/>
      <c r="CE252" s="102"/>
      <c r="CF252" s="102"/>
      <c r="CG252" s="102"/>
      <c r="CH252" s="102"/>
      <c r="CI252" s="102"/>
      <c r="CJ252" s="102"/>
      <c r="CK252" s="102"/>
      <c r="CL252" s="102"/>
      <c r="CM252" s="102"/>
      <c r="CN252" s="102"/>
      <c r="CO252" s="102"/>
      <c r="CP252" s="102"/>
      <c r="CQ252" s="102"/>
    </row>
    <row r="253" spans="1:95" ht="15.95" customHeight="1">
      <c r="A253" s="474"/>
      <c r="B253" s="470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  <c r="BD253" s="102"/>
      <c r="BE253" s="102"/>
      <c r="BF253" s="102"/>
      <c r="BG253" s="102"/>
      <c r="BH253" s="102"/>
      <c r="BI253" s="102"/>
      <c r="BJ253" s="102"/>
      <c r="BK253" s="102"/>
      <c r="BL253" s="102"/>
      <c r="BM253" s="102"/>
      <c r="BN253" s="102"/>
      <c r="BO253" s="102"/>
      <c r="BP253" s="102"/>
      <c r="BQ253" s="102"/>
      <c r="BR253" s="102"/>
      <c r="BS253" s="102"/>
      <c r="BT253" s="102"/>
      <c r="BU253" s="102"/>
      <c r="BV253" s="102"/>
      <c r="BW253" s="102"/>
      <c r="BX253" s="102"/>
      <c r="BY253" s="102"/>
      <c r="BZ253" s="102"/>
      <c r="CA253" s="102"/>
      <c r="CB253" s="102"/>
      <c r="CC253" s="102"/>
      <c r="CD253" s="102"/>
      <c r="CE253" s="102"/>
      <c r="CF253" s="102"/>
      <c r="CG253" s="102"/>
      <c r="CH253" s="102"/>
      <c r="CI253" s="102"/>
      <c r="CJ253" s="102"/>
      <c r="CK253" s="102"/>
      <c r="CL253" s="102"/>
      <c r="CM253" s="102"/>
      <c r="CN253" s="102"/>
      <c r="CO253" s="102"/>
      <c r="CP253" s="102"/>
      <c r="CQ253" s="102"/>
    </row>
    <row r="254" spans="1:95" ht="15.95" customHeight="1">
      <c r="A254" s="474"/>
      <c r="B254" s="470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  <c r="BD254" s="102"/>
      <c r="BE254" s="102"/>
      <c r="BF254" s="102"/>
      <c r="BG254" s="102"/>
      <c r="BH254" s="102"/>
      <c r="BI254" s="102"/>
      <c r="BJ254" s="102"/>
      <c r="BK254" s="102"/>
      <c r="BL254" s="102"/>
      <c r="BM254" s="102"/>
      <c r="BN254" s="102"/>
      <c r="BO254" s="102"/>
      <c r="BP254" s="102"/>
      <c r="BQ254" s="102"/>
      <c r="BR254" s="102"/>
      <c r="BS254" s="102"/>
      <c r="BT254" s="102"/>
      <c r="BU254" s="102"/>
      <c r="BV254" s="102"/>
      <c r="BW254" s="102"/>
      <c r="BX254" s="102"/>
      <c r="BY254" s="102"/>
      <c r="BZ254" s="102"/>
      <c r="CA254" s="102"/>
      <c r="CB254" s="102"/>
      <c r="CC254" s="102"/>
      <c r="CD254" s="102"/>
      <c r="CE254" s="102"/>
      <c r="CF254" s="102"/>
      <c r="CG254" s="102"/>
      <c r="CH254" s="102"/>
      <c r="CI254" s="102"/>
      <c r="CJ254" s="102"/>
      <c r="CK254" s="102"/>
      <c r="CL254" s="102"/>
      <c r="CM254" s="102"/>
      <c r="CN254" s="102"/>
      <c r="CO254" s="102"/>
      <c r="CP254" s="102"/>
      <c r="CQ254" s="102"/>
    </row>
    <row r="255" spans="1:95" ht="15.95" customHeight="1">
      <c r="A255" s="474"/>
      <c r="B255" s="470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  <c r="BD255" s="102"/>
      <c r="BE255" s="102"/>
      <c r="BF255" s="102"/>
      <c r="BG255" s="102"/>
      <c r="BH255" s="102"/>
      <c r="BI255" s="102"/>
      <c r="BJ255" s="102"/>
      <c r="BK255" s="102"/>
      <c r="BL255" s="102"/>
      <c r="BM255" s="102"/>
      <c r="BN255" s="102"/>
      <c r="BO255" s="102"/>
      <c r="BP255" s="102"/>
      <c r="BQ255" s="102"/>
      <c r="BR255" s="102"/>
      <c r="BS255" s="102"/>
      <c r="BT255" s="102"/>
      <c r="BU255" s="102"/>
      <c r="BV255" s="102"/>
      <c r="BW255" s="102"/>
      <c r="BX255" s="102"/>
      <c r="BY255" s="102"/>
      <c r="BZ255" s="102"/>
      <c r="CA255" s="102"/>
      <c r="CB255" s="102"/>
      <c r="CC255" s="102"/>
      <c r="CD255" s="102"/>
      <c r="CE255" s="102"/>
      <c r="CF255" s="102"/>
      <c r="CG255" s="102"/>
      <c r="CH255" s="102"/>
      <c r="CI255" s="102"/>
      <c r="CJ255" s="102"/>
      <c r="CK255" s="102"/>
      <c r="CL255" s="102"/>
      <c r="CM255" s="102"/>
      <c r="CN255" s="102"/>
      <c r="CO255" s="102"/>
      <c r="CP255" s="102"/>
      <c r="CQ255" s="102"/>
    </row>
    <row r="256" spans="1:95" ht="15.95" customHeight="1">
      <c r="A256" s="474"/>
      <c r="B256" s="470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02"/>
      <c r="BD256" s="102"/>
      <c r="BE256" s="102"/>
      <c r="BF256" s="102"/>
      <c r="BG256" s="102"/>
      <c r="BH256" s="102"/>
      <c r="BI256" s="102"/>
      <c r="BJ256" s="102"/>
      <c r="BK256" s="102"/>
      <c r="BL256" s="102"/>
      <c r="BM256" s="102"/>
      <c r="BN256" s="102"/>
      <c r="BO256" s="102"/>
      <c r="BP256" s="102"/>
      <c r="BQ256" s="102"/>
      <c r="BR256" s="102"/>
      <c r="BS256" s="102"/>
      <c r="BT256" s="102"/>
      <c r="BU256" s="102"/>
      <c r="BV256" s="102"/>
      <c r="BW256" s="102"/>
      <c r="BX256" s="102"/>
      <c r="BY256" s="102"/>
      <c r="BZ256" s="102"/>
      <c r="CA256" s="102"/>
      <c r="CB256" s="102"/>
      <c r="CC256" s="102"/>
      <c r="CD256" s="102"/>
      <c r="CE256" s="102"/>
      <c r="CF256" s="102"/>
      <c r="CG256" s="102"/>
      <c r="CH256" s="102"/>
      <c r="CI256" s="102"/>
      <c r="CJ256" s="102"/>
      <c r="CK256" s="102"/>
      <c r="CL256" s="102"/>
      <c r="CM256" s="102"/>
      <c r="CN256" s="102"/>
      <c r="CO256" s="102"/>
      <c r="CP256" s="102"/>
      <c r="CQ256" s="102"/>
    </row>
    <row r="257" spans="1:95" ht="15.95" customHeight="1">
      <c r="A257" s="474"/>
      <c r="B257" s="470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  <c r="BD257" s="102"/>
      <c r="BE257" s="102"/>
      <c r="BF257" s="102"/>
      <c r="BG257" s="102"/>
      <c r="BH257" s="102"/>
      <c r="BI257" s="102"/>
      <c r="BJ257" s="102"/>
      <c r="BK257" s="102"/>
      <c r="BL257" s="102"/>
      <c r="BM257" s="102"/>
      <c r="BN257" s="102"/>
      <c r="BO257" s="102"/>
      <c r="BP257" s="102"/>
      <c r="BQ257" s="102"/>
      <c r="BR257" s="102"/>
      <c r="BS257" s="102"/>
      <c r="BT257" s="102"/>
      <c r="BU257" s="102"/>
      <c r="BV257" s="102"/>
      <c r="BW257" s="102"/>
      <c r="BX257" s="102"/>
      <c r="BY257" s="102"/>
      <c r="BZ257" s="102"/>
      <c r="CA257" s="102"/>
      <c r="CB257" s="102"/>
      <c r="CC257" s="102"/>
      <c r="CD257" s="102"/>
      <c r="CE257" s="102"/>
      <c r="CF257" s="102"/>
      <c r="CG257" s="102"/>
      <c r="CH257" s="102"/>
      <c r="CI257" s="102"/>
      <c r="CJ257" s="102"/>
      <c r="CK257" s="102"/>
      <c r="CL257" s="102"/>
      <c r="CM257" s="102"/>
      <c r="CN257" s="102"/>
      <c r="CO257" s="102"/>
      <c r="CP257" s="102"/>
      <c r="CQ257" s="102"/>
    </row>
    <row r="258" spans="1:95" ht="15.95" customHeight="1">
      <c r="A258" s="474"/>
      <c r="B258" s="470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2"/>
      <c r="BG258" s="102"/>
      <c r="BH258" s="102"/>
      <c r="BI258" s="102"/>
      <c r="BJ258" s="102"/>
      <c r="BK258" s="102"/>
      <c r="BL258" s="102"/>
      <c r="BM258" s="102"/>
      <c r="BN258" s="102"/>
      <c r="BO258" s="102"/>
      <c r="BP258" s="102"/>
      <c r="BQ258" s="102"/>
      <c r="BR258" s="102"/>
      <c r="BS258" s="102"/>
      <c r="BT258" s="102"/>
      <c r="BU258" s="102"/>
      <c r="BV258" s="102"/>
      <c r="BW258" s="102"/>
      <c r="BX258" s="102"/>
      <c r="BY258" s="102"/>
      <c r="BZ258" s="102"/>
      <c r="CA258" s="102"/>
      <c r="CB258" s="102"/>
      <c r="CC258" s="102"/>
      <c r="CD258" s="102"/>
      <c r="CE258" s="102"/>
      <c r="CF258" s="102"/>
      <c r="CG258" s="102"/>
      <c r="CH258" s="102"/>
      <c r="CI258" s="102"/>
      <c r="CJ258" s="102"/>
      <c r="CK258" s="102"/>
      <c r="CL258" s="102"/>
      <c r="CM258" s="102"/>
      <c r="CN258" s="102"/>
      <c r="CO258" s="102"/>
      <c r="CP258" s="102"/>
      <c r="CQ258" s="102"/>
    </row>
    <row r="259" spans="1:95" ht="15.95" customHeight="1">
      <c r="A259" s="474"/>
      <c r="B259" s="470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  <c r="BL259" s="102"/>
      <c r="BM259" s="102"/>
      <c r="BN259" s="102"/>
      <c r="BO259" s="102"/>
      <c r="BP259" s="102"/>
      <c r="BQ259" s="102"/>
      <c r="BR259" s="102"/>
      <c r="BS259" s="102"/>
      <c r="BT259" s="102"/>
      <c r="BU259" s="102"/>
      <c r="BV259" s="102"/>
      <c r="BW259" s="102"/>
      <c r="BX259" s="102"/>
      <c r="BY259" s="102"/>
      <c r="BZ259" s="102"/>
      <c r="CA259" s="102"/>
      <c r="CB259" s="102"/>
      <c r="CC259" s="102"/>
      <c r="CD259" s="102"/>
      <c r="CE259" s="102"/>
      <c r="CF259" s="102"/>
      <c r="CG259" s="102"/>
      <c r="CH259" s="102"/>
      <c r="CI259" s="102"/>
      <c r="CJ259" s="102"/>
      <c r="CK259" s="102"/>
      <c r="CL259" s="102"/>
      <c r="CM259" s="102"/>
      <c r="CN259" s="102"/>
      <c r="CO259" s="102"/>
      <c r="CP259" s="102"/>
      <c r="CQ259" s="102"/>
    </row>
    <row r="260" spans="1:95" ht="15.95" customHeight="1">
      <c r="A260" s="474"/>
      <c r="B260" s="470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  <c r="BD260" s="102"/>
      <c r="BE260" s="102"/>
      <c r="BF260" s="102"/>
      <c r="BG260" s="102"/>
      <c r="BH260" s="102"/>
      <c r="BI260" s="102"/>
      <c r="BJ260" s="102"/>
      <c r="BK260" s="102"/>
      <c r="BL260" s="102"/>
      <c r="BM260" s="102"/>
      <c r="BN260" s="102"/>
      <c r="BO260" s="102"/>
      <c r="BP260" s="102"/>
      <c r="BQ260" s="102"/>
      <c r="BR260" s="102"/>
      <c r="BS260" s="102"/>
      <c r="BT260" s="102"/>
      <c r="BU260" s="102"/>
      <c r="BV260" s="102"/>
      <c r="BW260" s="102"/>
      <c r="BX260" s="102"/>
      <c r="BY260" s="102"/>
      <c r="BZ260" s="102"/>
      <c r="CA260" s="102"/>
      <c r="CB260" s="102"/>
      <c r="CC260" s="102"/>
      <c r="CD260" s="102"/>
      <c r="CE260" s="102"/>
      <c r="CF260" s="102"/>
      <c r="CG260" s="102"/>
      <c r="CH260" s="102"/>
      <c r="CI260" s="102"/>
      <c r="CJ260" s="102"/>
      <c r="CK260" s="102"/>
      <c r="CL260" s="102"/>
      <c r="CM260" s="102"/>
      <c r="CN260" s="102"/>
      <c r="CO260" s="102"/>
      <c r="CP260" s="102"/>
      <c r="CQ260" s="102"/>
    </row>
  </sheetData>
  <hyperlinks>
    <hyperlink ref="B1" r:id="rId1" xr:uid="{10F6AB73-75AB-4327-9BC1-E5B4712084A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C</vt:lpstr>
      <vt:lpstr>B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2023-07-31T13:40:00Z</dcterms:created>
  <dcterms:modified xsi:type="dcterms:W3CDTF">2025-09-04T11:34:11Z</dcterms:modified>
</cp:coreProperties>
</file>