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93384B33-3CF2-4891-B31C-CF1DA27E8702}" xr6:coauthVersionLast="47" xr6:coauthVersionMax="47" xr10:uidLastSave="{00000000-0000-0000-0000-000000000000}"/>
  <bookViews>
    <workbookView xWindow="-120" yWindow="-120" windowWidth="29040" windowHeight="16440" activeTab="2" xr2:uid="{B612C9A5-B15E-4EDC-BF1B-7FB0148FB41B}"/>
  </bookViews>
  <sheets>
    <sheet name="A" sheetId="1" r:id="rId1"/>
    <sheet name="C" sheetId="6" state="hidden" r:id="rId2"/>
    <sheet name="B" sheetId="2" r:id="rId3"/>
  </sheets>
  <externalReferences>
    <externalReference r:id="rId4"/>
    <externalReference r:id="rId5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 localSheetId="0">#REF!</definedName>
    <definedName name="mean_X">#REF!</definedName>
    <definedName name="mean_X.">#REF!</definedName>
    <definedName name="mean_Y" localSheetId="0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 localSheetId="0">#REF!</definedName>
    <definedName name="SD_X">#REF!</definedName>
    <definedName name="SD_Y" localSheetId="0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>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0" i="1" l="1"/>
  <c r="AB40" i="1"/>
  <c r="AN35" i="1" s="1"/>
  <c r="AP37" i="1" l="1"/>
  <c r="AO36" i="1"/>
  <c r="AM34" i="1"/>
  <c r="Q6" i="1"/>
  <c r="J34" i="6" l="1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2" i="6"/>
  <c r="I32" i="6"/>
  <c r="H32" i="6"/>
  <c r="G32" i="6"/>
  <c r="F32" i="6"/>
  <c r="E32" i="6"/>
  <c r="D32" i="6"/>
  <c r="C32" i="6"/>
  <c r="B32" i="6"/>
  <c r="J31" i="6"/>
  <c r="I31" i="6"/>
  <c r="H31" i="6"/>
  <c r="G31" i="6"/>
  <c r="F31" i="6"/>
  <c r="E31" i="6"/>
  <c r="D31" i="6"/>
  <c r="C31" i="6"/>
  <c r="B31" i="6"/>
  <c r="J30" i="6"/>
  <c r="I30" i="6"/>
  <c r="H30" i="6"/>
  <c r="G30" i="6"/>
  <c r="F30" i="6"/>
  <c r="E30" i="6"/>
  <c r="D30" i="6"/>
  <c r="C30" i="6"/>
  <c r="B30" i="6"/>
  <c r="J29" i="6"/>
  <c r="I29" i="6"/>
  <c r="H29" i="6"/>
  <c r="G29" i="6"/>
  <c r="F29" i="6"/>
  <c r="E29" i="6"/>
  <c r="D29" i="6"/>
  <c r="C29" i="6"/>
  <c r="B29" i="6"/>
  <c r="J28" i="6"/>
  <c r="I28" i="6"/>
  <c r="H28" i="6"/>
  <c r="G28" i="6"/>
  <c r="F28" i="6"/>
  <c r="E28" i="6"/>
  <c r="D28" i="6"/>
  <c r="C28" i="6"/>
  <c r="B28" i="6"/>
  <c r="J27" i="6"/>
  <c r="I27" i="6"/>
  <c r="H27" i="6"/>
  <c r="G27" i="6"/>
  <c r="F27" i="6"/>
  <c r="E27" i="6"/>
  <c r="D27" i="6"/>
  <c r="C27" i="6"/>
  <c r="B27" i="6"/>
  <c r="J26" i="6"/>
  <c r="I26" i="6"/>
  <c r="H26" i="6"/>
  <c r="G26" i="6"/>
  <c r="F26" i="6"/>
  <c r="E26" i="6"/>
  <c r="D26" i="6"/>
  <c r="C26" i="6"/>
  <c r="B26" i="6"/>
  <c r="A15" i="6"/>
  <c r="V14" i="6"/>
  <c r="A14" i="6"/>
  <c r="A13" i="6"/>
  <c r="V12" i="6"/>
  <c r="A12" i="6"/>
  <c r="A11" i="6"/>
  <c r="V10" i="6"/>
  <c r="A10" i="6"/>
  <c r="A9" i="6"/>
  <c r="V8" i="6"/>
  <c r="A8" i="6"/>
  <c r="L7" i="6" a="1"/>
  <c r="Q15" i="6" s="1"/>
  <c r="A7" i="6"/>
  <c r="AA5" i="6"/>
  <c r="Z5" i="6"/>
  <c r="X5" i="6"/>
  <c r="V15" i="6" s="1"/>
  <c r="V5" i="6"/>
  <c r="V9" i="6" s="1"/>
  <c r="AB4" i="6"/>
  <c r="Z4" i="6"/>
  <c r="AA3" i="6"/>
  <c r="X3" i="6"/>
  <c r="V13" i="6" s="1"/>
  <c r="V3" i="6"/>
  <c r="Z3" i="6" s="1"/>
  <c r="O4" i="2"/>
  <c r="AM4" i="2" s="1"/>
  <c r="Q4" i="2"/>
  <c r="AO4" i="2" s="1"/>
  <c r="AN4" i="2"/>
  <c r="AM5" i="2"/>
  <c r="AO5" i="2"/>
  <c r="O6" i="2"/>
  <c r="AI10" i="2" s="1"/>
  <c r="Q6" i="2"/>
  <c r="AO6" i="2" s="1"/>
  <c r="AM6" i="2"/>
  <c r="AN6" i="2"/>
  <c r="C8" i="2"/>
  <c r="G8" i="2"/>
  <c r="L8" i="2" s="1"/>
  <c r="H8" i="2"/>
  <c r="N8" i="2"/>
  <c r="C9" i="2"/>
  <c r="G9" i="2"/>
  <c r="H9" i="2"/>
  <c r="I9" i="2"/>
  <c r="N9" i="2"/>
  <c r="AI9" i="2"/>
  <c r="C10" i="2"/>
  <c r="G10" i="2"/>
  <c r="L10" i="2" s="1"/>
  <c r="H10" i="2"/>
  <c r="N10" i="2"/>
  <c r="D11" i="2"/>
  <c r="G11" i="2"/>
  <c r="H11" i="2"/>
  <c r="I11" i="2"/>
  <c r="L11" i="2"/>
  <c r="N11" i="2"/>
  <c r="AI11" i="2"/>
  <c r="D12" i="2"/>
  <c r="G12" i="2"/>
  <c r="L12" i="2" s="1"/>
  <c r="S12" i="2" s="1"/>
  <c r="H12" i="2"/>
  <c r="I12" i="2"/>
  <c r="J12" i="2"/>
  <c r="D13" i="2"/>
  <c r="G13" i="2"/>
  <c r="H13" i="2"/>
  <c r="I13" i="2"/>
  <c r="L13" i="2"/>
  <c r="N13" i="2"/>
  <c r="AI13" i="2"/>
  <c r="E14" i="2"/>
  <c r="G14" i="2"/>
  <c r="L14" i="2" s="1"/>
  <c r="H14" i="2"/>
  <c r="N14" i="2"/>
  <c r="E15" i="2"/>
  <c r="G15" i="2"/>
  <c r="H15" i="2"/>
  <c r="I15" i="2"/>
  <c r="L15" i="2"/>
  <c r="N15" i="2"/>
  <c r="AI15" i="2"/>
  <c r="E16" i="2"/>
  <c r="G16" i="2"/>
  <c r="L16" i="2" s="1"/>
  <c r="H16" i="2"/>
  <c r="N16" i="2"/>
  <c r="O17" i="2"/>
  <c r="P17" i="2"/>
  <c r="Q17" i="2"/>
  <c r="R17" i="2"/>
  <c r="T17" i="2"/>
  <c r="U17" i="2"/>
  <c r="V17" i="2"/>
  <c r="W17" i="2"/>
  <c r="AI14" i="2" l="1"/>
  <c r="Y26" i="6" a="1"/>
  <c r="AG28" i="6" s="1"/>
  <c r="B36" i="6" a="1"/>
  <c r="H44" i="6" s="1"/>
  <c r="L9" i="6"/>
  <c r="S7" i="6"/>
  <c r="M9" i="6"/>
  <c r="P10" i="6"/>
  <c r="S11" i="6"/>
  <c r="M13" i="6"/>
  <c r="P14" i="6"/>
  <c r="S15" i="6"/>
  <c r="Q10" i="6"/>
  <c r="Q14" i="6"/>
  <c r="AB5" i="6"/>
  <c r="R10" i="6"/>
  <c r="O13" i="6"/>
  <c r="R14" i="6"/>
  <c r="V7" i="6"/>
  <c r="N9" i="6"/>
  <c r="T15" i="6"/>
  <c r="S10" i="6"/>
  <c r="P13" i="6"/>
  <c r="S14" i="6"/>
  <c r="O10" i="6"/>
  <c r="T7" i="6"/>
  <c r="O9" i="6"/>
  <c r="N8" i="6"/>
  <c r="Q9" i="6"/>
  <c r="T10" i="6"/>
  <c r="N12" i="6"/>
  <c r="Q13" i="6"/>
  <c r="T14" i="6"/>
  <c r="R7" i="6"/>
  <c r="O14" i="6"/>
  <c r="L12" i="6"/>
  <c r="M8" i="6"/>
  <c r="L7" i="6"/>
  <c r="O8" i="6"/>
  <c r="R9" i="6"/>
  <c r="L11" i="6"/>
  <c r="O12" i="6"/>
  <c r="R13" i="6"/>
  <c r="L15" i="6"/>
  <c r="R15" i="6"/>
  <c r="M12" i="6"/>
  <c r="AB3" i="6"/>
  <c r="M7" i="6"/>
  <c r="P8" i="6"/>
  <c r="S9" i="6"/>
  <c r="M11" i="6"/>
  <c r="P12" i="6"/>
  <c r="S13" i="6"/>
  <c r="M15" i="6"/>
  <c r="N13" i="6"/>
  <c r="L8" i="6"/>
  <c r="N7" i="6"/>
  <c r="Q8" i="6"/>
  <c r="T9" i="6"/>
  <c r="N11" i="6"/>
  <c r="Q12" i="6"/>
  <c r="T13" i="6"/>
  <c r="N15" i="6"/>
  <c r="R11" i="6"/>
  <c r="AA4" i="6"/>
  <c r="O7" i="6"/>
  <c r="R8" i="6"/>
  <c r="L10" i="6"/>
  <c r="O11" i="6"/>
  <c r="R12" i="6"/>
  <c r="L14" i="6"/>
  <c r="O15" i="6"/>
  <c r="L13" i="6"/>
  <c r="T11" i="6"/>
  <c r="P9" i="6"/>
  <c r="P7" i="6"/>
  <c r="S8" i="6"/>
  <c r="M10" i="6"/>
  <c r="P11" i="6"/>
  <c r="S12" i="6"/>
  <c r="M14" i="6"/>
  <c r="P15" i="6"/>
  <c r="Q7" i="6"/>
  <c r="T8" i="6"/>
  <c r="N10" i="6"/>
  <c r="Q11" i="6"/>
  <c r="T12" i="6"/>
  <c r="N14" i="6"/>
  <c r="L9" i="2"/>
  <c r="AN5" i="2"/>
  <c r="AI8" i="2"/>
  <c r="N12" i="2"/>
  <c r="O18" i="2" s="1" a="1"/>
  <c r="Y8" i="2" a="1"/>
  <c r="S17" i="2"/>
  <c r="AI16" i="2"/>
  <c r="V17" i="1"/>
  <c r="J12" i="1"/>
  <c r="O16" i="1"/>
  <c r="AB29" i="6" l="1"/>
  <c r="AB32" i="6"/>
  <c r="AE33" i="6"/>
  <c r="Y34" i="6"/>
  <c r="Z29" i="6"/>
  <c r="Z26" i="6"/>
  <c r="AC34" i="6"/>
  <c r="AF31" i="6"/>
  <c r="AC30" i="6"/>
  <c r="AC28" i="6"/>
  <c r="AF28" i="6"/>
  <c r="Z33" i="6"/>
  <c r="AC27" i="6"/>
  <c r="AG26" i="6"/>
  <c r="AG27" i="6"/>
  <c r="AD28" i="6"/>
  <c r="AA30" i="6"/>
  <c r="AF29" i="6"/>
  <c r="AA29" i="6"/>
  <c r="AD29" i="6"/>
  <c r="AG29" i="6"/>
  <c r="AD31" i="6"/>
  <c r="AF26" i="6"/>
  <c r="Z28" i="6"/>
  <c r="AD30" i="6"/>
  <c r="AG30" i="6"/>
  <c r="AA31" i="6"/>
  <c r="AG32" i="6"/>
  <c r="AD26" i="6"/>
  <c r="AA28" i="6"/>
  <c r="Y28" i="6"/>
  <c r="AA32" i="6"/>
  <c r="AD32" i="6"/>
  <c r="AA34" i="6"/>
  <c r="Z27" i="6"/>
  <c r="Z30" i="6"/>
  <c r="AE30" i="6"/>
  <c r="AD33" i="6"/>
  <c r="AG33" i="6"/>
  <c r="AB26" i="6"/>
  <c r="AF27" i="6"/>
  <c r="Y31" i="6"/>
  <c r="Y32" i="6"/>
  <c r="E44" i="6"/>
  <c r="E38" i="6"/>
  <c r="G38" i="6"/>
  <c r="B44" i="6"/>
  <c r="D40" i="6"/>
  <c r="F36" i="6"/>
  <c r="J41" i="6"/>
  <c r="G37" i="6"/>
  <c r="I40" i="6"/>
  <c r="J39" i="6"/>
  <c r="G41" i="6"/>
  <c r="I37" i="6"/>
  <c r="D43" i="6"/>
  <c r="AE27" i="6"/>
  <c r="H41" i="6"/>
  <c r="F43" i="6"/>
  <c r="B41" i="6"/>
  <c r="C39" i="6"/>
  <c r="G44" i="6"/>
  <c r="Y26" i="6"/>
  <c r="AC31" i="6"/>
  <c r="Y29" i="6"/>
  <c r="E43" i="6"/>
  <c r="I43" i="6"/>
  <c r="H42" i="6"/>
  <c r="G40" i="6"/>
  <c r="C36" i="6"/>
  <c r="I44" i="6"/>
  <c r="E42" i="6"/>
  <c r="G42" i="6"/>
  <c r="I38" i="6"/>
  <c r="D44" i="6"/>
  <c r="F40" i="6"/>
  <c r="H36" i="6"/>
  <c r="AG31" i="6"/>
  <c r="AC29" i="6"/>
  <c r="AG34" i="6"/>
  <c r="Z31" i="6"/>
  <c r="AB27" i="6"/>
  <c r="AF32" i="6"/>
  <c r="AB30" i="6"/>
  <c r="D42" i="6"/>
  <c r="E41" i="6"/>
  <c r="D37" i="6"/>
  <c r="I36" i="6"/>
  <c r="H39" i="6"/>
  <c r="J36" i="6"/>
  <c r="H43" i="6"/>
  <c r="J43" i="6"/>
  <c r="C40" i="6"/>
  <c r="E36" i="6"/>
  <c r="I41" i="6"/>
  <c r="B38" i="6"/>
  <c r="AA33" i="6"/>
  <c r="AF30" i="6"/>
  <c r="AE34" i="6"/>
  <c r="AC32" i="6"/>
  <c r="AE28" i="6"/>
  <c r="Z34" i="6"/>
  <c r="AE31" i="6"/>
  <c r="D41" i="6"/>
  <c r="D38" i="6"/>
  <c r="C37" i="6"/>
  <c r="F39" i="6"/>
  <c r="F41" i="6"/>
  <c r="H37" i="6"/>
  <c r="C43" i="6"/>
  <c r="E39" i="6"/>
  <c r="AD34" i="6"/>
  <c r="Z32" i="6"/>
  <c r="Y27" i="6"/>
  <c r="AF33" i="6"/>
  <c r="Y30" i="6"/>
  <c r="AA26" i="6"/>
  <c r="Y33" i="6"/>
  <c r="J44" i="6"/>
  <c r="B37" i="6"/>
  <c r="F37" i="6"/>
  <c r="G39" i="6"/>
  <c r="F38" i="6"/>
  <c r="B36" i="6"/>
  <c r="I42" i="6"/>
  <c r="B39" i="6"/>
  <c r="F44" i="6"/>
  <c r="H40" i="6"/>
  <c r="AC26" i="6"/>
  <c r="AC33" i="6"/>
  <c r="AB28" i="6"/>
  <c r="AB33" i="6"/>
  <c r="AB31" i="6"/>
  <c r="AD27" i="6"/>
  <c r="AB34" i="6"/>
  <c r="H38" i="6"/>
  <c r="D39" i="6"/>
  <c r="J38" i="6"/>
  <c r="J42" i="6"/>
  <c r="J40" i="6"/>
  <c r="I39" i="6"/>
  <c r="E37" i="6"/>
  <c r="C44" i="6"/>
  <c r="E40" i="6"/>
  <c r="C38" i="6"/>
  <c r="B42" i="6"/>
  <c r="AE26" i="6"/>
  <c r="AF34" i="6"/>
  <c r="AE29" i="6"/>
  <c r="AA27" i="6"/>
  <c r="AE32" i="6"/>
  <c r="C41" i="6"/>
  <c r="C42" i="6"/>
  <c r="G36" i="6"/>
  <c r="G43" i="6"/>
  <c r="F42" i="6"/>
  <c r="B40" i="6"/>
  <c r="D36" i="6"/>
  <c r="B43" i="6"/>
  <c r="J37" i="6"/>
  <c r="X7" i="6" a="1"/>
  <c r="W18" i="2"/>
  <c r="W19" i="2" s="1"/>
  <c r="W20" i="2" s="1"/>
  <c r="O18" i="2"/>
  <c r="O19" i="2" s="1"/>
  <c r="O20" i="2" s="1"/>
  <c r="S18" i="2"/>
  <c r="P18" i="2"/>
  <c r="P19" i="2" s="1"/>
  <c r="P20" i="2" s="1"/>
  <c r="Q18" i="2"/>
  <c r="Q19" i="2" s="1"/>
  <c r="Q20" i="2" s="1"/>
  <c r="U18" i="2"/>
  <c r="U19" i="2" s="1"/>
  <c r="U20" i="2" s="1"/>
  <c r="R18" i="2"/>
  <c r="R19" i="2" s="1"/>
  <c r="R20" i="2" s="1"/>
  <c r="T18" i="2"/>
  <c r="T19" i="2" s="1"/>
  <c r="T20" i="2" s="1"/>
  <c r="V18" i="2"/>
  <c r="V19" i="2" s="1"/>
  <c r="V20" i="2" s="1"/>
  <c r="S19" i="2"/>
  <c r="S20" i="2" s="1"/>
  <c r="AD8" i="2"/>
  <c r="AG9" i="2"/>
  <c r="Z10" i="2"/>
  <c r="AD11" i="2"/>
  <c r="AE13" i="2"/>
  <c r="AA14" i="2"/>
  <c r="AE15" i="2"/>
  <c r="AB8" i="2"/>
  <c r="Y10" i="2"/>
  <c r="AE8" i="2"/>
  <c r="AA10" i="2"/>
  <c r="AE11" i="2"/>
  <c r="AF13" i="2"/>
  <c r="AB14" i="2"/>
  <c r="AF15" i="2"/>
  <c r="Y16" i="2"/>
  <c r="Z9" i="2"/>
  <c r="AB12" i="2"/>
  <c r="AF14" i="2"/>
  <c r="AC16" i="2"/>
  <c r="AF10" i="2"/>
  <c r="Y13" i="2"/>
  <c r="AD16" i="2"/>
  <c r="AA11" i="2"/>
  <c r="AE9" i="2"/>
  <c r="AB11" i="2"/>
  <c r="AC11" i="2"/>
  <c r="Z14" i="2"/>
  <c r="AF8" i="2"/>
  <c r="AB10" i="2"/>
  <c r="AF11" i="2"/>
  <c r="Y12" i="2"/>
  <c r="AG13" i="2"/>
  <c r="AC14" i="2"/>
  <c r="AG15" i="2"/>
  <c r="Z16" i="2"/>
  <c r="AB16" i="2"/>
  <c r="AE10" i="2"/>
  <c r="Y15" i="2"/>
  <c r="AB15" i="2"/>
  <c r="AG8" i="2"/>
  <c r="AC10" i="2"/>
  <c r="AG11" i="2"/>
  <c r="Z12" i="2"/>
  <c r="AD14" i="2"/>
  <c r="AA16" i="2"/>
  <c r="AA9" i="2"/>
  <c r="AD9" i="2"/>
  <c r="Y9" i="2"/>
  <c r="AD10" i="2"/>
  <c r="AA12" i="2"/>
  <c r="AE14" i="2"/>
  <c r="AG14" i="2"/>
  <c r="AE16" i="2"/>
  <c r="AA8" i="2"/>
  <c r="AF12" i="2"/>
  <c r="AG16" i="2"/>
  <c r="AC15" i="2"/>
  <c r="AC8" i="2"/>
  <c r="AC13" i="2"/>
  <c r="AC12" i="2"/>
  <c r="Z15" i="2"/>
  <c r="AB13" i="2"/>
  <c r="AF9" i="2"/>
  <c r="AD15" i="2"/>
  <c r="Y8" i="2"/>
  <c r="AB9" i="2"/>
  <c r="AG10" i="2"/>
  <c r="Y11" i="2"/>
  <c r="AD12" i="2"/>
  <c r="Z13" i="2"/>
  <c r="AG12" i="2"/>
  <c r="Z8" i="2"/>
  <c r="AC9" i="2"/>
  <c r="Z11" i="2"/>
  <c r="AE12" i="2"/>
  <c r="AA13" i="2"/>
  <c r="AA15" i="2"/>
  <c r="AF16" i="2"/>
  <c r="Y14" i="2"/>
  <c r="AD13" i="2"/>
  <c r="D30" i="1"/>
  <c r="E30" i="1" s="1"/>
  <c r="C29" i="1"/>
  <c r="C28" i="1" s="1"/>
  <c r="C27" i="1" s="1"/>
  <c r="C26" i="1" s="1"/>
  <c r="AI9" i="1"/>
  <c r="AS4" i="1"/>
  <c r="Y36" i="6" l="1" a="1"/>
  <c r="AG44" i="6" s="1"/>
  <c r="X13" i="6"/>
  <c r="X12" i="6"/>
  <c r="X11" i="6"/>
  <c r="X10" i="6"/>
  <c r="X9" i="6"/>
  <c r="X8" i="6"/>
  <c r="X7" i="6"/>
  <c r="X15" i="6"/>
  <c r="X14" i="6"/>
  <c r="AK8" i="2" a="1"/>
  <c r="E29" i="1"/>
  <c r="C25" i="1"/>
  <c r="C24" i="1" s="1"/>
  <c r="C23" i="1" s="1"/>
  <c r="C22" i="1" s="1"/>
  <c r="C21" i="1" s="1"/>
  <c r="C20" i="1" s="1"/>
  <c r="C19" i="1" s="1"/>
  <c r="F30" i="1"/>
  <c r="G30" i="1" s="1"/>
  <c r="H30" i="1" s="1"/>
  <c r="I30" i="1" s="1"/>
  <c r="E19" i="1"/>
  <c r="Z41" i="6" l="1"/>
  <c r="AC42" i="6"/>
  <c r="Y40" i="6"/>
  <c r="AB41" i="6"/>
  <c r="AD37" i="6"/>
  <c r="AG38" i="6"/>
  <c r="AB44" i="6"/>
  <c r="AC36" i="6"/>
  <c r="AG41" i="6"/>
  <c r="AA43" i="6"/>
  <c r="AC39" i="6"/>
  <c r="AF40" i="6"/>
  <c r="AF43" i="6"/>
  <c r="AE42" i="6"/>
  <c r="AA40" i="6"/>
  <c r="AF37" i="6"/>
  <c r="AD44" i="6"/>
  <c r="Z42" i="6"/>
  <c r="Y37" i="6"/>
  <c r="AA37" i="6"/>
  <c r="Y44" i="6"/>
  <c r="AD41" i="6"/>
  <c r="Z39" i="6"/>
  <c r="AE36" i="6"/>
  <c r="AC43" i="6"/>
  <c r="AB38" i="6"/>
  <c r="AD38" i="6"/>
  <c r="Z36" i="6"/>
  <c r="AG42" i="6"/>
  <c r="AC40" i="6"/>
  <c r="Y38" i="6"/>
  <c r="AF44" i="6"/>
  <c r="AE39" i="6"/>
  <c r="AG39" i="6"/>
  <c r="AC37" i="6"/>
  <c r="AA44" i="6"/>
  <c r="AF41" i="6"/>
  <c r="AB39" i="6"/>
  <c r="AG36" i="6"/>
  <c r="Y41" i="6"/>
  <c r="AA41" i="6"/>
  <c r="AF38" i="6"/>
  <c r="AB36" i="6"/>
  <c r="Z43" i="6"/>
  <c r="AE40" i="6"/>
  <c r="AA38" i="6"/>
  <c r="AB42" i="6"/>
  <c r="AD42" i="6"/>
  <c r="Z40" i="6"/>
  <c r="AE37" i="6"/>
  <c r="AC44" i="6"/>
  <c r="Y42" i="6"/>
  <c r="AD39" i="6"/>
  <c r="AE43" i="6"/>
  <c r="AG43" i="6"/>
  <c r="AC41" i="6"/>
  <c r="Y39" i="6"/>
  <c r="AD36" i="6"/>
  <c r="AB43" i="6"/>
  <c r="AG40" i="6"/>
  <c r="Z37" i="6"/>
  <c r="Y36" i="6"/>
  <c r="AF42" i="6"/>
  <c r="AB40" i="6"/>
  <c r="AG37" i="6"/>
  <c r="AE44" i="6"/>
  <c r="AA42" i="6"/>
  <c r="AC38" i="6"/>
  <c r="AB37" i="6"/>
  <c r="Z44" i="6"/>
  <c r="AE41" i="6"/>
  <c r="AA39" i="6"/>
  <c r="AF36" i="6"/>
  <c r="AD43" i="6"/>
  <c r="AF39" i="6"/>
  <c r="AE38" i="6"/>
  <c r="AA36" i="6"/>
  <c r="Y43" i="6"/>
  <c r="AD40" i="6"/>
  <c r="Z38" i="6"/>
  <c r="V31" i="6"/>
  <c r="AA9" i="6"/>
  <c r="AA8" i="6"/>
  <c r="AA14" i="6" s="1"/>
  <c r="V30" i="6"/>
  <c r="V32" i="6"/>
  <c r="AB7" i="6"/>
  <c r="AB8" i="6"/>
  <c r="V33" i="6"/>
  <c r="AB9" i="6"/>
  <c r="V34" i="6"/>
  <c r="V26" i="6"/>
  <c r="Z7" i="6"/>
  <c r="Z8" i="6"/>
  <c r="V27" i="6"/>
  <c r="Z9" i="6"/>
  <c r="V28" i="6"/>
  <c r="V29" i="6"/>
  <c r="AA7" i="6"/>
  <c r="AK16" i="2"/>
  <c r="AO10" i="2" s="1"/>
  <c r="AO16" i="2" s="1"/>
  <c r="AK15" i="2"/>
  <c r="AO9" i="2" s="1"/>
  <c r="AO15" i="2" s="1"/>
  <c r="AK11" i="2"/>
  <c r="AN8" i="2" s="1"/>
  <c r="AN14" i="2" s="1"/>
  <c r="AK8" i="2"/>
  <c r="AM8" i="2" s="1"/>
  <c r="AM14" i="2" s="1"/>
  <c r="AK9" i="2"/>
  <c r="AM9" i="2" s="1"/>
  <c r="AM15" i="2" s="1"/>
  <c r="AK10" i="2"/>
  <c r="AM10" i="2" s="1"/>
  <c r="AM16" i="2" s="1"/>
  <c r="AK13" i="2"/>
  <c r="AN10" i="2" s="1"/>
  <c r="AN16" i="2" s="1"/>
  <c r="AK12" i="2"/>
  <c r="AK14" i="2"/>
  <c r="AO8" i="2" s="1"/>
  <c r="AO14" i="2" s="1"/>
  <c r="J30" i="1"/>
  <c r="K30" i="1" s="1"/>
  <c r="I13" i="1"/>
  <c r="AH18" i="1"/>
  <c r="C18" i="1"/>
  <c r="F19" i="1"/>
  <c r="AN9" i="2" l="1"/>
  <c r="AN15" i="2" s="1"/>
  <c r="C17" i="1"/>
  <c r="O17" i="1" s="1"/>
  <c r="V18" i="1"/>
  <c r="AI17" i="1" s="1"/>
  <c r="L26" i="6" a="1"/>
  <c r="N26" i="6" s="1"/>
  <c r="AB15" i="6"/>
  <c r="AB14" i="6"/>
  <c r="AB13" i="6"/>
  <c r="Z15" i="6"/>
  <c r="Z13" i="6"/>
  <c r="AA13" i="6"/>
  <c r="AA15" i="6"/>
  <c r="Z14" i="6"/>
  <c r="AH15" i="1"/>
  <c r="AI18" i="1"/>
  <c r="L30" i="1"/>
  <c r="M30" i="1" s="1"/>
  <c r="N30" i="1" s="1"/>
  <c r="D29" i="1"/>
  <c r="C16" i="1" l="1"/>
  <c r="C15" i="1" s="1"/>
  <c r="C14" i="1" s="1"/>
  <c r="C13" i="1" s="1"/>
  <c r="Q28" i="6"/>
  <c r="R30" i="6"/>
  <c r="L29" i="6"/>
  <c r="T29" i="6"/>
  <c r="L34" i="6"/>
  <c r="L32" i="6"/>
  <c r="T27" i="6"/>
  <c r="R34" i="6"/>
  <c r="P27" i="6"/>
  <c r="N33" i="6"/>
  <c r="S28" i="6"/>
  <c r="S29" i="6"/>
  <c r="Q34" i="6"/>
  <c r="S32" i="6"/>
  <c r="S34" i="6"/>
  <c r="R32" i="6"/>
  <c r="S31" i="6"/>
  <c r="L31" i="6"/>
  <c r="N30" i="6"/>
  <c r="T30" i="6"/>
  <c r="O26" i="6"/>
  <c r="S26" i="6"/>
  <c r="L33" i="6"/>
  <c r="T31" i="6"/>
  <c r="M31" i="6"/>
  <c r="R31" i="6"/>
  <c r="S30" i="6"/>
  <c r="R27" i="6"/>
  <c r="S33" i="6"/>
  <c r="R28" i="6"/>
  <c r="M34" i="6"/>
  <c r="M29" i="6"/>
  <c r="L28" i="6"/>
  <c r="P33" i="6"/>
  <c r="O28" i="6"/>
  <c r="N27" i="6"/>
  <c r="O31" i="6"/>
  <c r="Q27" i="6"/>
  <c r="P30" i="6"/>
  <c r="O29" i="6"/>
  <c r="R29" i="6"/>
  <c r="T28" i="6"/>
  <c r="M33" i="6"/>
  <c r="T26" i="6"/>
  <c r="O32" i="6"/>
  <c r="N31" i="6"/>
  <c r="Q31" i="6"/>
  <c r="P34" i="6"/>
  <c r="O33" i="6"/>
  <c r="N28" i="6"/>
  <c r="R33" i="6"/>
  <c r="Q32" i="6"/>
  <c r="M26" i="6"/>
  <c r="T32" i="6"/>
  <c r="Q26" i="6"/>
  <c r="Q29" i="6"/>
  <c r="M27" i="6"/>
  <c r="T33" i="6"/>
  <c r="N34" i="6"/>
  <c r="N29" i="6"/>
  <c r="P28" i="6"/>
  <c r="Q30" i="6"/>
  <c r="N32" i="6"/>
  <c r="M30" i="6"/>
  <c r="M28" i="6"/>
  <c r="Q33" i="6"/>
  <c r="L26" i="6"/>
  <c r="P31" i="6"/>
  <c r="O30" i="6"/>
  <c r="P29" i="6"/>
  <c r="T34" i="6"/>
  <c r="P32" i="6"/>
  <c r="O27" i="6"/>
  <c r="P26" i="6"/>
  <c r="S27" i="6"/>
  <c r="R26" i="6"/>
  <c r="M32" i="6"/>
  <c r="L27" i="6"/>
  <c r="O34" i="6"/>
  <c r="L30" i="6"/>
  <c r="AI16" i="1"/>
  <c r="O30" i="1"/>
  <c r="P30" i="1" s="1"/>
  <c r="N17" i="1"/>
  <c r="J13" i="1"/>
  <c r="C12" i="1"/>
  <c r="C11" i="1" s="1"/>
  <c r="C10" i="1" s="1"/>
  <c r="C9" i="1" s="1"/>
  <c r="C8" i="1" s="1"/>
  <c r="C7" i="1" s="1"/>
  <c r="AS26" i="6" l="1" a="1"/>
  <c r="AS31" i="6" s="1"/>
  <c r="AV28" i="6" s="1"/>
  <c r="AV34" i="6" s="1"/>
  <c r="AI15" i="1"/>
  <c r="AG15" i="1"/>
  <c r="AU35" i="1" s="1"/>
  <c r="AH16" i="1"/>
  <c r="AC15" i="1"/>
  <c r="AO35" i="1" s="1"/>
  <c r="AG16" i="1"/>
  <c r="AU36" i="1" s="1"/>
  <c r="AD16" i="1"/>
  <c r="AP36" i="1" s="1"/>
  <c r="AD15" i="1"/>
  <c r="AP35" i="1" s="1"/>
  <c r="Q7" i="1"/>
  <c r="C6" i="1"/>
  <c r="C5" i="1" s="1"/>
  <c r="C4" i="1" s="1"/>
  <c r="C3" i="1" s="1"/>
  <c r="C2" i="1" s="1"/>
  <c r="AB16" i="1"/>
  <c r="AN36" i="1" s="1"/>
  <c r="P7" i="1"/>
  <c r="Q30" i="1"/>
  <c r="R30" i="1" s="1"/>
  <c r="S30" i="1" s="1"/>
  <c r="T30" i="1" s="1"/>
  <c r="AS33" i="6" l="1"/>
  <c r="AW27" i="6" s="1"/>
  <c r="AW33" i="6" s="1"/>
  <c r="AS34" i="6"/>
  <c r="AW28" i="6" s="1"/>
  <c r="AW34" i="6" s="1"/>
  <c r="AS26" i="6"/>
  <c r="AU26" i="6" s="1"/>
  <c r="AU32" i="6" s="1"/>
  <c r="AS32" i="6"/>
  <c r="AW26" i="6" s="1"/>
  <c r="AW32" i="6" s="1"/>
  <c r="AS29" i="6"/>
  <c r="AV26" i="6" s="1"/>
  <c r="AV32" i="6" s="1"/>
  <c r="AB17" i="1"/>
  <c r="AN37" i="1" s="1"/>
  <c r="AS30" i="6"/>
  <c r="AV27" i="6" s="1"/>
  <c r="AS27" i="6"/>
  <c r="AU27" i="6" s="1"/>
  <c r="AU33" i="6" s="1"/>
  <c r="AS28" i="6"/>
  <c r="AU28" i="6" s="1"/>
  <c r="AU34" i="6" s="1"/>
  <c r="AC17" i="1"/>
  <c r="AO37" i="1" s="1"/>
  <c r="AG14" i="1"/>
  <c r="AU34" i="1" s="1"/>
  <c r="AC14" i="1"/>
  <c r="AO34" i="1" s="1"/>
  <c r="AB14" i="1"/>
  <c r="AN34" i="1" s="1"/>
  <c r="AD14" i="1"/>
  <c r="AP34" i="1" s="1"/>
  <c r="U30" i="1"/>
  <c r="AH14" i="1"/>
  <c r="AI14" i="1"/>
  <c r="AA17" i="1"/>
  <c r="AM37" i="1" s="1"/>
  <c r="AA15" i="1" l="1"/>
  <c r="AM35" i="1" s="1"/>
  <c r="AA16" i="1"/>
  <c r="V30" i="1"/>
  <c r="W30" i="1" s="1"/>
  <c r="X30" i="1" s="1"/>
  <c r="U18" i="1"/>
  <c r="AH17" i="1" s="1"/>
  <c r="AG17" i="1"/>
  <c r="AU37" i="1" s="1"/>
  <c r="AM36" i="1" l="1"/>
  <c r="AM40" i="1" s="1" a="1"/>
  <c r="AF27" i="1"/>
  <c r="AF28" i="1"/>
  <c r="AQ40" i="1" l="1"/>
  <c r="AM40" i="1"/>
  <c r="AP40" i="1"/>
  <c r="AQ43" i="1"/>
  <c r="AM43" i="1"/>
  <c r="AP44" i="1"/>
  <c r="AN43" i="1"/>
  <c r="AQ42" i="1"/>
  <c r="AN42" i="1"/>
  <c r="AM41" i="1"/>
  <c r="AQ41" i="1"/>
  <c r="AN40" i="1"/>
  <c r="AO44" i="1"/>
  <c r="AO42" i="1"/>
  <c r="AO41" i="1"/>
  <c r="AM42" i="1"/>
  <c r="AP43" i="1"/>
  <c r="AM44" i="1"/>
  <c r="AP41" i="1"/>
  <c r="AO43" i="1"/>
  <c r="AQ44" i="1"/>
  <c r="AN41" i="1"/>
  <c r="AN44" i="1"/>
  <c r="AP42" i="1"/>
  <c r="AO40" i="1"/>
  <c r="AO7" i="1"/>
  <c r="AP7" i="1"/>
  <c r="AO8" i="1"/>
  <c r="AU5" i="1"/>
  <c r="AS40" i="1" s="1"/>
  <c r="AO6" i="1"/>
  <c r="AU8" i="1"/>
  <c r="AS43" i="1" s="1"/>
  <c r="AM5" i="1"/>
  <c r="AM8" i="1"/>
  <c r="AN5" i="1"/>
  <c r="AN8" i="1"/>
  <c r="AO5" i="1"/>
  <c r="AM6" i="1"/>
  <c r="AU7" i="1"/>
  <c r="AS42" i="1" s="1"/>
  <c r="AP6" i="1"/>
  <c r="AU6" i="1"/>
  <c r="AS41" i="1" s="1"/>
  <c r="AP5" i="1"/>
  <c r="AP8" i="1"/>
  <c r="AN6" i="1"/>
  <c r="AN7" i="1"/>
  <c r="AM7" i="1"/>
  <c r="AS17" i="1"/>
  <c r="AS14" i="1"/>
  <c r="AS15" i="1"/>
  <c r="AS16" i="1"/>
  <c r="AU40" i="1" l="1" a="1"/>
  <c r="AU40" i="1" s="1"/>
  <c r="AM14" i="1" a="1"/>
  <c r="AM17" i="1" s="1"/>
  <c r="AU44" i="1" l="1"/>
  <c r="AU43" i="1"/>
  <c r="AQ53" i="1" s="1"/>
  <c r="AS53" i="1" s="1"/>
  <c r="AU42" i="1"/>
  <c r="AQ52" i="1" s="1"/>
  <c r="AS52" i="1" s="1"/>
  <c r="AU41" i="1"/>
  <c r="AQ51" i="1" s="1"/>
  <c r="AS51" i="1" s="1"/>
  <c r="AU45" i="1"/>
  <c r="AQ50" i="1"/>
  <c r="AS50" i="1" s="1"/>
  <c r="AO16" i="1"/>
  <c r="AP18" i="1"/>
  <c r="AQ18" i="1"/>
  <c r="AM15" i="1"/>
  <c r="AN15" i="1"/>
  <c r="AN17" i="1"/>
  <c r="AM16" i="1"/>
  <c r="AO14" i="1"/>
  <c r="AN16" i="1"/>
  <c r="AN18" i="1"/>
  <c r="AM18" i="1"/>
  <c r="AQ14" i="1"/>
  <c r="AP16" i="1"/>
  <c r="AQ16" i="1"/>
  <c r="AO18" i="1"/>
  <c r="AP14" i="1"/>
  <c r="AN14" i="1"/>
  <c r="AM14" i="1"/>
  <c r="AP17" i="1"/>
  <c r="AP15" i="1"/>
  <c r="AQ17" i="1"/>
  <c r="AO15" i="1"/>
  <c r="AQ15" i="1"/>
  <c r="AO17" i="1"/>
  <c r="AS55" i="1" l="1"/>
  <c r="AQ24" i="1" a="1"/>
  <c r="AU14" i="1" a="1"/>
  <c r="AQ24" i="1" l="1"/>
  <c r="AQ25" i="1"/>
  <c r="AQ26" i="1"/>
  <c r="AQ27" i="1"/>
  <c r="AU15" i="1"/>
  <c r="AS25" i="1" s="1"/>
  <c r="AU17" i="1"/>
  <c r="AS27" i="1" s="1"/>
  <c r="AU18" i="1"/>
  <c r="AU16" i="1"/>
  <c r="AU14" i="1"/>
  <c r="AS26" i="1" l="1"/>
  <c r="AU19" i="1"/>
  <c r="AS24" i="1"/>
  <c r="AG9" i="1" l="1"/>
  <c r="AS29" i="1"/>
  <c r="F18" i="1"/>
</calcChain>
</file>

<file path=xl/sharedStrings.xml><?xml version="1.0" encoding="utf-8"?>
<sst xmlns="http://schemas.openxmlformats.org/spreadsheetml/2006/main" count="51" uniqueCount="33">
  <si>
    <t>y</t>
  </si>
  <si>
    <t>Var.</t>
  </si>
  <si>
    <t>m</t>
  </si>
  <si>
    <t>Variances</t>
  </si>
  <si>
    <t xml:space="preserve">Weighs </t>
  </si>
  <si>
    <t>x</t>
  </si>
  <si>
    <t>S</t>
  </si>
  <si>
    <t>Result</t>
  </si>
  <si>
    <t>Slope</t>
  </si>
  <si>
    <t>Intercept</t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</si>
  <si>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1</t>
    </r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</si>
  <si>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2</t>
    </r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</si>
  <si>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3</t>
    </r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</si>
  <si>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4</t>
    </r>
  </si>
  <si>
    <t xml:space="preserve">b = </t>
  </si>
  <si>
    <t xml:space="preserve">a = </t>
  </si>
  <si>
    <t>inputs:</t>
  </si>
  <si>
    <t>n</t>
  </si>
  <si>
    <t>pt 5</t>
  </si>
  <si>
    <t>positions:</t>
  </si>
  <si>
    <t xml:space="preserve">Resultado </t>
  </si>
  <si>
    <t>Inputs</t>
  </si>
  <si>
    <t>?</t>
  </si>
  <si>
    <t>Gabarito</t>
  </si>
  <si>
    <t>-</t>
  </si>
  <si>
    <t>3X3</t>
  </si>
  <si>
    <t>Q.E.D</t>
  </si>
  <si>
    <t>Mod. Ajustado variograma experimental</t>
  </si>
  <si>
    <t>Parcial Result</t>
  </si>
  <si>
    <t>Final</t>
  </si>
  <si>
    <t>Krigagem simples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</si>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</sst>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-;\-* #,##0.00_-;_-* &quot;-&quot;??_-;_-@_-"/>
    <numFmt numFmtId="166" formatCode="_-* #,##0.0_-;\-* #,##0.0_-;_-* &quot;-&quot;??_-;_-@_-"/>
  </numFmts>
  <fonts count="7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i/>
      <sz val="25"/>
      <name val="Calibri"/>
      <family val="2"/>
      <scheme val="minor"/>
    </font>
    <font>
      <b/>
      <sz val="36"/>
      <color theme="1"/>
      <name val="Symbol"/>
      <family val="1"/>
      <charset val="2"/>
    </font>
    <font>
      <b/>
      <sz val="20"/>
      <color rgb="FF0000FF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8"/>
      <color rgb="FF3333CC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25"/>
      <color theme="0"/>
      <name val="Symbol"/>
      <family val="1"/>
      <charset val="2"/>
    </font>
    <font>
      <b/>
      <sz val="25"/>
      <name val="Calibri"/>
      <family val="2"/>
      <scheme val="minor"/>
    </font>
    <font>
      <sz val="14"/>
      <color rgb="FF3333CC"/>
      <name val="Calibri"/>
      <family val="2"/>
      <scheme val="minor"/>
    </font>
    <font>
      <sz val="10"/>
      <name val="Arial"/>
      <family val="2"/>
    </font>
    <font>
      <b/>
      <sz val="20"/>
      <color rgb="FFFF0000"/>
      <name val="Calibri"/>
      <family val="2"/>
      <scheme val="minor"/>
    </font>
    <font>
      <b/>
      <sz val="22"/>
      <color theme="1"/>
      <name val="Calibri (Body)"/>
    </font>
    <font>
      <sz val="15"/>
      <color rgb="FFFF0000"/>
      <name val="Calibri"/>
      <family val="2"/>
      <scheme val="minor"/>
    </font>
    <font>
      <b/>
      <sz val="20"/>
      <color theme="1"/>
      <name val="Symbol"/>
      <family val="1"/>
      <charset val="2"/>
    </font>
    <font>
      <b/>
      <vertAlign val="subscript"/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2"/>
      <color theme="1"/>
      <name val="Cambria Math"/>
      <family val="1"/>
    </font>
    <font>
      <b/>
      <sz val="1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Symbol"/>
      <family val="1"/>
      <charset val="2"/>
    </font>
    <font>
      <b/>
      <sz val="8"/>
      <color theme="1"/>
      <name val="Calibri"/>
      <family val="2"/>
      <scheme val="minor"/>
    </font>
    <font>
      <sz val="14"/>
      <color rgb="FFFF0000"/>
      <name val="Symbol"/>
      <family val="1"/>
      <charset val="2"/>
    </font>
    <font>
      <b/>
      <sz val="11"/>
      <color rgb="FF5F6368"/>
      <name val="Arial"/>
      <family val="2"/>
    </font>
    <font>
      <b/>
      <sz val="30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Symbol"/>
      <family val="1"/>
      <charset val="2"/>
    </font>
    <font>
      <sz val="11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rgb="FF3333CC"/>
      <name val="Calibri"/>
      <family val="2"/>
      <scheme val="minor"/>
    </font>
    <font>
      <b/>
      <sz val="20"/>
      <color theme="0"/>
      <name val="Symbol"/>
      <family val="1"/>
      <charset val="2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1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A3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FF89"/>
        <bgColor indexed="64"/>
      </patternFill>
    </fill>
    <fill>
      <patternFill patternType="solid">
        <fgColor rgb="FF00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6" fillId="0" borderId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</cellStyleXfs>
  <cellXfs count="4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2" fontId="6" fillId="2" borderId="0" xfId="0" applyNumberFormat="1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2" fontId="8" fillId="5" borderId="7" xfId="0" applyNumberFormat="1" applyFont="1" applyFill="1" applyBorder="1" applyAlignment="1">
      <alignment horizontal="center" vertical="center"/>
    </xf>
    <xf numFmtId="2" fontId="8" fillId="6" borderId="4" xfId="0" applyNumberFormat="1" applyFont="1" applyFill="1" applyBorder="1" applyAlignment="1">
      <alignment horizontal="center" vertical="center"/>
    </xf>
    <xf numFmtId="2" fontId="8" fillId="6" borderId="5" xfId="0" applyNumberFormat="1" applyFont="1" applyFill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2" fontId="8" fillId="6" borderId="9" xfId="0" applyNumberFormat="1" applyFont="1" applyFill="1" applyBorder="1" applyAlignment="1">
      <alignment horizontal="center" vertical="center"/>
    </xf>
    <xf numFmtId="2" fontId="8" fillId="5" borderId="0" xfId="0" applyNumberFormat="1" applyFont="1" applyFill="1" applyAlignment="1">
      <alignment horizontal="center" vertical="center"/>
    </xf>
    <xf numFmtId="2" fontId="8" fillId="6" borderId="0" xfId="0" applyNumberFormat="1" applyFont="1" applyFill="1" applyAlignment="1">
      <alignment horizontal="center" vertical="center"/>
    </xf>
    <xf numFmtId="2" fontId="8" fillId="6" borderId="10" xfId="0" applyNumberFormat="1" applyFont="1" applyFill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1" fontId="7" fillId="6" borderId="2" xfId="0" applyNumberFormat="1" applyFont="1" applyFill="1" applyBorder="1" applyAlignment="1">
      <alignment horizontal="center" vertical="center"/>
    </xf>
    <xf numFmtId="2" fontId="8" fillId="6" borderId="12" xfId="0" applyNumberFormat="1" applyFont="1" applyFill="1" applyBorder="1" applyAlignment="1">
      <alignment horizontal="center" vertical="center"/>
    </xf>
    <xf numFmtId="2" fontId="8" fillId="6" borderId="13" xfId="0" applyNumberFormat="1" applyFont="1" applyFill="1" applyBorder="1" applyAlignment="1">
      <alignment horizontal="center" vertical="center"/>
    </xf>
    <xf numFmtId="2" fontId="8" fillId="5" borderId="15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" fontId="15" fillId="4" borderId="4" xfId="0" applyNumberFormat="1" applyFont="1" applyFill="1" applyBorder="1" applyAlignment="1">
      <alignment horizontal="center" vertical="center"/>
    </xf>
    <xf numFmtId="1" fontId="15" fillId="4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" fontId="15" fillId="7" borderId="0" xfId="0" applyNumberFormat="1" applyFont="1" applyFill="1" applyAlignment="1">
      <alignment horizontal="center" vertical="center"/>
    </xf>
    <xf numFmtId="1" fontId="15" fillId="7" borderId="10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" fontId="15" fillId="8" borderId="10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16" fillId="2" borderId="15" xfId="0" applyNumberFormat="1" applyFont="1" applyFill="1" applyBorder="1" applyAlignment="1">
      <alignment horizontal="center" vertical="center"/>
    </xf>
    <xf numFmtId="164" fontId="16" fillId="2" borderId="0" xfId="0" applyNumberFormat="1" applyFont="1" applyFill="1" applyAlignment="1">
      <alignment horizontal="center" vertical="center"/>
    </xf>
    <xf numFmtId="1" fontId="8" fillId="2" borderId="3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2" fontId="17" fillId="2" borderId="0" xfId="0" applyNumberFormat="1" applyFont="1" applyFill="1" applyAlignment="1">
      <alignment horizontal="right" vertical="center"/>
    </xf>
    <xf numFmtId="2" fontId="18" fillId="2" borderId="0" xfId="0" applyNumberFormat="1" applyFont="1" applyFill="1" applyAlignment="1">
      <alignment horizontal="center"/>
    </xf>
    <xf numFmtId="164" fontId="19" fillId="6" borderId="0" xfId="0" applyNumberFormat="1" applyFont="1" applyFill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7" fillId="2" borderId="0" xfId="0" applyNumberFormat="1" applyFont="1" applyFill="1" applyAlignment="1">
      <alignment horizontal="center" vertical="center"/>
    </xf>
    <xf numFmtId="1" fontId="7" fillId="6" borderId="0" xfId="0" applyNumberFormat="1" applyFont="1" applyFill="1" applyAlignment="1">
      <alignment horizontal="center" vertical="center"/>
    </xf>
    <xf numFmtId="164" fontId="21" fillId="0" borderId="6" xfId="0" applyNumberFormat="1" applyFont="1" applyBorder="1" applyAlignment="1">
      <alignment horizontal="center" vertical="center"/>
    </xf>
    <xf numFmtId="1" fontId="2" fillId="12" borderId="0" xfId="0" applyNumberFormat="1" applyFont="1" applyFill="1" applyAlignment="1">
      <alignment horizontal="center" vertical="center"/>
    </xf>
    <xf numFmtId="1" fontId="12" fillId="13" borderId="0" xfId="0" applyNumberFormat="1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/>
    </xf>
    <xf numFmtId="164" fontId="23" fillId="15" borderId="18" xfId="0" applyNumberFormat="1" applyFont="1" applyFill="1" applyBorder="1" applyAlignment="1">
      <alignment horizontal="center" vertical="center"/>
    </xf>
    <xf numFmtId="2" fontId="24" fillId="2" borderId="0" xfId="0" applyNumberFormat="1" applyFont="1" applyFill="1" applyAlignment="1">
      <alignment horizontal="left" vertical="center"/>
    </xf>
    <xf numFmtId="164" fontId="25" fillId="0" borderId="0" xfId="0" applyNumberFormat="1" applyFont="1"/>
    <xf numFmtId="0" fontId="27" fillId="4" borderId="4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0" fontId="27" fillId="8" borderId="10" xfId="0" applyFont="1" applyFill="1" applyBorder="1" applyAlignment="1">
      <alignment horizontal="center" vertical="center"/>
    </xf>
    <xf numFmtId="1" fontId="11" fillId="15" borderId="8" xfId="0" applyNumberFormat="1" applyFont="1" applyFill="1" applyBorder="1" applyAlignment="1">
      <alignment horizontal="center" vertical="center"/>
    </xf>
    <xf numFmtId="1" fontId="11" fillId="15" borderId="16" xfId="0" applyNumberFormat="1" applyFont="1" applyFill="1" applyBorder="1" applyAlignment="1">
      <alignment horizontal="center" vertical="center"/>
    </xf>
    <xf numFmtId="1" fontId="12" fillId="15" borderId="0" xfId="0" applyNumberFormat="1" applyFont="1" applyFill="1" applyAlignment="1">
      <alignment horizontal="center" vertical="center"/>
    </xf>
    <xf numFmtId="1" fontId="9" fillId="12" borderId="16" xfId="0" applyNumberFormat="1" applyFont="1" applyFill="1" applyBorder="1" applyAlignment="1">
      <alignment horizontal="center"/>
    </xf>
    <xf numFmtId="164" fontId="2" fillId="16" borderId="0" xfId="0" applyNumberFormat="1" applyFont="1" applyFill="1" applyAlignment="1">
      <alignment horizontal="center" vertical="center"/>
    </xf>
    <xf numFmtId="164" fontId="2" fillId="16" borderId="0" xfId="0" applyNumberFormat="1" applyFont="1" applyFill="1" applyAlignment="1">
      <alignment horizontal="left" vertical="center"/>
    </xf>
    <xf numFmtId="0" fontId="2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1" fontId="22" fillId="13" borderId="6" xfId="0" applyNumberFormat="1" applyFont="1" applyFill="1" applyBorder="1" applyAlignment="1">
      <alignment vertical="center"/>
    </xf>
    <xf numFmtId="1" fontId="22" fillId="13" borderId="14" xfId="0" applyNumberFormat="1" applyFont="1" applyFill="1" applyBorder="1" applyAlignment="1">
      <alignment vertical="center"/>
    </xf>
    <xf numFmtId="1" fontId="11" fillId="15" borderId="17" xfId="0" applyNumberFormat="1" applyFont="1" applyFill="1" applyBorder="1" applyAlignment="1">
      <alignment horizontal="center" vertical="center"/>
    </xf>
    <xf numFmtId="164" fontId="22" fillId="15" borderId="5" xfId="0" applyNumberFormat="1" applyFont="1" applyFill="1" applyBorder="1" applyAlignment="1">
      <alignment horizontal="center" vertical="center"/>
    </xf>
    <xf numFmtId="1" fontId="11" fillId="15" borderId="19" xfId="0" applyNumberFormat="1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1" fontId="29" fillId="2" borderId="9" xfId="0" applyNumberFormat="1" applyFont="1" applyFill="1" applyBorder="1" applyAlignment="1">
      <alignment horizontal="center" vertical="center"/>
    </xf>
    <xf numFmtId="1" fontId="29" fillId="2" borderId="12" xfId="0" applyNumberFormat="1" applyFont="1" applyFill="1" applyBorder="1" applyAlignment="1">
      <alignment horizontal="center" vertical="center"/>
    </xf>
    <xf numFmtId="1" fontId="29" fillId="2" borderId="0" xfId="0" applyNumberFormat="1" applyFont="1" applyFill="1" applyAlignment="1">
      <alignment horizontal="center" vertical="center"/>
    </xf>
    <xf numFmtId="1" fontId="29" fillId="2" borderId="13" xfId="0" applyNumberFormat="1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4" fontId="4" fillId="17" borderId="6" xfId="0" applyNumberFormat="1" applyFont="1" applyFill="1" applyBorder="1" applyAlignment="1">
      <alignment horizontal="center" vertical="center"/>
    </xf>
    <xf numFmtId="164" fontId="4" fillId="17" borderId="11" xfId="0" applyNumberFormat="1" applyFont="1" applyFill="1" applyBorder="1" applyAlignment="1">
      <alignment horizontal="center" vertical="center"/>
    </xf>
    <xf numFmtId="164" fontId="4" fillId="17" borderId="14" xfId="0" applyNumberFormat="1" applyFont="1" applyFill="1" applyBorder="1" applyAlignment="1">
      <alignment horizontal="center" vertical="center"/>
    </xf>
    <xf numFmtId="1" fontId="32" fillId="9" borderId="14" xfId="0" applyNumberFormat="1" applyFont="1" applyFill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0" fillId="3" borderId="0" xfId="0" applyFill="1"/>
    <xf numFmtId="2" fontId="0" fillId="3" borderId="0" xfId="0" applyNumberFormat="1" applyFill="1" applyAlignment="1">
      <alignment horizontal="center" vertical="center"/>
    </xf>
    <xf numFmtId="164" fontId="25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1" fontId="7" fillId="18" borderId="1" xfId="0" applyNumberFormat="1" applyFont="1" applyFill="1" applyBorder="1" applyAlignment="1">
      <alignment horizontal="center" vertical="center"/>
    </xf>
    <xf numFmtId="1" fontId="7" fillId="18" borderId="2" xfId="0" applyNumberFormat="1" applyFont="1" applyFill="1" applyBorder="1" applyAlignment="1">
      <alignment horizontal="center" vertical="center"/>
    </xf>
    <xf numFmtId="2" fontId="10" fillId="2" borderId="0" xfId="0" applyNumberFormat="1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1" fontId="34" fillId="13" borderId="16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19" borderId="0" xfId="0" applyFill="1" applyAlignment="1">
      <alignment horizontal="center" vertical="center"/>
    </xf>
    <xf numFmtId="164" fontId="0" fillId="19" borderId="0" xfId="0" applyNumberFormat="1" applyFill="1" applyAlignment="1">
      <alignment horizontal="center" vertical="center"/>
    </xf>
    <xf numFmtId="0" fontId="37" fillId="19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40" fillId="1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41" fillId="19" borderId="0" xfId="0" applyFont="1" applyFill="1" applyAlignment="1">
      <alignment horizontal="center" vertical="center"/>
    </xf>
    <xf numFmtId="0" fontId="42" fillId="19" borderId="0" xfId="0" applyFont="1" applyFill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43" fillId="20" borderId="8" xfId="0" applyFont="1" applyFill="1" applyBorder="1" applyAlignment="1">
      <alignment horizontal="center" vertical="center"/>
    </xf>
    <xf numFmtId="1" fontId="37" fillId="6" borderId="3" xfId="2" applyNumberFormat="1" applyFont="1" applyFill="1" applyBorder="1" applyAlignment="1">
      <alignment horizontal="center" vertical="center"/>
    </xf>
    <xf numFmtId="9" fontId="37" fillId="0" borderId="20" xfId="2" applyFont="1" applyBorder="1" applyAlignment="1">
      <alignment horizontal="center" vertical="center"/>
    </xf>
    <xf numFmtId="9" fontId="37" fillId="0" borderId="21" xfId="2" applyFont="1" applyBorder="1" applyAlignment="1">
      <alignment horizontal="center" vertical="center"/>
    </xf>
    <xf numFmtId="9" fontId="37" fillId="0" borderId="22" xfId="2" applyFont="1" applyBorder="1" applyAlignment="1">
      <alignment horizontal="center" vertical="center"/>
    </xf>
    <xf numFmtId="0" fontId="44" fillId="21" borderId="15" xfId="0" applyFont="1" applyFill="1" applyBorder="1" applyAlignment="1">
      <alignment horizontal="center" vertical="center"/>
    </xf>
    <xf numFmtId="0" fontId="44" fillId="21" borderId="13" xfId="0" applyFont="1" applyFill="1" applyBorder="1" applyAlignment="1">
      <alignment horizontal="center" vertical="center"/>
    </xf>
    <xf numFmtId="0" fontId="44" fillId="21" borderId="12" xfId="0" applyFont="1" applyFill="1" applyBorder="1" applyAlignment="1">
      <alignment horizontal="center" vertical="center"/>
    </xf>
    <xf numFmtId="0" fontId="45" fillId="21" borderId="20" xfId="0" applyFont="1" applyFill="1" applyBorder="1" applyAlignment="1">
      <alignment horizontal="center" vertical="center"/>
    </xf>
    <xf numFmtId="0" fontId="45" fillId="21" borderId="21" xfId="0" applyFont="1" applyFill="1" applyBorder="1" applyAlignment="1">
      <alignment horizontal="center" vertical="center"/>
    </xf>
    <xf numFmtId="0" fontId="46" fillId="19" borderId="0" xfId="0" applyFont="1" applyFill="1" applyAlignment="1">
      <alignment horizontal="center" vertical="center"/>
    </xf>
    <xf numFmtId="0" fontId="47" fillId="4" borderId="0" xfId="0" applyFont="1" applyFill="1" applyAlignment="1">
      <alignment horizontal="center" vertical="center"/>
    </xf>
    <xf numFmtId="0" fontId="48" fillId="21" borderId="8" xfId="0" applyFont="1" applyFill="1" applyBorder="1" applyAlignment="1">
      <alignment horizontal="center" vertical="center"/>
    </xf>
    <xf numFmtId="0" fontId="49" fillId="4" borderId="20" xfId="0" applyFont="1" applyFill="1" applyBorder="1" applyAlignment="1">
      <alignment horizontal="center" vertical="center"/>
    </xf>
    <xf numFmtId="0" fontId="50" fillId="4" borderId="20" xfId="0" applyFont="1" applyFill="1" applyBorder="1" applyAlignment="1">
      <alignment horizontal="center" vertical="center"/>
    </xf>
    <xf numFmtId="0" fontId="50" fillId="22" borderId="20" xfId="0" applyFont="1" applyFill="1" applyBorder="1" applyAlignment="1">
      <alignment horizontal="center" vertical="center"/>
    </xf>
    <xf numFmtId="0" fontId="50" fillId="17" borderId="21" xfId="0" applyFont="1" applyFill="1" applyBorder="1" applyAlignment="1">
      <alignment horizontal="center" vertical="center"/>
    </xf>
    <xf numFmtId="164" fontId="51" fillId="23" borderId="8" xfId="0" applyNumberFormat="1" applyFont="1" applyFill="1" applyBorder="1" applyAlignment="1">
      <alignment horizontal="center" vertical="center"/>
    </xf>
    <xf numFmtId="0" fontId="52" fillId="4" borderId="20" xfId="0" applyFont="1" applyFill="1" applyBorder="1" applyAlignment="1">
      <alignment horizontal="center" vertical="center"/>
    </xf>
    <xf numFmtId="0" fontId="52" fillId="4" borderId="21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53" fillId="19" borderId="0" xfId="0" applyFont="1" applyFill="1" applyAlignment="1">
      <alignment horizontal="center" vertical="center"/>
    </xf>
    <xf numFmtId="0" fontId="43" fillId="20" borderId="23" xfId="0" applyFont="1" applyFill="1" applyBorder="1" applyAlignment="1">
      <alignment horizontal="center" vertical="center"/>
    </xf>
    <xf numFmtId="9" fontId="37" fillId="0" borderId="24" xfId="2" applyFont="1" applyBorder="1" applyAlignment="1">
      <alignment horizontal="center" vertical="center"/>
    </xf>
    <xf numFmtId="9" fontId="37" fillId="0" borderId="25" xfId="2" applyFont="1" applyBorder="1" applyAlignment="1">
      <alignment horizontal="center" vertical="center"/>
    </xf>
    <xf numFmtId="9" fontId="37" fillId="0" borderId="0" xfId="2" applyFont="1" applyAlignment="1">
      <alignment horizontal="center" vertical="center"/>
    </xf>
    <xf numFmtId="0" fontId="44" fillId="21" borderId="10" xfId="0" applyFont="1" applyFill="1" applyBorder="1" applyAlignment="1">
      <alignment horizontal="center" vertical="center"/>
    </xf>
    <xf numFmtId="0" fontId="44" fillId="21" borderId="0" xfId="0" applyFont="1" applyFill="1" applyAlignment="1">
      <alignment horizontal="center" vertical="center"/>
    </xf>
    <xf numFmtId="0" fontId="44" fillId="21" borderId="9" xfId="0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45" fillId="21" borderId="25" xfId="0" applyFont="1" applyFill="1" applyBorder="1" applyAlignment="1">
      <alignment horizontal="center" vertical="center"/>
    </xf>
    <xf numFmtId="0" fontId="48" fillId="21" borderId="16" xfId="0" applyFont="1" applyFill="1" applyBorder="1" applyAlignment="1">
      <alignment horizontal="center" vertical="center"/>
    </xf>
    <xf numFmtId="0" fontId="49" fillId="4" borderId="0" xfId="0" applyFont="1" applyFill="1" applyAlignment="1">
      <alignment horizontal="center" vertical="center"/>
    </xf>
    <xf numFmtId="0" fontId="50" fillId="4" borderId="0" xfId="0" applyFont="1" applyFill="1" applyAlignment="1">
      <alignment horizontal="center" vertical="center"/>
    </xf>
    <xf numFmtId="0" fontId="50" fillId="23" borderId="16" xfId="0" applyFont="1" applyFill="1" applyBorder="1" applyAlignment="1">
      <alignment horizontal="center" vertical="center"/>
    </xf>
    <xf numFmtId="0" fontId="41" fillId="15" borderId="26" xfId="3" applyNumberFormat="1" applyFont="1" applyFill="1" applyBorder="1" applyAlignment="1">
      <alignment horizontal="center" vertical="center"/>
    </xf>
    <xf numFmtId="0" fontId="50" fillId="24" borderId="25" xfId="0" applyFont="1" applyFill="1" applyBorder="1" applyAlignment="1">
      <alignment horizontal="center" vertical="center"/>
    </xf>
    <xf numFmtId="164" fontId="51" fillId="17" borderId="23" xfId="0" applyNumberFormat="1" applyFont="1" applyFill="1" applyBorder="1" applyAlignment="1">
      <alignment horizontal="center" vertical="center"/>
    </xf>
    <xf numFmtId="0" fontId="52" fillId="4" borderId="0" xfId="0" applyFont="1" applyFill="1" applyAlignment="1">
      <alignment horizontal="center" vertical="center"/>
    </xf>
    <xf numFmtId="0" fontId="52" fillId="4" borderId="25" xfId="0" applyFont="1" applyFill="1" applyBorder="1" applyAlignment="1">
      <alignment horizontal="center" vertical="center"/>
    </xf>
    <xf numFmtId="0" fontId="43" fillId="20" borderId="27" xfId="0" applyFont="1" applyFill="1" applyBorder="1" applyAlignment="1">
      <alignment horizontal="center" vertical="center"/>
    </xf>
    <xf numFmtId="9" fontId="37" fillId="0" borderId="28" xfId="2" applyFont="1" applyBorder="1" applyAlignment="1">
      <alignment horizontal="center" vertical="center"/>
    </xf>
    <xf numFmtId="9" fontId="37" fillId="0" borderId="29" xfId="2" applyFont="1" applyBorder="1" applyAlignment="1">
      <alignment horizontal="center" vertical="center"/>
    </xf>
    <xf numFmtId="9" fontId="37" fillId="0" borderId="0" xfId="2" applyFont="1" applyBorder="1" applyAlignment="1">
      <alignment horizontal="center" vertical="center"/>
    </xf>
    <xf numFmtId="9" fontId="37" fillId="0" borderId="30" xfId="2" applyFont="1" applyBorder="1" applyAlignment="1">
      <alignment horizontal="center" vertical="center"/>
    </xf>
    <xf numFmtId="0" fontId="44" fillId="21" borderId="5" xfId="0" applyFont="1" applyFill="1" applyBorder="1" applyAlignment="1">
      <alignment horizontal="center" vertical="center"/>
    </xf>
    <xf numFmtId="0" fontId="44" fillId="21" borderId="4" xfId="0" applyFont="1" applyFill="1" applyBorder="1" applyAlignment="1">
      <alignment horizontal="center" vertical="center"/>
    </xf>
    <xf numFmtId="0" fontId="44" fillId="21" borderId="7" xfId="0" applyFont="1" applyFill="1" applyBorder="1" applyAlignment="1">
      <alignment horizontal="center" vertical="center"/>
    </xf>
    <xf numFmtId="0" fontId="45" fillId="21" borderId="29" xfId="0" applyFont="1" applyFill="1" applyBorder="1" applyAlignment="1">
      <alignment horizontal="center" vertical="center"/>
    </xf>
    <xf numFmtId="0" fontId="45" fillId="21" borderId="30" xfId="0" applyFont="1" applyFill="1" applyBorder="1" applyAlignment="1">
      <alignment horizontal="center" vertical="center"/>
    </xf>
    <xf numFmtId="0" fontId="48" fillId="21" borderId="27" xfId="0" applyFont="1" applyFill="1" applyBorder="1" applyAlignment="1">
      <alignment horizontal="center" vertical="center"/>
    </xf>
    <xf numFmtId="0" fontId="49" fillId="4" borderId="29" xfId="0" applyFont="1" applyFill="1" applyBorder="1" applyAlignment="1">
      <alignment horizontal="center" vertical="center"/>
    </xf>
    <xf numFmtId="0" fontId="50" fillId="4" borderId="29" xfId="0" applyFont="1" applyFill="1" applyBorder="1" applyAlignment="1">
      <alignment horizontal="center" vertical="center"/>
    </xf>
    <xf numFmtId="0" fontId="50" fillId="4" borderId="29" xfId="3" applyNumberFormat="1" applyFont="1" applyFill="1" applyBorder="1" applyAlignment="1">
      <alignment horizontal="center" vertical="center"/>
    </xf>
    <xf numFmtId="0" fontId="50" fillId="17" borderId="0" xfId="0" applyFont="1" applyFill="1" applyAlignment="1">
      <alignment horizontal="center" vertical="center"/>
    </xf>
    <xf numFmtId="0" fontId="50" fillId="17" borderId="30" xfId="0" applyFont="1" applyFill="1" applyBorder="1" applyAlignment="1">
      <alignment horizontal="center" vertical="center"/>
    </xf>
    <xf numFmtId="164" fontId="51" fillId="24" borderId="27" xfId="0" applyNumberFormat="1" applyFont="1" applyFill="1" applyBorder="1" applyAlignment="1">
      <alignment horizontal="center" vertical="center"/>
    </xf>
    <xf numFmtId="0" fontId="52" fillId="4" borderId="29" xfId="0" applyFont="1" applyFill="1" applyBorder="1" applyAlignment="1">
      <alignment horizontal="center" vertical="center"/>
    </xf>
    <xf numFmtId="0" fontId="52" fillId="4" borderId="30" xfId="0" applyFont="1" applyFill="1" applyBorder="1" applyAlignment="1">
      <alignment horizontal="center" vertical="center"/>
    </xf>
    <xf numFmtId="0" fontId="43" fillId="23" borderId="8" xfId="0" applyFont="1" applyFill="1" applyBorder="1" applyAlignment="1">
      <alignment horizontal="center" vertical="center"/>
    </xf>
    <xf numFmtId="9" fontId="37" fillId="0" borderId="3" xfId="2" applyFont="1" applyBorder="1" applyAlignment="1">
      <alignment horizontal="center" vertical="center"/>
    </xf>
    <xf numFmtId="0" fontId="45" fillId="21" borderId="24" xfId="0" applyFont="1" applyFill="1" applyBorder="1" applyAlignment="1">
      <alignment horizontal="center" vertical="center"/>
    </xf>
    <xf numFmtId="0" fontId="50" fillId="24" borderId="0" xfId="0" applyFont="1" applyFill="1" applyAlignment="1">
      <alignment horizontal="center" vertical="center"/>
    </xf>
    <xf numFmtId="164" fontId="41" fillId="15" borderId="3" xfId="3" applyNumberFormat="1" applyFont="1" applyFill="1" applyBorder="1" applyAlignment="1">
      <alignment horizontal="center" vertical="center"/>
    </xf>
    <xf numFmtId="0" fontId="50" fillId="23" borderId="25" xfId="0" applyFont="1" applyFill="1" applyBorder="1" applyAlignment="1">
      <alignment horizontal="center" vertical="center"/>
    </xf>
    <xf numFmtId="0" fontId="40" fillId="4" borderId="22" xfId="0" applyFont="1" applyFill="1" applyBorder="1" applyAlignment="1">
      <alignment horizontal="center" vertical="center"/>
    </xf>
    <xf numFmtId="164" fontId="51" fillId="22" borderId="8" xfId="0" applyNumberFormat="1" applyFont="1" applyFill="1" applyBorder="1" applyAlignment="1">
      <alignment horizontal="center" vertical="center"/>
    </xf>
    <xf numFmtId="164" fontId="36" fillId="15" borderId="23" xfId="0" applyNumberFormat="1" applyFont="1" applyFill="1" applyBorder="1" applyAlignment="1">
      <alignment horizontal="center" vertical="center"/>
    </xf>
    <xf numFmtId="166" fontId="54" fillId="15" borderId="23" xfId="3" applyNumberFormat="1" applyFont="1" applyFill="1" applyBorder="1" applyAlignment="1">
      <alignment horizontal="center" vertical="center"/>
    </xf>
    <xf numFmtId="0" fontId="44" fillId="25" borderId="0" xfId="0" applyFont="1" applyFill="1" applyAlignment="1">
      <alignment horizontal="center" vertical="center"/>
    </xf>
    <xf numFmtId="0" fontId="44" fillId="26" borderId="9" xfId="0" applyFont="1" applyFill="1" applyBorder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1" fillId="21" borderId="23" xfId="0" applyFont="1" applyFill="1" applyBorder="1" applyAlignment="1">
      <alignment horizontal="center" vertical="center"/>
    </xf>
    <xf numFmtId="0" fontId="50" fillId="22" borderId="0" xfId="0" applyFont="1" applyFill="1" applyAlignment="1">
      <alignment horizontal="center" vertical="center"/>
    </xf>
    <xf numFmtId="0" fontId="50" fillId="17" borderId="25" xfId="0" applyFont="1" applyFill="1" applyBorder="1" applyAlignment="1">
      <alignment horizontal="center" vertical="center"/>
    </xf>
    <xf numFmtId="0" fontId="40" fillId="4" borderId="24" xfId="0" applyFont="1" applyFill="1" applyBorder="1" applyAlignment="1">
      <alignment horizontal="center" vertical="center"/>
    </xf>
    <xf numFmtId="164" fontId="51" fillId="26" borderId="23" xfId="3" applyNumberFormat="1" applyFont="1" applyFill="1" applyBorder="1" applyAlignment="1">
      <alignment horizontal="center" vertical="center"/>
    </xf>
    <xf numFmtId="2" fontId="54" fillId="10" borderId="28" xfId="0" applyNumberFormat="1" applyFont="1" applyFill="1" applyBorder="1" applyAlignment="1">
      <alignment horizontal="left" vertical="center"/>
    </xf>
    <xf numFmtId="2" fontId="54" fillId="10" borderId="30" xfId="0" applyNumberFormat="1" applyFont="1" applyFill="1" applyBorder="1" applyAlignment="1">
      <alignment horizontal="center" vertical="center"/>
    </xf>
    <xf numFmtId="2" fontId="54" fillId="10" borderId="30" xfId="0" applyNumberFormat="1" applyFont="1" applyFill="1" applyBorder="1" applyAlignment="1">
      <alignment horizontal="left" vertical="center"/>
    </xf>
    <xf numFmtId="0" fontId="43" fillId="23" borderId="27" xfId="0" applyFont="1" applyFill="1" applyBorder="1" applyAlignment="1">
      <alignment horizontal="center" vertical="center"/>
    </xf>
    <xf numFmtId="0" fontId="45" fillId="21" borderId="28" xfId="0" applyFont="1" applyFill="1" applyBorder="1" applyAlignment="1">
      <alignment horizontal="center" vertical="center"/>
    </xf>
    <xf numFmtId="0" fontId="50" fillId="4" borderId="0" xfId="3" applyNumberFormat="1" applyFont="1" applyFill="1" applyBorder="1" applyAlignment="1">
      <alignment horizontal="center" vertical="center"/>
    </xf>
    <xf numFmtId="0" fontId="41" fillId="15" borderId="0" xfId="3" applyNumberFormat="1" applyFont="1" applyFill="1" applyBorder="1" applyAlignment="1">
      <alignment horizontal="center" vertical="center"/>
    </xf>
    <xf numFmtId="0" fontId="40" fillId="4" borderId="28" xfId="0" applyFont="1" applyFill="1" applyBorder="1" applyAlignment="1">
      <alignment horizontal="center" vertical="center"/>
    </xf>
    <xf numFmtId="164" fontId="51" fillId="17" borderId="27" xfId="0" applyNumberFormat="1" applyFont="1" applyFill="1" applyBorder="1" applyAlignment="1">
      <alignment horizontal="center" vertical="center"/>
    </xf>
    <xf numFmtId="164" fontId="43" fillId="0" borderId="22" xfId="0" applyNumberFormat="1" applyFont="1" applyBorder="1" applyAlignment="1">
      <alignment horizontal="center" vertical="center"/>
    </xf>
    <xf numFmtId="164" fontId="43" fillId="0" borderId="20" xfId="0" applyNumberFormat="1" applyFont="1" applyBorder="1" applyAlignment="1">
      <alignment horizontal="center" vertical="center"/>
    </xf>
    <xf numFmtId="164" fontId="43" fillId="0" borderId="21" xfId="0" applyNumberFormat="1" applyFont="1" applyBorder="1" applyAlignment="1">
      <alignment horizontal="center" vertical="center"/>
    </xf>
    <xf numFmtId="0" fontId="45" fillId="21" borderId="22" xfId="0" applyFont="1" applyFill="1" applyBorder="1" applyAlignment="1">
      <alignment horizontal="center" vertical="center"/>
    </xf>
    <xf numFmtId="164" fontId="50" fillId="22" borderId="20" xfId="0" applyNumberFormat="1" applyFont="1" applyFill="1" applyBorder="1" applyAlignment="1">
      <alignment horizontal="center" vertical="center"/>
    </xf>
    <xf numFmtId="0" fontId="50" fillId="22" borderId="21" xfId="0" applyFont="1" applyFill="1" applyBorder="1" applyAlignment="1">
      <alignment horizontal="center" vertical="center"/>
    </xf>
    <xf numFmtId="164" fontId="51" fillId="23" borderId="23" xfId="0" applyNumberFormat="1" applyFont="1" applyFill="1" applyBorder="1" applyAlignment="1">
      <alignment horizontal="center" vertical="center"/>
    </xf>
    <xf numFmtId="164" fontId="43" fillId="0" borderId="24" xfId="0" applyNumberFormat="1" applyFont="1" applyBorder="1" applyAlignment="1">
      <alignment horizontal="center" vertical="center"/>
    </xf>
    <xf numFmtId="164" fontId="54" fillId="15" borderId="16" xfId="0" applyNumberFormat="1" applyFont="1" applyFill="1" applyBorder="1" applyAlignment="1">
      <alignment horizontal="center" vertical="center"/>
    </xf>
    <xf numFmtId="164" fontId="43" fillId="0" borderId="25" xfId="0" applyNumberFormat="1" applyFont="1" applyBorder="1" applyAlignment="1">
      <alignment horizontal="center" vertical="center"/>
    </xf>
    <xf numFmtId="0" fontId="50" fillId="23" borderId="0" xfId="0" applyFont="1" applyFill="1" applyAlignment="1">
      <alignment horizontal="center" vertical="center"/>
    </xf>
    <xf numFmtId="164" fontId="41" fillId="15" borderId="18" xfId="3" applyNumberFormat="1" applyFont="1" applyFill="1" applyBorder="1" applyAlignment="1">
      <alignment horizontal="center" vertical="center"/>
    </xf>
    <xf numFmtId="0" fontId="50" fillId="24" borderId="16" xfId="0" applyFont="1" applyFill="1" applyBorder="1" applyAlignment="1">
      <alignment horizontal="center" vertical="center"/>
    </xf>
    <xf numFmtId="164" fontId="51" fillId="22" borderId="23" xfId="0" applyNumberFormat="1" applyFont="1" applyFill="1" applyBorder="1" applyAlignment="1">
      <alignment horizontal="center" vertical="center"/>
    </xf>
    <xf numFmtId="164" fontId="43" fillId="0" borderId="28" xfId="0" applyNumberFormat="1" applyFont="1" applyBorder="1" applyAlignment="1">
      <alignment horizontal="center" vertical="center"/>
    </xf>
    <xf numFmtId="164" fontId="43" fillId="0" borderId="29" xfId="0" applyNumberFormat="1" applyFont="1" applyBorder="1" applyAlignment="1">
      <alignment horizontal="center" vertical="center"/>
    </xf>
    <xf numFmtId="164" fontId="43" fillId="0" borderId="30" xfId="0" applyNumberFormat="1" applyFont="1" applyBorder="1" applyAlignment="1">
      <alignment horizontal="center" vertical="center"/>
    </xf>
    <xf numFmtId="0" fontId="50" fillId="22" borderId="29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3" fillId="19" borderId="0" xfId="0" applyFont="1" applyFill="1" applyAlignment="1">
      <alignment horizontal="center" vertical="center"/>
    </xf>
    <xf numFmtId="2" fontId="0" fillId="19" borderId="0" xfId="0" applyNumberFormat="1" applyFill="1" applyAlignment="1">
      <alignment horizontal="center" vertical="center"/>
    </xf>
    <xf numFmtId="2" fontId="37" fillId="19" borderId="0" xfId="0" applyNumberFormat="1" applyFont="1" applyFill="1" applyAlignment="1">
      <alignment horizontal="center" vertical="center"/>
    </xf>
    <xf numFmtId="0" fontId="40" fillId="4" borderId="0" xfId="0" applyFont="1" applyFill="1" applyAlignment="1">
      <alignment horizontal="center" vertical="center"/>
    </xf>
    <xf numFmtId="0" fontId="51" fillId="4" borderId="24" xfId="0" applyFont="1" applyFill="1" applyBorder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55" fillId="23" borderId="0" xfId="0" applyFont="1" applyFill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164" fontId="52" fillId="23" borderId="16" xfId="0" applyNumberFormat="1" applyFont="1" applyFill="1" applyBorder="1" applyAlignment="1">
      <alignment horizontal="center" vertical="center"/>
    </xf>
    <xf numFmtId="164" fontId="52" fillId="22" borderId="16" xfId="0" applyNumberFormat="1" applyFont="1" applyFill="1" applyBorder="1" applyAlignment="1">
      <alignment horizontal="center" vertical="center"/>
    </xf>
    <xf numFmtId="0" fontId="39" fillId="19" borderId="0" xfId="0" applyFont="1" applyFill="1" applyAlignment="1">
      <alignment horizontal="center" vertical="center"/>
    </xf>
    <xf numFmtId="0" fontId="49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4" fontId="52" fillId="17" borderId="16" xfId="0" applyNumberFormat="1" applyFont="1" applyFill="1" applyBorder="1" applyAlignment="1">
      <alignment horizontal="center" vertical="center"/>
    </xf>
    <xf numFmtId="0" fontId="56" fillId="15" borderId="16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8" fillId="4" borderId="29" xfId="0" applyFont="1" applyFill="1" applyBorder="1" applyAlignment="1">
      <alignment horizontal="center" vertical="center"/>
    </xf>
    <xf numFmtId="164" fontId="52" fillId="24" borderId="16" xfId="0" applyNumberFormat="1" applyFont="1" applyFill="1" applyBorder="1" applyAlignment="1">
      <alignment horizontal="center" vertical="center"/>
    </xf>
    <xf numFmtId="0" fontId="57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19" borderId="0" xfId="0" applyFill="1"/>
    <xf numFmtId="0" fontId="37" fillId="19" borderId="0" xfId="0" applyFont="1" applyFill="1"/>
    <xf numFmtId="0" fontId="55" fillId="23" borderId="0" xfId="0" applyFont="1" applyFill="1" applyAlignment="1">
      <alignment horizontal="left"/>
    </xf>
    <xf numFmtId="0" fontId="55" fillId="23" borderId="0" xfId="0" applyFont="1" applyFill="1" applyAlignment="1">
      <alignment horizontal="right" vertical="center"/>
    </xf>
    <xf numFmtId="0" fontId="37" fillId="8" borderId="0" xfId="0" applyFont="1" applyFill="1"/>
    <xf numFmtId="0" fontId="38" fillId="19" borderId="0" xfId="0" applyFont="1" applyFill="1" applyAlignment="1">
      <alignment horizontal="center"/>
    </xf>
    <xf numFmtId="164" fontId="0" fillId="19" borderId="0" xfId="0" applyNumberFormat="1" applyFill="1"/>
    <xf numFmtId="0" fontId="39" fillId="19" borderId="0" xfId="0" applyFont="1" applyFill="1"/>
    <xf numFmtId="0" fontId="38" fillId="19" borderId="0" xfId="0" applyFont="1" applyFill="1"/>
    <xf numFmtId="0" fontId="37" fillId="20" borderId="7" xfId="0" applyFont="1" applyFill="1" applyBorder="1" applyAlignment="1">
      <alignment horizontal="center"/>
    </xf>
    <xf numFmtId="0" fontId="37" fillId="23" borderId="4" xfId="0" applyFont="1" applyFill="1" applyBorder="1" applyAlignment="1">
      <alignment horizontal="center"/>
    </xf>
    <xf numFmtId="0" fontId="37" fillId="20" borderId="5" xfId="0" applyFont="1" applyFill="1" applyBorder="1" applyAlignment="1">
      <alignment horizontal="center"/>
    </xf>
    <xf numFmtId="164" fontId="37" fillId="0" borderId="30" xfId="0" applyNumberFormat="1" applyFont="1" applyBorder="1" applyAlignment="1">
      <alignment horizontal="center"/>
    </xf>
    <xf numFmtId="164" fontId="37" fillId="0" borderId="29" xfId="0" applyNumberFormat="1" applyFont="1" applyBorder="1" applyAlignment="1">
      <alignment horizontal="center"/>
    </xf>
    <xf numFmtId="2" fontId="37" fillId="19" borderId="0" xfId="0" applyNumberFormat="1" applyFont="1" applyFill="1"/>
    <xf numFmtId="0" fontId="37" fillId="23" borderId="9" xfId="0" applyFont="1" applyFill="1" applyBorder="1" applyAlignment="1">
      <alignment horizontal="center"/>
    </xf>
    <xf numFmtId="0" fontId="56" fillId="15" borderId="3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/>
    </xf>
    <xf numFmtId="164" fontId="37" fillId="0" borderId="25" xfId="0" applyNumberFormat="1" applyFont="1" applyBorder="1" applyAlignment="1">
      <alignment horizontal="center"/>
    </xf>
    <xf numFmtId="164" fontId="60" fillId="15" borderId="16" xfId="0" applyNumberFormat="1" applyFont="1" applyFill="1" applyBorder="1" applyAlignment="1">
      <alignment horizontal="center" vertical="center"/>
    </xf>
    <xf numFmtId="164" fontId="37" fillId="0" borderId="0" xfId="0" applyNumberFormat="1" applyFont="1" applyAlignment="1">
      <alignment horizontal="center"/>
    </xf>
    <xf numFmtId="0" fontId="37" fillId="20" borderId="12" xfId="0" applyFont="1" applyFill="1" applyBorder="1" applyAlignment="1">
      <alignment horizontal="center"/>
    </xf>
    <xf numFmtId="0" fontId="37" fillId="23" borderId="13" xfId="0" applyFont="1" applyFill="1" applyBorder="1" applyAlignment="1">
      <alignment horizontal="center"/>
    </xf>
    <xf numFmtId="0" fontId="37" fillId="20" borderId="15" xfId="0" applyFont="1" applyFill="1" applyBorder="1" applyAlignment="1">
      <alignment horizontal="center"/>
    </xf>
    <xf numFmtId="164" fontId="37" fillId="0" borderId="21" xfId="0" applyNumberFormat="1" applyFont="1" applyBorder="1" applyAlignment="1">
      <alignment horizontal="center"/>
    </xf>
    <xf numFmtId="164" fontId="37" fillId="0" borderId="20" xfId="0" applyNumberFormat="1" applyFont="1" applyBorder="1" applyAlignment="1">
      <alignment horizontal="center"/>
    </xf>
    <xf numFmtId="2" fontId="0" fillId="19" borderId="0" xfId="0" applyNumberFormat="1" applyFill="1"/>
    <xf numFmtId="0" fontId="53" fillId="19" borderId="0" xfId="0" applyFont="1" applyFill="1" applyAlignment="1">
      <alignment horizontal="center"/>
    </xf>
    <xf numFmtId="0" fontId="0" fillId="20" borderId="27" xfId="0" applyFill="1" applyBorder="1" applyAlignment="1">
      <alignment horizontal="center" vertical="center"/>
    </xf>
    <xf numFmtId="164" fontId="0" fillId="0" borderId="27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37" fillId="0" borderId="28" xfId="0" applyNumberFormat="1" applyFont="1" applyBorder="1" applyAlignment="1">
      <alignment horizontal="center"/>
    </xf>
    <xf numFmtId="0" fontId="0" fillId="20" borderId="23" xfId="0" applyFill="1" applyBorder="1" applyAlignment="1">
      <alignment horizontal="center" vertical="center"/>
    </xf>
    <xf numFmtId="164" fontId="37" fillId="0" borderId="24" xfId="0" applyNumberFormat="1" applyFont="1" applyBorder="1" applyAlignment="1">
      <alignment horizontal="center"/>
    </xf>
    <xf numFmtId="0" fontId="0" fillId="20" borderId="8" xfId="0" applyFill="1" applyBorder="1" applyAlignment="1">
      <alignment horizontal="center" vertical="center"/>
    </xf>
    <xf numFmtId="164" fontId="37" fillId="0" borderId="22" xfId="0" applyNumberFormat="1" applyFont="1" applyBorder="1" applyAlignment="1">
      <alignment horizontal="center"/>
    </xf>
    <xf numFmtId="0" fontId="0" fillId="23" borderId="27" xfId="0" applyFill="1" applyBorder="1" applyAlignment="1">
      <alignment horizontal="center" vertical="center"/>
    </xf>
    <xf numFmtId="166" fontId="36" fillId="15" borderId="23" xfId="3" applyNumberFormat="1" applyFont="1" applyFill="1" applyBorder="1" applyAlignment="1">
      <alignment horizontal="right" vertical="center"/>
    </xf>
    <xf numFmtId="0" fontId="0" fillId="23" borderId="8" xfId="0" applyFill="1" applyBorder="1" applyAlignment="1">
      <alignment horizontal="center" vertical="center"/>
    </xf>
    <xf numFmtId="0" fontId="62" fillId="19" borderId="0" xfId="0" applyFont="1" applyFill="1" applyAlignment="1">
      <alignment horizontal="center" vertical="center"/>
    </xf>
    <xf numFmtId="0" fontId="63" fillId="19" borderId="0" xfId="0" applyFont="1" applyFill="1" applyAlignment="1">
      <alignment horizontal="center"/>
    </xf>
    <xf numFmtId="0" fontId="64" fillId="1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/>
    </xf>
    <xf numFmtId="0" fontId="41" fillId="19" borderId="0" xfId="0" applyFont="1" applyFill="1" applyAlignment="1">
      <alignment horizontal="center"/>
    </xf>
    <xf numFmtId="1" fontId="37" fillId="0" borderId="7" xfId="2" applyNumberFormat="1" applyFont="1" applyBorder="1" applyAlignment="1">
      <alignment horizontal="center" vertical="center"/>
    </xf>
    <xf numFmtId="1" fontId="37" fillId="0" borderId="4" xfId="2" applyNumberFormat="1" applyFont="1" applyBorder="1" applyAlignment="1">
      <alignment horizontal="center" vertical="center"/>
    </xf>
    <xf numFmtId="1" fontId="37" fillId="0" borderId="5" xfId="2" applyNumberFormat="1" applyFont="1" applyBorder="1" applyAlignment="1">
      <alignment horizontal="center" vertical="center"/>
    </xf>
    <xf numFmtId="1" fontId="37" fillId="0" borderId="29" xfId="2" applyNumberFormat="1" applyFont="1" applyBorder="1" applyAlignment="1">
      <alignment horizontal="center" vertical="center"/>
    </xf>
    <xf numFmtId="1" fontId="37" fillId="0" borderId="28" xfId="2" applyNumberFormat="1" applyFont="1" applyBorder="1" applyAlignment="1">
      <alignment horizontal="center" vertical="center"/>
    </xf>
    <xf numFmtId="1" fontId="58" fillId="21" borderId="7" xfId="0" applyNumberFormat="1" applyFont="1" applyFill="1" applyBorder="1" applyAlignment="1">
      <alignment horizontal="center" vertical="center"/>
    </xf>
    <xf numFmtId="1" fontId="58" fillId="21" borderId="4" xfId="0" applyNumberFormat="1" applyFont="1" applyFill="1" applyBorder="1" applyAlignment="1">
      <alignment horizontal="center" vertical="center"/>
    </xf>
    <xf numFmtId="1" fontId="58" fillId="21" borderId="5" xfId="0" applyNumberFormat="1" applyFont="1" applyFill="1" applyBorder="1" applyAlignment="1">
      <alignment horizontal="center" vertical="center"/>
    </xf>
    <xf numFmtId="1" fontId="58" fillId="21" borderId="29" xfId="0" applyNumberFormat="1" applyFont="1" applyFill="1" applyBorder="1" applyAlignment="1">
      <alignment horizontal="center" vertical="center"/>
    </xf>
    <xf numFmtId="1" fontId="58" fillId="21" borderId="28" xfId="0" applyNumberFormat="1" applyFont="1" applyFill="1" applyBorder="1" applyAlignment="1">
      <alignment horizontal="center" vertical="center"/>
    </xf>
    <xf numFmtId="1" fontId="58" fillId="21" borderId="9" xfId="0" applyNumberFormat="1" applyFont="1" applyFill="1" applyBorder="1" applyAlignment="1">
      <alignment horizontal="center" vertical="center"/>
    </xf>
    <xf numFmtId="1" fontId="58" fillId="21" borderId="0" xfId="0" applyNumberFormat="1" applyFont="1" applyFill="1" applyAlignment="1">
      <alignment horizontal="center" vertical="center"/>
    </xf>
    <xf numFmtId="1" fontId="58" fillId="21" borderId="10" xfId="0" applyNumberFormat="1" applyFont="1" applyFill="1" applyBorder="1" applyAlignment="1">
      <alignment horizontal="center" vertical="center"/>
    </xf>
    <xf numFmtId="1" fontId="58" fillId="21" borderId="24" xfId="0" applyNumberFormat="1" applyFont="1" applyFill="1" applyBorder="1" applyAlignment="1">
      <alignment horizontal="center" vertical="center"/>
    </xf>
    <xf numFmtId="1" fontId="58" fillId="21" borderId="12" xfId="0" applyNumberFormat="1" applyFont="1" applyFill="1" applyBorder="1" applyAlignment="1">
      <alignment horizontal="center" vertical="center"/>
    </xf>
    <xf numFmtId="1" fontId="58" fillId="21" borderId="13" xfId="0" applyNumberFormat="1" applyFont="1" applyFill="1" applyBorder="1" applyAlignment="1">
      <alignment horizontal="center" vertical="center"/>
    </xf>
    <xf numFmtId="1" fontId="58" fillId="21" borderId="15" xfId="0" applyNumberFormat="1" applyFont="1" applyFill="1" applyBorder="1" applyAlignment="1">
      <alignment horizontal="center" vertical="center"/>
    </xf>
    <xf numFmtId="1" fontId="58" fillId="21" borderId="20" xfId="0" applyNumberFormat="1" applyFont="1" applyFill="1" applyBorder="1" applyAlignment="1">
      <alignment horizontal="center" vertical="center"/>
    </xf>
    <xf numFmtId="1" fontId="58" fillId="21" borderId="22" xfId="0" applyNumberFormat="1" applyFont="1" applyFill="1" applyBorder="1" applyAlignment="1">
      <alignment horizontal="center" vertical="center"/>
    </xf>
    <xf numFmtId="1" fontId="58" fillId="21" borderId="25" xfId="0" applyNumberFormat="1" applyFont="1" applyFill="1" applyBorder="1" applyAlignment="1">
      <alignment horizontal="center" vertical="center"/>
    </xf>
    <xf numFmtId="1" fontId="58" fillId="26" borderId="0" xfId="0" applyNumberFormat="1" applyFont="1" applyFill="1" applyAlignment="1">
      <alignment horizontal="center" vertical="center"/>
    </xf>
    <xf numFmtId="1" fontId="58" fillId="26" borderId="9" xfId="0" applyNumberFormat="1" applyFont="1" applyFill="1" applyBorder="1" applyAlignment="1">
      <alignment horizontal="center" vertical="center"/>
    </xf>
    <xf numFmtId="1" fontId="58" fillId="25" borderId="0" xfId="0" applyNumberFormat="1" applyFont="1" applyFill="1" applyAlignment="1">
      <alignment horizontal="center" vertical="center"/>
    </xf>
    <xf numFmtId="1" fontId="58" fillId="21" borderId="30" xfId="0" applyNumberFormat="1" applyFont="1" applyFill="1" applyBorder="1" applyAlignment="1">
      <alignment horizontal="center" vertical="center"/>
    </xf>
    <xf numFmtId="1" fontId="58" fillId="21" borderId="21" xfId="0" applyNumberFormat="1" applyFont="1" applyFill="1" applyBorder="1" applyAlignment="1">
      <alignment horizontal="center" vertical="center"/>
    </xf>
    <xf numFmtId="1" fontId="37" fillId="0" borderId="9" xfId="2" applyNumberFormat="1" applyFont="1" applyBorder="1" applyAlignment="1">
      <alignment horizontal="center" vertical="center"/>
    </xf>
    <xf numFmtId="1" fontId="37" fillId="0" borderId="0" xfId="2" applyNumberFormat="1" applyFont="1" applyBorder="1" applyAlignment="1">
      <alignment horizontal="center" vertical="center"/>
    </xf>
    <xf numFmtId="1" fontId="37" fillId="0" borderId="10" xfId="2" applyNumberFormat="1" applyFont="1" applyBorder="1" applyAlignment="1">
      <alignment horizontal="center" vertical="center"/>
    </xf>
    <xf numFmtId="1" fontId="37" fillId="0" borderId="12" xfId="2" applyNumberFormat="1" applyFont="1" applyBorder="1" applyAlignment="1">
      <alignment horizontal="center" vertical="center"/>
    </xf>
    <xf numFmtId="1" fontId="37" fillId="0" borderId="13" xfId="2" applyNumberFormat="1" applyFont="1" applyBorder="1" applyAlignment="1">
      <alignment horizontal="center" vertical="center"/>
    </xf>
    <xf numFmtId="1" fontId="37" fillId="0" borderId="15" xfId="2" applyNumberFormat="1" applyFont="1" applyBorder="1" applyAlignment="1">
      <alignment horizontal="center" vertical="center"/>
    </xf>
    <xf numFmtId="1" fontId="37" fillId="0" borderId="25" xfId="2" applyNumberFormat="1" applyFont="1" applyBorder="1" applyAlignment="1">
      <alignment horizontal="center" vertical="center"/>
    </xf>
    <xf numFmtId="1" fontId="37" fillId="0" borderId="24" xfId="2" applyNumberFormat="1" applyFont="1" applyBorder="1" applyAlignment="1">
      <alignment horizontal="center" vertical="center"/>
    </xf>
    <xf numFmtId="1" fontId="37" fillId="0" borderId="21" xfId="2" applyNumberFormat="1" applyFont="1" applyBorder="1" applyAlignment="1">
      <alignment horizontal="center" vertical="center"/>
    </xf>
    <xf numFmtId="1" fontId="37" fillId="0" borderId="20" xfId="2" applyNumberFormat="1" applyFont="1" applyBorder="1" applyAlignment="1">
      <alignment horizontal="center" vertical="center"/>
    </xf>
    <xf numFmtId="1" fontId="37" fillId="0" borderId="22" xfId="2" applyNumberFormat="1" applyFont="1" applyBorder="1" applyAlignment="1">
      <alignment horizontal="center" vertical="center"/>
    </xf>
    <xf numFmtId="0" fontId="59" fillId="21" borderId="7" xfId="0" applyFont="1" applyFill="1" applyBorder="1" applyAlignment="1">
      <alignment horizontal="center" vertical="center"/>
    </xf>
    <xf numFmtId="0" fontId="59" fillId="21" borderId="4" xfId="0" applyFont="1" applyFill="1" applyBorder="1" applyAlignment="1">
      <alignment horizontal="center" vertical="center"/>
    </xf>
    <xf numFmtId="0" fontId="59" fillId="21" borderId="5" xfId="0" applyFont="1" applyFill="1" applyBorder="1" applyAlignment="1">
      <alignment horizontal="center" vertical="center"/>
    </xf>
    <xf numFmtId="0" fontId="59" fillId="21" borderId="29" xfId="0" applyFont="1" applyFill="1" applyBorder="1" applyAlignment="1">
      <alignment horizontal="center" vertical="center"/>
    </xf>
    <xf numFmtId="0" fontId="59" fillId="21" borderId="28" xfId="0" applyFont="1" applyFill="1" applyBorder="1" applyAlignment="1">
      <alignment horizontal="center" vertical="center"/>
    </xf>
    <xf numFmtId="1" fontId="37" fillId="8" borderId="0" xfId="0" applyNumberFormat="1" applyFont="1" applyFill="1"/>
    <xf numFmtId="0" fontId="59" fillId="21" borderId="9" xfId="0" applyFont="1" applyFill="1" applyBorder="1" applyAlignment="1">
      <alignment horizontal="center" vertical="center"/>
    </xf>
    <xf numFmtId="0" fontId="59" fillId="21" borderId="0" xfId="0" applyFont="1" applyFill="1" applyAlignment="1">
      <alignment horizontal="center" vertical="center"/>
    </xf>
    <xf numFmtId="0" fontId="59" fillId="21" borderId="10" xfId="0" applyFont="1" applyFill="1" applyBorder="1" applyAlignment="1">
      <alignment horizontal="center" vertical="center"/>
    </xf>
    <xf numFmtId="0" fontId="59" fillId="21" borderId="24" xfId="0" applyFont="1" applyFill="1" applyBorder="1" applyAlignment="1">
      <alignment horizontal="center" vertical="center"/>
    </xf>
    <xf numFmtId="0" fontId="59" fillId="21" borderId="12" xfId="0" applyFont="1" applyFill="1" applyBorder="1" applyAlignment="1">
      <alignment horizontal="center" vertical="center"/>
    </xf>
    <xf numFmtId="0" fontId="59" fillId="21" borderId="13" xfId="0" applyFont="1" applyFill="1" applyBorder="1" applyAlignment="1">
      <alignment horizontal="center" vertical="center"/>
    </xf>
    <xf numFmtId="0" fontId="59" fillId="21" borderId="15" xfId="0" applyFont="1" applyFill="1" applyBorder="1" applyAlignment="1">
      <alignment horizontal="center" vertical="center"/>
    </xf>
    <xf numFmtId="0" fontId="59" fillId="21" borderId="20" xfId="0" applyFont="1" applyFill="1" applyBorder="1" applyAlignment="1">
      <alignment horizontal="center" vertical="center"/>
    </xf>
    <xf numFmtId="0" fontId="59" fillId="21" borderId="22" xfId="0" applyFont="1" applyFill="1" applyBorder="1" applyAlignment="1">
      <alignment horizontal="center" vertical="center"/>
    </xf>
    <xf numFmtId="0" fontId="59" fillId="21" borderId="25" xfId="0" applyFont="1" applyFill="1" applyBorder="1" applyAlignment="1">
      <alignment horizontal="center" vertical="center"/>
    </xf>
    <xf numFmtId="0" fontId="59" fillId="26" borderId="0" xfId="0" applyFont="1" applyFill="1" applyAlignment="1">
      <alignment horizontal="center" vertical="center"/>
    </xf>
    <xf numFmtId="0" fontId="59" fillId="26" borderId="9" xfId="0" applyFont="1" applyFill="1" applyBorder="1" applyAlignment="1">
      <alignment horizontal="center" vertical="center"/>
    </xf>
    <xf numFmtId="0" fontId="59" fillId="25" borderId="0" xfId="0" applyFont="1" applyFill="1" applyAlignment="1">
      <alignment horizontal="center" vertical="center"/>
    </xf>
    <xf numFmtId="0" fontId="59" fillId="21" borderId="30" xfId="0" applyFont="1" applyFill="1" applyBorder="1" applyAlignment="1">
      <alignment horizontal="center" vertical="center"/>
    </xf>
    <xf numFmtId="0" fontId="59" fillId="21" borderId="21" xfId="0" applyFont="1" applyFill="1" applyBorder="1" applyAlignment="1">
      <alignment horizontal="center" vertical="center"/>
    </xf>
    <xf numFmtId="0" fontId="65" fillId="0" borderId="0" xfId="0" applyFont="1" applyAlignment="1">
      <alignment horizontal="center"/>
    </xf>
    <xf numFmtId="2" fontId="24" fillId="2" borderId="0" xfId="0" applyNumberFormat="1" applyFont="1" applyFill="1" applyAlignment="1">
      <alignment horizontal="right" vertical="center"/>
    </xf>
    <xf numFmtId="0" fontId="2" fillId="2" borderId="25" xfId="0" applyFont="1" applyFill="1" applyBorder="1" applyAlignment="1">
      <alignment horizontal="right"/>
    </xf>
    <xf numFmtId="0" fontId="2" fillId="2" borderId="0" xfId="0" applyFont="1" applyFill="1" applyAlignment="1">
      <alignment horizontal="right" vertical="center"/>
    </xf>
    <xf numFmtId="2" fontId="66" fillId="2" borderId="0" xfId="0" applyNumberFormat="1" applyFont="1" applyFill="1" applyAlignment="1">
      <alignment horizontal="right" vertical="center"/>
    </xf>
    <xf numFmtId="1" fontId="67" fillId="14" borderId="0" xfId="0" applyNumberFormat="1" applyFont="1" applyFill="1" applyAlignment="1">
      <alignment horizontal="center" vertical="center"/>
    </xf>
    <xf numFmtId="1" fontId="2" fillId="14" borderId="0" xfId="0" applyNumberFormat="1" applyFont="1" applyFill="1" applyAlignment="1">
      <alignment horizontal="center" vertical="center"/>
    </xf>
    <xf numFmtId="1" fontId="68" fillId="14" borderId="0" xfId="0" applyNumberFormat="1" applyFont="1" applyFill="1" applyAlignment="1">
      <alignment horizontal="center" vertical="center"/>
    </xf>
    <xf numFmtId="164" fontId="43" fillId="0" borderId="27" xfId="0" applyNumberFormat="1" applyFont="1" applyBorder="1" applyAlignment="1">
      <alignment horizontal="center" vertical="center"/>
    </xf>
    <xf numFmtId="164" fontId="43" fillId="0" borderId="23" xfId="0" applyNumberFormat="1" applyFont="1" applyBorder="1" applyAlignment="1">
      <alignment horizontal="center" vertical="center"/>
    </xf>
    <xf numFmtId="164" fontId="43" fillId="0" borderId="8" xfId="0" applyNumberFormat="1" applyFont="1" applyBorder="1" applyAlignment="1">
      <alignment horizontal="center" vertical="center"/>
    </xf>
    <xf numFmtId="164" fontId="54" fillId="15" borderId="23" xfId="0" applyNumberFormat="1" applyFont="1" applyFill="1" applyBorder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30" fillId="11" borderId="0" xfId="0" applyFont="1" applyFill="1" applyAlignment="1">
      <alignment horizontal="center" vertical="center"/>
    </xf>
    <xf numFmtId="164" fontId="4" fillId="28" borderId="0" xfId="0" applyNumberFormat="1" applyFont="1" applyFill="1" applyAlignment="1">
      <alignment horizontal="center" vertical="center"/>
    </xf>
    <xf numFmtId="2" fontId="69" fillId="11" borderId="0" xfId="0" applyNumberFormat="1" applyFont="1" applyFill="1" applyAlignment="1">
      <alignment horizontal="center" vertical="center"/>
    </xf>
    <xf numFmtId="164" fontId="20" fillId="17" borderId="6" xfId="0" applyNumberFormat="1" applyFont="1" applyFill="1" applyBorder="1" applyAlignment="1">
      <alignment horizontal="center"/>
    </xf>
    <xf numFmtId="164" fontId="20" fillId="17" borderId="11" xfId="0" applyNumberFormat="1" applyFont="1" applyFill="1" applyBorder="1" applyAlignment="1">
      <alignment horizontal="center"/>
    </xf>
    <xf numFmtId="164" fontId="20" fillId="17" borderId="14" xfId="0" applyNumberFormat="1" applyFont="1" applyFill="1" applyBorder="1" applyAlignment="1">
      <alignment horizontal="center"/>
    </xf>
    <xf numFmtId="0" fontId="70" fillId="4" borderId="0" xfId="0" applyFont="1" applyFill="1" applyAlignment="1">
      <alignment horizontal="center" vertical="center"/>
    </xf>
    <xf numFmtId="0" fontId="70" fillId="4" borderId="8" xfId="0" applyFont="1" applyFill="1" applyBorder="1" applyAlignment="1">
      <alignment horizontal="center" vertical="center"/>
    </xf>
    <xf numFmtId="164" fontId="46" fillId="27" borderId="5" xfId="0" applyNumberFormat="1" applyFont="1" applyFill="1" applyBorder="1" applyAlignment="1">
      <alignment horizontal="center" vertical="center"/>
    </xf>
    <xf numFmtId="164" fontId="46" fillId="27" borderId="7" xfId="0" applyNumberFormat="1" applyFont="1" applyFill="1" applyBorder="1" applyAlignment="1">
      <alignment horizontal="center" vertical="center"/>
    </xf>
    <xf numFmtId="164" fontId="46" fillId="27" borderId="12" xfId="0" applyNumberFormat="1" applyFont="1" applyFill="1" applyBorder="1" applyAlignment="1">
      <alignment horizontal="center" vertical="center"/>
    </xf>
    <xf numFmtId="164" fontId="46" fillId="27" borderId="15" xfId="0" applyNumberFormat="1" applyFont="1" applyFill="1" applyBorder="1" applyAlignment="1">
      <alignment horizontal="center" vertical="center"/>
    </xf>
    <xf numFmtId="164" fontId="4" fillId="23" borderId="4" xfId="0" applyNumberFormat="1" applyFont="1" applyFill="1" applyBorder="1" applyAlignment="1">
      <alignment horizontal="center" vertical="center"/>
    </xf>
    <xf numFmtId="164" fontId="4" fillId="23" borderId="9" xfId="0" applyNumberFormat="1" applyFont="1" applyFill="1" applyBorder="1" applyAlignment="1">
      <alignment horizontal="center" vertical="center"/>
    </xf>
    <xf numFmtId="164" fontId="4" fillId="23" borderId="13" xfId="0" applyNumberFormat="1" applyFont="1" applyFill="1" applyBorder="1" applyAlignment="1">
      <alignment horizontal="center" vertical="center"/>
    </xf>
    <xf numFmtId="0" fontId="20" fillId="19" borderId="0" xfId="0" applyFont="1" applyFill="1" applyAlignment="1">
      <alignment horizontal="center" vertical="center"/>
    </xf>
    <xf numFmtId="164" fontId="4" fillId="23" borderId="10" xfId="0" applyNumberFormat="1" applyFont="1" applyFill="1" applyBorder="1" applyAlignment="1">
      <alignment horizontal="center" vertical="center"/>
    </xf>
    <xf numFmtId="0" fontId="72" fillId="2" borderId="0" xfId="0" applyFont="1" applyFill="1" applyAlignment="1">
      <alignment horizontal="center" vertical="center"/>
    </xf>
    <xf numFmtId="2" fontId="7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1" fillId="2" borderId="0" xfId="0" applyNumberFormat="1" applyFont="1" applyFill="1" applyAlignment="1">
      <alignment horizontal="center"/>
    </xf>
    <xf numFmtId="164" fontId="7" fillId="5" borderId="7" xfId="0" applyNumberFormat="1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/>
    </xf>
    <xf numFmtId="164" fontId="7" fillId="6" borderId="5" xfId="0" applyNumberFormat="1" applyFont="1" applyFill="1" applyBorder="1" applyAlignment="1">
      <alignment horizontal="center" vertical="center"/>
    </xf>
    <xf numFmtId="1" fontId="27" fillId="0" borderId="5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" fontId="2" fillId="17" borderId="6" xfId="0" applyNumberFormat="1" applyFont="1" applyFill="1" applyBorder="1" applyAlignment="1">
      <alignment horizontal="center" vertical="center"/>
    </xf>
    <xf numFmtId="164" fontId="7" fillId="6" borderId="9" xfId="0" applyNumberFormat="1" applyFont="1" applyFill="1" applyBorder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164" fontId="7" fillId="6" borderId="0" xfId="0" applyNumberFormat="1" applyFont="1" applyFill="1" applyAlignment="1">
      <alignment horizontal="center" vertical="center"/>
    </xf>
    <xf numFmtId="164" fontId="7" fillId="6" borderId="10" xfId="0" applyNumberFormat="1" applyFont="1" applyFill="1" applyBorder="1" applyAlignment="1">
      <alignment horizontal="center" vertical="center"/>
    </xf>
    <xf numFmtId="1" fontId="27" fillId="0" borderId="10" xfId="0" applyNumberFormat="1" applyFont="1" applyBorder="1" applyAlignment="1">
      <alignment horizontal="center" vertical="center"/>
    </xf>
    <xf numFmtId="164" fontId="7" fillId="6" borderId="12" xfId="0" applyNumberFormat="1" applyFont="1" applyFill="1" applyBorder="1" applyAlignment="1">
      <alignment horizontal="center" vertical="center"/>
    </xf>
    <xf numFmtId="164" fontId="7" fillId="6" borderId="13" xfId="0" applyNumberFormat="1" applyFont="1" applyFill="1" applyBorder="1" applyAlignment="1">
      <alignment horizontal="center" vertical="center"/>
    </xf>
    <xf numFmtId="164" fontId="7" fillId="5" borderId="15" xfId="0" applyNumberFormat="1" applyFont="1" applyFill="1" applyBorder="1" applyAlignment="1">
      <alignment horizontal="center" vertical="center"/>
    </xf>
    <xf numFmtId="1" fontId="27" fillId="0" borderId="12" xfId="0" applyNumberFormat="1" applyFont="1" applyBorder="1" applyAlignment="1">
      <alignment horizontal="center" vertical="center"/>
    </xf>
    <xf numFmtId="1" fontId="27" fillId="0" borderId="13" xfId="0" applyNumberFormat="1" applyFont="1" applyBorder="1" applyAlignment="1">
      <alignment horizontal="center" vertical="center"/>
    </xf>
    <xf numFmtId="1" fontId="27" fillId="0" borderId="15" xfId="0" applyNumberFormat="1" applyFont="1" applyBorder="1" applyAlignment="1">
      <alignment horizontal="center" vertical="center"/>
    </xf>
    <xf numFmtId="1" fontId="21" fillId="2" borderId="0" xfId="0" applyNumberFormat="1" applyFont="1" applyFill="1" applyAlignment="1">
      <alignment horizontal="center"/>
    </xf>
    <xf numFmtId="164" fontId="7" fillId="0" borderId="5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64" fontId="2" fillId="28" borderId="0" xfId="0" applyNumberFormat="1" applyFont="1" applyFill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" fontId="2" fillId="17" borderId="11" xfId="0" applyNumberFormat="1" applyFont="1" applyFill="1" applyBorder="1" applyAlignment="1">
      <alignment horizontal="center" vertical="center"/>
    </xf>
    <xf numFmtId="1" fontId="2" fillId="17" borderId="14" xfId="0" applyNumberFormat="1" applyFont="1" applyFill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2" fontId="30" fillId="11" borderId="0" xfId="0" applyNumberFormat="1" applyFont="1" applyFill="1" applyAlignment="1">
      <alignment horizontal="center" vertical="center"/>
    </xf>
    <xf numFmtId="2" fontId="21" fillId="2" borderId="0" xfId="0" applyNumberFormat="1" applyFont="1" applyFill="1" applyAlignment="1">
      <alignment horizontal="right" vertical="center"/>
    </xf>
    <xf numFmtId="164" fontId="73" fillId="6" borderId="0" xfId="0" applyNumberFormat="1" applyFont="1" applyFill="1" applyAlignment="1">
      <alignment horizontal="center" vertical="center"/>
    </xf>
    <xf numFmtId="1" fontId="12" fillId="15" borderId="17" xfId="0" applyNumberFormat="1" applyFont="1" applyFill="1" applyBorder="1" applyAlignment="1">
      <alignment horizontal="center" vertical="center"/>
    </xf>
    <xf numFmtId="164" fontId="12" fillId="15" borderId="5" xfId="0" applyNumberFormat="1" applyFont="1" applyFill="1" applyBorder="1" applyAlignment="1">
      <alignment horizontal="center" vertical="center"/>
    </xf>
    <xf numFmtId="1" fontId="12" fillId="13" borderId="6" xfId="0" applyNumberFormat="1" applyFont="1" applyFill="1" applyBorder="1" applyAlignment="1">
      <alignment vertical="center"/>
    </xf>
    <xf numFmtId="2" fontId="10" fillId="2" borderId="0" xfId="0" applyNumberFormat="1" applyFont="1" applyFill="1" applyAlignment="1">
      <alignment horizontal="left" vertical="center"/>
    </xf>
    <xf numFmtId="1" fontId="12" fillId="15" borderId="19" xfId="0" applyNumberFormat="1" applyFont="1" applyFill="1" applyBorder="1" applyAlignment="1">
      <alignment horizontal="center" vertical="center"/>
    </xf>
    <xf numFmtId="164" fontId="74" fillId="15" borderId="18" xfId="0" applyNumberFormat="1" applyFont="1" applyFill="1" applyBorder="1" applyAlignment="1">
      <alignment horizontal="center" vertical="center"/>
    </xf>
    <xf numFmtId="1" fontId="12" fillId="13" borderId="14" xfId="0" applyNumberFormat="1" applyFont="1" applyFill="1" applyBorder="1" applyAlignment="1">
      <alignment vertical="center"/>
    </xf>
    <xf numFmtId="12" fontId="2" fillId="9" borderId="0" xfId="0" applyNumberFormat="1" applyFont="1" applyFill="1" applyAlignment="1">
      <alignment horizontal="center" vertical="center"/>
    </xf>
    <xf numFmtId="164" fontId="27" fillId="29" borderId="0" xfId="0" applyNumberFormat="1" applyFont="1" applyFill="1" applyAlignment="1">
      <alignment horizontal="center" vertical="center"/>
    </xf>
    <xf numFmtId="164" fontId="2" fillId="29" borderId="0" xfId="0" applyNumberFormat="1" applyFont="1" applyFill="1" applyAlignment="1">
      <alignment horizontal="center" vertical="center"/>
    </xf>
    <xf numFmtId="2" fontId="2" fillId="9" borderId="0" xfId="0" applyNumberFormat="1" applyFont="1" applyFill="1" applyAlignment="1">
      <alignment horizontal="center" vertical="center"/>
    </xf>
    <xf numFmtId="1" fontId="2" fillId="29" borderId="0" xfId="0" applyNumberFormat="1" applyFont="1" applyFill="1" applyAlignment="1">
      <alignment horizontal="center" vertical="center"/>
    </xf>
    <xf numFmtId="2" fontId="60" fillId="10" borderId="30" xfId="0" applyNumberFormat="1" applyFont="1" applyFill="1" applyBorder="1" applyAlignment="1">
      <alignment horizontal="center" vertical="center"/>
    </xf>
    <xf numFmtId="2" fontId="60" fillId="10" borderId="29" xfId="0" applyNumberFormat="1" applyFont="1" applyFill="1" applyBorder="1" applyAlignment="1">
      <alignment horizontal="center" vertical="center"/>
    </xf>
    <xf numFmtId="2" fontId="60" fillId="10" borderId="21" xfId="0" applyNumberFormat="1" applyFont="1" applyFill="1" applyBorder="1" applyAlignment="1">
      <alignment horizontal="center" vertical="center"/>
    </xf>
    <xf numFmtId="2" fontId="60" fillId="10" borderId="20" xfId="0" applyNumberFormat="1" applyFont="1" applyFill="1" applyBorder="1" applyAlignment="1">
      <alignment horizontal="center" vertical="center"/>
    </xf>
    <xf numFmtId="0" fontId="61" fillId="15" borderId="0" xfId="0" applyFont="1" applyFill="1" applyAlignment="1">
      <alignment horizontal="center" vertical="center"/>
    </xf>
    <xf numFmtId="2" fontId="60" fillId="10" borderId="28" xfId="0" applyNumberFormat="1" applyFont="1" applyFill="1" applyBorder="1" applyAlignment="1">
      <alignment horizontal="center" vertical="center"/>
    </xf>
    <xf numFmtId="2" fontId="60" fillId="10" borderId="22" xfId="0" applyNumberFormat="1" applyFont="1" applyFill="1" applyBorder="1" applyAlignment="1">
      <alignment horizontal="center" vertical="center"/>
    </xf>
    <xf numFmtId="2" fontId="54" fillId="10" borderId="30" xfId="0" applyNumberFormat="1" applyFont="1" applyFill="1" applyBorder="1" applyAlignment="1">
      <alignment horizontal="center" vertical="center"/>
    </xf>
    <xf numFmtId="2" fontId="54" fillId="10" borderId="29" xfId="0" applyNumberFormat="1" applyFont="1" applyFill="1" applyBorder="1" applyAlignment="1">
      <alignment horizontal="center" vertical="center"/>
    </xf>
    <xf numFmtId="2" fontId="54" fillId="10" borderId="28" xfId="0" applyNumberFormat="1" applyFont="1" applyFill="1" applyBorder="1" applyAlignment="1">
      <alignment horizontal="center" vertical="center"/>
    </xf>
    <xf numFmtId="2" fontId="54" fillId="10" borderId="21" xfId="0" applyNumberFormat="1" applyFont="1" applyFill="1" applyBorder="1" applyAlignment="1">
      <alignment horizontal="center" vertical="center"/>
    </xf>
    <xf numFmtId="2" fontId="54" fillId="10" borderId="20" xfId="0" applyNumberFormat="1" applyFont="1" applyFill="1" applyBorder="1" applyAlignment="1">
      <alignment horizontal="center" vertical="center"/>
    </xf>
    <xf numFmtId="2" fontId="54" fillId="10" borderId="22" xfId="0" applyNumberFormat="1" applyFont="1" applyFill="1" applyBorder="1" applyAlignment="1">
      <alignment horizontal="center" vertical="center"/>
    </xf>
  </cellXfs>
  <cellStyles count="4">
    <cellStyle name="Comma 2" xfId="3" xr:uid="{89E405CF-40C0-4926-A9BC-465FEFB03745}"/>
    <cellStyle name="Normal" xfId="0" builtinId="0"/>
    <cellStyle name="Normal 2" xfId="1" xr:uid="{D1F82851-0BDC-4987-9E84-3A7E501318F8}"/>
    <cellStyle name="Percent" xfId="2" builtinId="5"/>
  </cellStyles>
  <dxfs count="5"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0000FF"/>
      <color rgb="FFBDEEFF"/>
      <color rgb="FFCDCDFF"/>
      <color rgb="FF8BE1FF"/>
      <color rgb="FF89FF89"/>
      <color rgb="FFD1D1D1"/>
      <color rgb="FFF0F0F0"/>
      <color rgb="FF93E3FF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49151389523755"/>
          <c:y val="0.22523325632993799"/>
          <c:w val="0.79054751702667614"/>
          <c:h val="0.6302116248224023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square"/>
            <c:size val="35"/>
            <c:spPr>
              <a:solidFill>
                <a:srgbClr val="93E3FF">
                  <a:alpha val="50000"/>
                </a:srgbClr>
              </a:solidFill>
              <a:ln w="3175">
                <a:solidFill>
                  <a:srgbClr val="000000"/>
                </a:solidFill>
              </a:ln>
              <a:effectLst/>
            </c:spPr>
          </c:marker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0-4E78-4DB8-B4B8-522A38C8330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089C0F4-3409-40FA-951E-7BAAC365977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E78-4DB8-B4B8-522A38C8330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F863E1B-D6A5-46FC-84C5-48AB876B771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E78-4DB8-B4B8-522A38C8330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39C954-26AB-46AE-BA0D-DE27C3BFC57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E78-4DB8-B4B8-522A38C8330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4F597D-3B1E-44FB-915E-82A925CF486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E78-4DB8-B4B8-522A38C83309}"/>
                </c:ext>
              </c:extLst>
            </c:dLbl>
            <c:dLbl>
              <c:idx val="4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2500" b="1">
                        <a:solidFill>
                          <a:srgbClr val="FF0000"/>
                        </a:solidFill>
                      </a:defRPr>
                    </a:pPr>
                    <a:fld id="{33C0E864-6191-4200-BB48-9C85E4E72875}" type="CELLRANGE">
                      <a:rPr lang="en-US"/>
                      <a:pPr>
                        <a:defRPr sz="2500" b="1">
                          <a:solidFill>
                            <a:srgbClr val="FF0000"/>
                          </a:solidFill>
                        </a:defRPr>
                      </a:pPr>
                      <a:t>[CELLRANGE]</a:t>
                    </a:fld>
                    <a:endParaRPr lang="LID4096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E78-4DB8-B4B8-522A38C833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500" b="1"/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571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8920649200174922E-2"/>
                  <c:y val="-0.31562813603560935"/>
                </c:manualLayout>
              </c:layout>
              <c:tx>
                <c:rich>
                  <a:bodyPr rot="0" vert="horz"/>
                  <a:lstStyle/>
                  <a:p>
                    <a:pPr>
                      <a:defRPr b="1"/>
                    </a:pPr>
                    <a:r>
                      <a:rPr lang="en-US" sz="2400" baseline="0"/>
                      <a:t>y = 0.7297x + 7.7622</a:t>
                    </a:r>
                    <a:endParaRPr lang="en-US" sz="2400"/>
                  </a:p>
                </c:rich>
              </c:tx>
              <c:numFmt formatCode="General" sourceLinked="0"/>
              <c:spPr>
                <a:solidFill>
                  <a:srgbClr val="93E3FF"/>
                </a:solidFill>
                <a:ln w="25400">
                  <a:noFill/>
                </a:ln>
              </c:spPr>
            </c:trendlineLbl>
          </c:trendline>
          <c:xVal>
            <c:numRef>
              <c:f>A!$AH$14:$AH$18</c:f>
              <c:numCache>
                <c:formatCode>0</c:formatCode>
                <c:ptCount val="5"/>
                <c:pt idx="0">
                  <c:v>13</c:v>
                </c:pt>
                <c:pt idx="1">
                  <c:v>6</c:v>
                </c:pt>
                <c:pt idx="2">
                  <c:v>11</c:v>
                </c:pt>
                <c:pt idx="3">
                  <c:v>18</c:v>
                </c:pt>
                <c:pt idx="4">
                  <c:v>2</c:v>
                </c:pt>
              </c:numCache>
            </c:numRef>
          </c:xVal>
          <c:yVal>
            <c:numRef>
              <c:f>A!$AI$14:$AI$18</c:f>
              <c:numCache>
                <c:formatCode>0</c:formatCode>
                <c:ptCount val="5"/>
                <c:pt idx="0">
                  <c:v>23</c:v>
                </c:pt>
                <c:pt idx="1">
                  <c:v>17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A!$AG$5:$AG$9</c15:f>
                <c15:dlblRangeCache>
                  <c:ptCount val="5"/>
                  <c:pt idx="0">
                    <c:v>30</c:v>
                  </c:pt>
                  <c:pt idx="1">
                    <c:v>-1</c:v>
                  </c:pt>
                  <c:pt idx="2">
                    <c:v>-20</c:v>
                  </c:pt>
                  <c:pt idx="3">
                    <c:v>400</c:v>
                  </c:pt>
                  <c:pt idx="4">
                    <c:v>116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4E78-4DB8-B4B8-522A38C83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13904"/>
        <c:axId val="1"/>
      </c:scatterChart>
      <c:valAx>
        <c:axId val="121991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600"/>
            </a:pPr>
            <a:endParaRPr lang="LID4096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/>
            </a:pPr>
            <a:endParaRPr lang="LID4096"/>
          </a:p>
        </c:txPr>
        <c:crossAx val="1219913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20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chart" Target="../charts/chart1.xml"/><Relationship Id="rId6" Type="http://schemas.openxmlformats.org/officeDocument/2006/relationships/image" Target="../media/image6.pn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247650</xdr:colOff>
      <xdr:row>57</xdr:row>
      <xdr:rowOff>0</xdr:rowOff>
    </xdr:from>
    <xdr:ext cx="7239000" cy="838697"/>
    <xdr:sp macro="" textlink="">
      <xdr:nvSpPr>
        <xdr:cNvPr id="2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496550" y="17878425"/>
          <a:ext cx="7239000" cy="838697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endParaRPr lang="pt-BR" sz="3000" b="1" i="0">
            <a:solidFill>
              <a:srgbClr val="000000"/>
            </a:solidFill>
          </a:endParaRPr>
        </a:p>
      </xdr:txBody>
    </xdr:sp>
    <xdr:clientData/>
  </xdr:oneCellAnchor>
  <xdr:twoCellAnchor>
    <xdr:from>
      <xdr:col>24</xdr:col>
      <xdr:colOff>79806</xdr:colOff>
      <xdr:row>2</xdr:row>
      <xdr:rowOff>234677</xdr:rowOff>
    </xdr:from>
    <xdr:to>
      <xdr:col>29</xdr:col>
      <xdr:colOff>475686</xdr:colOff>
      <xdr:row>12</xdr:row>
      <xdr:rowOff>106132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1156020" y="819784"/>
          <a:ext cx="3321416" cy="3518169"/>
          <a:chOff x="11263135" y="1094937"/>
          <a:chExt cx="3567483" cy="3477429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 txBox="1"/>
            </xdr:nvSpPr>
            <xdr:spPr>
              <a:xfrm>
                <a:off x="11278941" y="4052822"/>
                <a:ext cx="3551677" cy="519544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pt-BR" sz="2500" b="1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𝐏𝐡𝐲𝐬𝐢𝐜𝐚𝐥</m:t>
                      </m:r>
                      <m:r>
                        <a:rPr lang="pt-BR" sz="2500" b="1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pt-BR" sz="2500" b="1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𝐝𝐢𝐬𝐭𝐚𝐧𝐜𝐞𝐬</m:t>
                      </m:r>
                      <m:r>
                        <a:rPr lang="pt-BR" sz="2500" b="1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  </m:t>
                      </m:r>
                      <m:sSub>
                        <m:sSubPr>
                          <m:ctrlPr>
                            <a:rPr lang="pt-BR" sz="2500" b="1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2500" b="1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𝒉</m:t>
                          </m:r>
                        </m:e>
                        <m:sub>
                          <m:r>
                            <a:rPr lang="pt-BR" sz="2500" b="1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𝒊</m:t>
                          </m:r>
                        </m:sub>
                      </m:sSub>
                    </m:oMath>
                  </m:oMathPara>
                </a14:m>
                <a:endParaRPr lang="pt-BR" sz="2500" b="1" i="0">
                  <a:solidFill>
                    <a:sysClr val="windowText" lastClr="00000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 txBox="1"/>
            </xdr:nvSpPr>
            <xdr:spPr>
              <a:xfrm>
                <a:off x="11278941" y="4052822"/>
                <a:ext cx="3551677" cy="519544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algn="ctr"/>
                <a:r>
                  <a:rPr lang="pt-BR" sz="2500" b="1" i="0">
                    <a:solidFill>
                      <a:sysClr val="windowText" lastClr="000000"/>
                    </a:solidFill>
                    <a:latin typeface="Cambria Math" panose="02040503050406030204" pitchFamily="18" charset="0"/>
                  </a:rPr>
                  <a:t>𝐏𝐡𝐲𝐬𝐢𝐜𝐚𝐥 𝐝𝐢𝐬𝐭𝐚𝐧𝐜𝐞𝐬  𝒉_𝒊</a:t>
                </a:r>
                <a:endParaRPr lang="pt-BR" sz="2500" b="1" i="0">
                  <a:solidFill>
                    <a:sysClr val="windowText" lastClr="00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 txBox="1"/>
            </xdr:nvSpPr>
            <xdr:spPr>
              <a:xfrm>
                <a:off x="11263135" y="1094937"/>
                <a:ext cx="3170217" cy="50776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Relative</m:t>
                      </m:r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positions</m:t>
                      </m:r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</m:t>
                      </m:r>
                    </m:oMath>
                  </m:oMathPara>
                </a14:m>
                <a:endParaRPr kumimoji="0" lang="en-GB" sz="2500" b="1" i="0" u="none" strike="noStrike" kern="1200" cap="none" spc="0" normalizeH="0" baseline="0" noProof="0" dirty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0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 txBox="1"/>
            </xdr:nvSpPr>
            <xdr:spPr>
              <a:xfrm>
                <a:off x="11263135" y="1094937"/>
                <a:ext cx="3170217" cy="50776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GB" sz="2500" b="1" i="0" u="none" strike="noStrike" kern="1200" cap="none" spc="0" normalizeH="0" baseline="0" noProof="0" dirty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"Relative positions </a:t>
                </a:r>
                <a:r>
                  <a:rPr kumimoji="0" lang="LID4096" sz="2500" b="1" i="0" u="none" strike="noStrike" kern="1200" cap="none" spc="0" normalizeH="0" baseline="0" noProof="0" dirty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"</a:t>
                </a:r>
                <a:endParaRPr kumimoji="0" lang="en-GB" sz="2500" b="1" i="0" u="none" strike="noStrike" kern="1200" cap="none" spc="0" normalizeH="0" baseline="0" noProof="0" dirty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3</xdr:col>
      <xdr:colOff>319010</xdr:colOff>
      <xdr:row>8</xdr:row>
      <xdr:rowOff>13607</xdr:rowOff>
    </xdr:from>
    <xdr:to>
      <xdr:col>20</xdr:col>
      <xdr:colOff>108857</xdr:colOff>
      <xdr:row>20</xdr:row>
      <xdr:rowOff>326571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244296" y="2884714"/>
          <a:ext cx="7886097" cy="4395107"/>
          <a:chOff x="1371220" y="3143250"/>
          <a:chExt cx="8085744" cy="4395107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371220" y="5279572"/>
            <a:ext cx="625929" cy="707571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3000" b="1"/>
              <a:t>!!</a:t>
            </a:r>
            <a:endParaRPr lang="LID4096" sz="3000" b="1"/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 flipV="1">
            <a:off x="1741714" y="3143250"/>
            <a:ext cx="7715250" cy="4395107"/>
          </a:xfrm>
          <a:prstGeom prst="line">
            <a:avLst/>
          </a:prstGeom>
          <a:ln w="28575">
            <a:solidFill>
              <a:srgbClr val="000000">
                <a:alpha val="50196"/>
              </a:srgb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217716</xdr:colOff>
      <xdr:row>19</xdr:row>
      <xdr:rowOff>136072</xdr:rowOff>
    </xdr:from>
    <xdr:to>
      <xdr:col>23</xdr:col>
      <xdr:colOff>3</xdr:colOff>
      <xdr:row>27</xdr:row>
      <xdr:rowOff>317045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721178</xdr:colOff>
      <xdr:row>22</xdr:row>
      <xdr:rowOff>149681</xdr:rowOff>
    </xdr:from>
    <xdr:to>
      <xdr:col>35</xdr:col>
      <xdr:colOff>169214</xdr:colOff>
      <xdr:row>23</xdr:row>
      <xdr:rowOff>299358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15090321" y="7783288"/>
              <a:ext cx="2958679" cy="4898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14:m>
                <m:oMath xmlns:m="http://schemas.openxmlformats.org/officeDocument/2006/math">
                  <m:r>
                    <a:rPr lang="pt-BR" sz="2500" b="0" i="1">
                      <a:solidFill>
                        <a:srgbClr val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𝑏𝑦</m:t>
                  </m:r>
                </m:oMath>
              </a14:m>
              <a:r>
                <a:rPr lang="pt-BR" sz="2500" b="0" i="0">
                  <a:effectLst/>
                  <a:latin typeface=" linear regression"/>
                  <a:ea typeface="+mn-ea"/>
                  <a:cs typeface="+mn-cs"/>
                </a:rPr>
                <a:t> linear regression:</a:t>
              </a:r>
              <a:endParaRPr lang="en-150" sz="2500">
                <a:effectLst/>
                <a:latin typeface=" linear regression"/>
              </a:endParaRPr>
            </a:p>
            <a:p>
              <a:pPr algn="r"/>
              <a:endParaRPr lang="pt-BR" sz="2500" b="0" i="0">
                <a:solidFill>
                  <a:schemeClr val="bg1">
                    <a:lumMod val="85000"/>
                  </a:schemeClr>
                </a:solidFill>
                <a:latin typeface=" linear regression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C55FF6E-792B-4B5D-B90F-18D415F3306B}"/>
                </a:ext>
              </a:extLst>
            </xdr:cNvPr>
            <xdr:cNvSpPr txBox="1"/>
          </xdr:nvSpPr>
          <xdr:spPr>
            <a:xfrm>
              <a:off x="15090321" y="7783288"/>
              <a:ext cx="2958679" cy="4898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:r>
                <a:rPr lang="pt-BR" sz="2500" b="0" i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𝑏𝑦</a:t>
              </a:r>
              <a:r>
                <a:rPr lang="pt-BR" sz="2500" b="0" i="0">
                  <a:effectLst/>
                  <a:latin typeface=" linear regression"/>
                  <a:ea typeface="+mn-ea"/>
                  <a:cs typeface="+mn-cs"/>
                </a:rPr>
                <a:t> linear regression:</a:t>
              </a:r>
              <a:endParaRPr lang="en-150" sz="2500">
                <a:effectLst/>
                <a:latin typeface=" linear regression"/>
              </a:endParaRPr>
            </a:p>
            <a:p>
              <a:pPr algn="r"/>
              <a:endParaRPr lang="pt-BR" sz="2500" b="0" i="0">
                <a:solidFill>
                  <a:schemeClr val="bg1">
                    <a:lumMod val="85000"/>
                  </a:schemeClr>
                </a:solidFill>
                <a:latin typeface=" linear regression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42</xdr:col>
      <xdr:colOff>27212</xdr:colOff>
      <xdr:row>1</xdr:row>
      <xdr:rowOff>163285</xdr:rowOff>
    </xdr:from>
    <xdr:to>
      <xdr:col>47</xdr:col>
      <xdr:colOff>285749</xdr:colOff>
      <xdr:row>3</xdr:row>
      <xdr:rowOff>2963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21594533" y="326571"/>
              <a:ext cx="2925537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𝑿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∗ 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t-BR" sz="35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=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21594533" y="326571"/>
              <a:ext cx="2925537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𝑿  ∗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 ▁𝒂  </a:t>
              </a:r>
              <a:r>
                <a:rPr lang="pt-BR" sz="35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=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41</xdr:col>
      <xdr:colOff>435428</xdr:colOff>
      <xdr:row>10</xdr:row>
      <xdr:rowOff>95250</xdr:rowOff>
    </xdr:from>
    <xdr:to>
      <xdr:col>47</xdr:col>
      <xdr:colOff>285750</xdr:colOff>
      <xdr:row>12</xdr:row>
      <xdr:rowOff>98214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21376821" y="3646714"/>
              <a:ext cx="3143250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  <m:sup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lang="pt-BR" sz="35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35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∗ 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t-BR" sz="35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</m:e>
                    </m:ba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21376821" y="3646714"/>
              <a:ext cx="3143250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𝑿^(−𝟏)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35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pt-BR" sz="35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∗ 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pt-BR" sz="35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▁𝒂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</xdr:col>
      <xdr:colOff>190501</xdr:colOff>
      <xdr:row>1</xdr:row>
      <xdr:rowOff>258535</xdr:rowOff>
    </xdr:from>
    <xdr:to>
      <xdr:col>10</xdr:col>
      <xdr:colOff>217714</xdr:colOff>
      <xdr:row>8</xdr:row>
      <xdr:rowOff>176893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660072" y="421821"/>
              <a:ext cx="3020785" cy="2626179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horzOverflow="clip" wrap="none">
              <a:noAutofit/>
            </a:bodyPr>
            <a:lstStyle/>
            <a:p>
              <a:pPr algn="l"/>
              <a:r>
                <a:rPr lang="pt-BR" sz="3000" b="1">
                  <a:solidFill>
                    <a:schemeClr val="bg1">
                      <a:lumMod val="85000"/>
                    </a:schemeClr>
                  </a:solidFill>
                </a:rPr>
                <a:t>  </a:t>
              </a:r>
              <a14:m>
                <m:oMath xmlns:m="http://schemas.openxmlformats.org/officeDocument/2006/math">
                  <m:r>
                    <a:rPr lang="pt-BR" sz="3000" b="1" i="0">
                      <a:solidFill>
                        <a:schemeClr val="bg1">
                          <a:lumMod val="85000"/>
                        </a:schemeClr>
                      </a:solidFill>
                      <a:latin typeface="Cambria Math" panose="02040503050406030204" pitchFamily="18" charset="0"/>
                    </a:rPr>
                    <m:t>𝐀</m:t>
                  </m:r>
                  <m:r>
                    <a:rPr lang="pt-BR" sz="3000" b="1" i="0">
                      <a:solidFill>
                        <a:schemeClr val="bg1">
                          <a:lumMod val="85000"/>
                        </a:schemeClr>
                      </a:solidFill>
                      <a:latin typeface="Cambria Math" panose="02040503050406030204" pitchFamily="18" charset="0"/>
                    </a:rPr>
                    <m:t>  ∗ </m:t>
                  </m:r>
                  <m:bar>
                    <m:barPr>
                      <m:ctrlPr>
                        <a:rPr kumimoji="0" lang="pt-BR" sz="30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kumimoji="0" lang="pt-BR" sz="30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𝐱</m:t>
                      </m:r>
                    </m:e>
                  </m:bar>
                  <m:r>
                    <a:rPr kumimoji="0" lang="pt-BR" sz="3000" b="1" i="0" u="none" strike="noStrike" kern="0" cap="none" spc="0" normalizeH="0" baseline="0" noProof="0">
                      <a:ln>
                        <a:noFill/>
                      </a:ln>
                      <a:solidFill>
                        <a:schemeClr val="bg1">
                          <a:lumMod val="85000"/>
                        </a:schemeClr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bar>
                    <m:barPr>
                      <m:ctrlPr>
                        <a:rPr lang="pt-BR" sz="3000" b="1" i="1" baseline="0"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lang="pt-BR" sz="3000" b="1" i="0" baseline="0"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𝐛</m:t>
                      </m:r>
                    </m:e>
                  </m:bar>
                  <m:r>
                    <a:rPr lang="pt-BR" sz="3000" b="1" i="0">
                      <a:solidFill>
                        <a:schemeClr val="bg1">
                          <a:lumMod val="8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0</a:t>
              </a:r>
            </a:p>
            <a:p>
              <a:pPr algn="l"/>
              <a:endParaRPr lang="pt-BR" sz="500" b="1" i="0">
                <a:solidFill>
                  <a:schemeClr val="bg1">
                    <a:lumMod val="85000"/>
                  </a:schemeClr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≠</a:t>
              </a:r>
              <a:r>
                <a:rPr lang="pt-BR" sz="2200" b="1" i="0">
                  <a:solidFill>
                    <a:schemeClr val="bg1">
                      <a:lumMod val="85000"/>
                    </a:schemeClr>
                  </a:solidFill>
                </a:rPr>
                <a:t>  Linear Least Squares </a:t>
              </a:r>
            </a:p>
            <a:p>
              <a:pPr algn="ctr"/>
              <a:r>
                <a:rPr lang="pt-BR" sz="2200" b="1" i="0">
                  <a:solidFill>
                    <a:schemeClr val="bg1">
                      <a:lumMod val="85000"/>
                    </a:schemeClr>
                  </a:solidFill>
                </a:rPr>
                <a:t>to find a vector x </a:t>
              </a:r>
            </a:p>
            <a:p>
              <a:pPr algn="ctr"/>
              <a:r>
                <a:rPr lang="pt-BR" sz="2200" b="1" i="0">
                  <a:solidFill>
                    <a:schemeClr val="bg1">
                      <a:lumMod val="85000"/>
                    </a:schemeClr>
                  </a:solidFill>
                </a:rPr>
                <a:t>for a minimum :</a:t>
              </a:r>
            </a:p>
            <a:p>
              <a:pPr algn="ctr"/>
              <a:endParaRPr lang="pt-BR" sz="500" b="1" i="0">
                <a:solidFill>
                  <a:schemeClr val="bg1">
                    <a:lumMod val="85000"/>
                  </a:schemeClr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|</a:t>
              </a:r>
              <a14:m>
                <m:oMath xmlns:m="http://schemas.openxmlformats.org/officeDocument/2006/math">
                  <m:r>
                    <a:rPr lang="pt-BR" sz="3000" b="1" i="0">
                      <a:solidFill>
                        <a:schemeClr val="bg1">
                          <a:lumMod val="8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𝐀</m:t>
                  </m:r>
                </m:oMath>
              </a14:m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 ∗   </a:t>
              </a:r>
              <a14:m>
                <m:oMath xmlns:m="http://schemas.openxmlformats.org/officeDocument/2006/math">
                  <m:bar>
                    <m:barPr>
                      <m:ctrlPr>
                        <a:rPr lang="pt-BR" sz="3000" b="1" i="1" baseline="0"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lang="pt-BR" sz="3000" b="1" i="0" baseline="0"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𝐱</m:t>
                      </m:r>
                    </m:e>
                  </m:bar>
                </m:oMath>
              </a14:m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pt-BR" sz="3000" b="1" i="0" baseline="0">
                      <a:solidFill>
                        <a:schemeClr val="bg1">
                          <a:lumMod val="8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</a:t>
              </a:r>
              <a14:m>
                <m:oMath xmlns:m="http://schemas.openxmlformats.org/officeDocument/2006/math">
                  <m:bar>
                    <m:barPr>
                      <m:ctrlPr>
                        <a:rPr lang="pt-BR" sz="3000" b="1" i="1" baseline="0"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lang="pt-BR" sz="3000" b="1" i="0" baseline="0">
                          <a:solidFill>
                            <a:schemeClr val="bg1">
                              <a:lumMod val="8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𝐛</m:t>
                      </m:r>
                    </m:e>
                  </m:bar>
                </m:oMath>
              </a14:m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|</a:t>
              </a:r>
            </a:p>
            <a:p>
              <a:pPr algn="l"/>
              <a:endParaRPr lang="pt-BR" sz="3000" b="1" i="0">
                <a:solidFill>
                  <a:schemeClr val="bg1">
                    <a:lumMod val="8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660072" y="421821"/>
              <a:ext cx="3020785" cy="2626179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horzOverflow="clip" wrap="none">
              <a:noAutofit/>
            </a:bodyPr>
            <a:lstStyle/>
            <a:p>
              <a:pPr algn="l"/>
              <a:r>
                <a:rPr lang="pt-BR" sz="3000" b="1">
                  <a:solidFill>
                    <a:schemeClr val="bg1">
                      <a:lumMod val="85000"/>
                    </a:schemeClr>
                  </a:solidFill>
                </a:rPr>
                <a:t>  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  <a:latin typeface="Cambria Math" panose="02040503050406030204" pitchFamily="18" charset="0"/>
                </a:rPr>
                <a:t>𝐀  ∗ </a:t>
              </a:r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chemeClr val="bg1">
                      <a:lumMod val="85000"/>
                    </a:schemeClr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▁𝐱−</a:t>
              </a:r>
              <a:r>
                <a:rPr lang="pt-BR" sz="3000" b="1" i="0" baseline="0">
                  <a:solidFill>
                    <a:schemeClr val="bg1">
                      <a:lumMod val="8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▁𝐛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  <a:latin typeface="Cambria Math" panose="02040503050406030204" pitchFamily="18" charset="0"/>
                </a:rPr>
                <a:t>=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0</a:t>
              </a:r>
            </a:p>
            <a:p>
              <a:pPr algn="l"/>
              <a:endParaRPr lang="pt-BR" sz="500" b="1" i="0">
                <a:solidFill>
                  <a:schemeClr val="bg1">
                    <a:lumMod val="85000"/>
                  </a:schemeClr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≠</a:t>
              </a:r>
              <a:r>
                <a:rPr lang="pt-BR" sz="2200" b="1" i="0">
                  <a:solidFill>
                    <a:schemeClr val="bg1">
                      <a:lumMod val="85000"/>
                    </a:schemeClr>
                  </a:solidFill>
                </a:rPr>
                <a:t>  Linear Least Squares </a:t>
              </a:r>
            </a:p>
            <a:p>
              <a:pPr algn="ctr"/>
              <a:r>
                <a:rPr lang="pt-BR" sz="2200" b="1" i="0">
                  <a:solidFill>
                    <a:schemeClr val="bg1">
                      <a:lumMod val="85000"/>
                    </a:schemeClr>
                  </a:solidFill>
                </a:rPr>
                <a:t>to find a vector x </a:t>
              </a:r>
            </a:p>
            <a:p>
              <a:pPr algn="ctr"/>
              <a:r>
                <a:rPr lang="pt-BR" sz="2200" b="1" i="0">
                  <a:solidFill>
                    <a:schemeClr val="bg1">
                      <a:lumMod val="85000"/>
                    </a:schemeClr>
                  </a:solidFill>
                </a:rPr>
                <a:t>for a minimum :</a:t>
              </a:r>
            </a:p>
            <a:p>
              <a:pPr algn="ctr"/>
              <a:endParaRPr lang="pt-BR" sz="500" b="1" i="0">
                <a:solidFill>
                  <a:schemeClr val="bg1">
                    <a:lumMod val="85000"/>
                  </a:schemeClr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|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𝐀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 ∗   </a:t>
              </a:r>
              <a:r>
                <a:rPr lang="pt-BR" sz="3000" b="1" i="0" baseline="0">
                  <a:solidFill>
                    <a:schemeClr val="bg1">
                      <a:lumMod val="8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▁𝐱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</a:t>
              </a:r>
              <a:r>
                <a:rPr lang="pt-BR" sz="3000" b="1" i="0" baseline="0">
                  <a:solidFill>
                    <a:schemeClr val="bg1">
                      <a:lumMod val="8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</a:t>
              </a:r>
              <a:r>
                <a:rPr lang="pt-BR" sz="3000" b="1" i="0" baseline="0">
                  <a:solidFill>
                    <a:schemeClr val="bg1">
                      <a:lumMod val="8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▁𝐛</a:t>
              </a:r>
              <a:r>
                <a:rPr lang="pt-BR" sz="3000" b="1" i="0">
                  <a:solidFill>
                    <a:schemeClr val="bg1">
                      <a:lumMod val="85000"/>
                    </a:schemeClr>
                  </a:solidFill>
                </a:rPr>
                <a:t> |</a:t>
              </a:r>
            </a:p>
            <a:p>
              <a:pPr algn="l"/>
              <a:endParaRPr lang="pt-BR" sz="3000" b="1" i="0">
                <a:solidFill>
                  <a:schemeClr val="bg1">
                    <a:lumMod val="85000"/>
                  </a:schemeClr>
                </a:solidFill>
              </a:endParaRPr>
            </a:p>
          </xdr:txBody>
        </xdr:sp>
      </mc:Fallback>
    </mc:AlternateContent>
    <xdr:clientData/>
  </xdr:twoCellAnchor>
  <xdr:twoCellAnchor>
    <xdr:from>
      <xdr:col>30</xdr:col>
      <xdr:colOff>81644</xdr:colOff>
      <xdr:row>24</xdr:row>
      <xdr:rowOff>68035</xdr:rowOff>
    </xdr:from>
    <xdr:to>
      <xdr:col>35</xdr:col>
      <xdr:colOff>258537</xdr:colOff>
      <xdr:row>25</xdr:row>
      <xdr:rowOff>220678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5308037" y="8041821"/>
              <a:ext cx="2109107" cy="492821"/>
            </a:xfrm>
            <a:prstGeom prst="rect">
              <a:avLst/>
            </a:prstGeom>
            <a:solidFill>
              <a:srgbClr val="93E3FF"/>
            </a:solidFill>
          </xdr:spPr>
          <xdr:txBody>
            <a:bodyPr vertOverflow="clip" horzOverflow="clip" wrap="square" lIns="0" tIns="0" rIns="0" bIns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𝐲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𝐚𝐱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𝐛</m:t>
                    </m:r>
                  </m:oMath>
                </m:oMathPara>
              </a14:m>
              <a:endParaRPr lang="pt-BR" sz="3000" b="1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18D4FC06-0078-4678-B850-11873E3AAACF}"/>
                </a:ext>
              </a:extLst>
            </xdr:cNvPr>
            <xdr:cNvSpPr txBox="1"/>
          </xdr:nvSpPr>
          <xdr:spPr>
            <a:xfrm>
              <a:off x="15308037" y="8041821"/>
              <a:ext cx="2109107" cy="492821"/>
            </a:xfrm>
            <a:prstGeom prst="rect">
              <a:avLst/>
            </a:prstGeom>
            <a:solidFill>
              <a:srgbClr val="93E3FF"/>
            </a:solidFill>
          </xdr:spPr>
          <xdr:txBody>
            <a:bodyPr vertOverflow="clip" horzOverflow="clip" wrap="square" lIns="0" tIns="0" rIns="0" bIns="0" anchor="ctr">
              <a:noAutofit/>
            </a:bodyPr>
            <a:lstStyle/>
            <a:p>
              <a:pPr/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𝐲=𝐚𝐱+𝐛</a:t>
              </a:r>
              <a:endParaRPr lang="pt-BR" sz="3000" b="1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24</xdr:col>
      <xdr:colOff>340179</xdr:colOff>
      <xdr:row>22</xdr:row>
      <xdr:rowOff>231320</xdr:rowOff>
    </xdr:from>
    <xdr:to>
      <xdr:col>29</xdr:col>
      <xdr:colOff>462642</xdr:colOff>
      <xdr:row>29</xdr:row>
      <xdr:rowOff>108855</xdr:rowOff>
    </xdr:to>
    <xdr:sp macro="" textlink="">
      <xdr:nvSpPr>
        <xdr:cNvPr id="8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647715" y="7864927"/>
          <a:ext cx="3184070" cy="2258785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pPr algn="r"/>
          <a:r>
            <a:rPr lang="pt-BR" sz="2500" b="0">
              <a:solidFill>
                <a:srgbClr val="000000"/>
              </a:solidFill>
              <a:latin typeface="+mj-lt"/>
              <a:ea typeface="Cambria Math" panose="02040503050406030204" pitchFamily="18" charset="0"/>
            </a:rPr>
            <a:t>.. not the best option but the simplests  →</a:t>
          </a:r>
        </a:p>
        <a:p>
          <a:pPr algn="r"/>
          <a:endParaRPr lang="pt-BR" sz="2500" b="0" i="0">
            <a:solidFill>
              <a:srgbClr val="000000"/>
            </a:solidFill>
            <a:latin typeface="+mj-lt"/>
            <a:ea typeface="Cambria Math" panose="02040503050406030204" pitchFamily="18" charset="0"/>
          </a:endParaRPr>
        </a:p>
        <a:p>
          <a:pPr algn="r"/>
          <a:r>
            <a:rPr lang="pt-BR" sz="2500" b="0">
              <a:solidFill>
                <a:srgbClr val="000000"/>
              </a:solidFill>
              <a:latin typeface="+mj-lt"/>
              <a:ea typeface="Cambria Math" panose="02040503050406030204" pitchFamily="18" charset="0"/>
            </a:rPr>
            <a:t>afterwords, try variogram analysis for instance</a:t>
          </a:r>
        </a:p>
      </xdr:txBody>
    </xdr:sp>
    <xdr:clientData/>
  </xdr:twoCellAnchor>
  <xdr:twoCellAnchor>
    <xdr:from>
      <xdr:col>32</xdr:col>
      <xdr:colOff>272143</xdr:colOff>
      <xdr:row>10</xdr:row>
      <xdr:rowOff>1</xdr:rowOff>
    </xdr:from>
    <xdr:to>
      <xdr:col>35</xdr:col>
      <xdr:colOff>40824</xdr:colOff>
      <xdr:row>11</xdr:row>
      <xdr:rowOff>27216</xdr:rowOff>
    </xdr:to>
    <xdr:sp macro="" textlink="">
      <xdr:nvSpPr>
        <xdr:cNvPr id="15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6355786" y="3551465"/>
          <a:ext cx="1428752" cy="367394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pPr algn="r"/>
          <a:r>
            <a:rPr lang="pt-BR" sz="2000" b="1" i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or try new</a:t>
          </a:r>
        </a:p>
      </xdr:txBody>
    </xdr:sp>
    <xdr:clientData/>
  </xdr:twoCellAnchor>
  <xdr:twoCellAnchor>
    <xdr:from>
      <xdr:col>29</xdr:col>
      <xdr:colOff>598715</xdr:colOff>
      <xdr:row>1</xdr:row>
      <xdr:rowOff>244929</xdr:rowOff>
    </xdr:from>
    <xdr:to>
      <xdr:col>30</xdr:col>
      <xdr:colOff>326572</xdr:colOff>
      <xdr:row>3</xdr:row>
      <xdr:rowOff>27215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2218445">
          <a:off x="14831786" y="408215"/>
          <a:ext cx="585107" cy="6259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18</xdr:col>
      <xdr:colOff>353786</xdr:colOff>
      <xdr:row>1</xdr:row>
      <xdr:rowOff>326571</xdr:rowOff>
    </xdr:from>
    <xdr:ext cx="1920240" cy="516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8572500" y="489857"/>
              <a:ext cx="1920240" cy="51655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spAutoFit/>
            </a:bodyPr>
            <a:lstStyle/>
            <a:p>
              <a:pPr algn="ctr"/>
              <a:r>
                <a:rPr lang="pt-BR" sz="3300" b="1">
                  <a:solidFill>
                    <a:srgbClr val="000000"/>
                  </a:solidFill>
                </a:rPr>
                <a:t>a </a:t>
              </a:r>
              <a14:m>
                <m:oMath xmlns:m="http://schemas.openxmlformats.org/officeDocument/2006/math"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∗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𝑿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𝒃</m:t>
                  </m:r>
                </m:oMath>
              </a14:m>
              <a:endParaRPr lang="LID4096" sz="3300" b="1"/>
            </a:p>
          </xdr:txBody>
        </xdr:sp>
      </mc:Choice>
      <mc:Fallback xmlns="">
        <xdr:sp macro="" textlink="">
          <xdr:nvSpPr>
            <xdr:cNvPr id="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1F1AE76-B948-4CF2-837B-B03A84653F05}"/>
                </a:ext>
              </a:extLst>
            </xdr:cNvPr>
            <xdr:cNvSpPr txBox="1"/>
          </xdr:nvSpPr>
          <xdr:spPr>
            <a:xfrm>
              <a:off x="8572500" y="489857"/>
              <a:ext cx="1920240" cy="51655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spAutoFit/>
            </a:bodyPr>
            <a:lstStyle/>
            <a:p>
              <a:pPr algn="ctr"/>
              <a:r>
                <a:rPr lang="pt-BR" sz="3300" b="1">
                  <a:solidFill>
                    <a:srgbClr val="000000"/>
                  </a:solidFill>
                </a:rPr>
                <a:t>a </a:t>
              </a:r>
              <a:r>
                <a:rPr lang="pt-BR" sz="33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∗𝑿=𝒃</a:t>
              </a:r>
              <a:endParaRPr lang="LID4096" sz="3300" b="1"/>
            </a:p>
          </xdr:txBody>
        </xdr:sp>
      </mc:Fallback>
    </mc:AlternateContent>
    <xdr:clientData/>
  </xdr:oneCellAnchor>
  <xdr:twoCellAnchor>
    <xdr:from>
      <xdr:col>26</xdr:col>
      <xdr:colOff>163287</xdr:colOff>
      <xdr:row>35</xdr:row>
      <xdr:rowOff>108857</xdr:rowOff>
    </xdr:from>
    <xdr:to>
      <xdr:col>36</xdr:col>
      <xdr:colOff>19586</xdr:colOff>
      <xdr:row>38</xdr:row>
      <xdr:rowOff>174118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2192001" y="12219214"/>
              <a:ext cx="6115585" cy="1194654"/>
            </a:xfrm>
            <a:prstGeom prst="rect">
              <a:avLst/>
            </a:prstGeom>
            <a:solidFill>
              <a:srgbClr val="8BE1FF"/>
            </a:solidFill>
            <a:ln>
              <a:solidFill>
                <a:srgbClr val="8BE1FF"/>
              </a:solidFill>
            </a:ln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𝛾</m:t>
                    </m:r>
                    <m:d>
                      <m:dPr>
                        <m:ctrlP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72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9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35</m:t>
                    </m:r>
                    <m:d>
                      <m:dPr>
                        <m:begChr m:val="["/>
                        <m:endChr m:val="]"/>
                        <m:ctrlP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25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5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𝒉</m:t>
                                </m:r>
                              </m:num>
                              <m:den>
                                <m:r>
                                  <a:rPr lang="en-US" sz="25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11</m:t>
                                </m:r>
                              </m:den>
                            </m:f>
                          </m:e>
                        </m:d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25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25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5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num>
                                  <m:den>
                                    <m:r>
                                      <a:rPr lang="en-US" sz="25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11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2500"/>
            </a:p>
          </xdr:txBody>
        </xdr:sp>
      </mc:Choice>
      <mc:Fallback xmlns="">
        <xdr:sp macro="" textlink="">
          <xdr:nvSpPr>
            <xdr:cNvPr id="9" name="Object 1">
              <a:extLst>
                <a:ext uri="{63B3BB69-23CF-44E3-9099-C40C66FF867C}">
                  <a14:compatExt xmlns:a14="http://schemas.microsoft.com/office/drawing/2010/main" spid="_x0000_s3073"/>
                </a:ext>
                <a:ext uri="{FF2B5EF4-FFF2-40B4-BE49-F238E27FC236}">
                  <a16:creationId xmlns:a16="http://schemas.microsoft.com/office/drawing/2014/main" id="{DFB99F93-A8C6-45D2-8711-80D65E3E42A0}"/>
                </a:ext>
              </a:extLst>
            </xdr:cNvPr>
            <xdr:cNvSpPr txBox="1"/>
          </xdr:nvSpPr>
          <xdr:spPr>
            <a:xfrm>
              <a:off x="12192001" y="12219214"/>
              <a:ext cx="6115585" cy="1194654"/>
            </a:xfrm>
            <a:prstGeom prst="rect">
              <a:avLst/>
            </a:prstGeom>
            <a:solidFill>
              <a:srgbClr val="8BE1FF"/>
            </a:solidFill>
            <a:ln>
              <a:solidFill>
                <a:srgbClr val="8BE1FF"/>
              </a:solidFill>
            </a:ln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sz="2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𝛾(ℎ)=0.72+9.35[3/2∗(</a:t>
              </a:r>
              <a:r>
                <a:rPr lang="en-US" sz="25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25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2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11)−1/2∗(ℎ/11)^3 ]</a:t>
              </a:r>
              <a:endParaRPr lang="en-US" sz="2500"/>
            </a:p>
          </xdr:txBody>
        </xdr:sp>
      </mc:Fallback>
    </mc:AlternateContent>
    <xdr:clientData/>
  </xdr:twoCellAnchor>
  <xdr:twoCellAnchor>
    <xdr:from>
      <xdr:col>2</xdr:col>
      <xdr:colOff>81641</xdr:colOff>
      <xdr:row>32</xdr:row>
      <xdr:rowOff>163285</xdr:rowOff>
    </xdr:from>
    <xdr:to>
      <xdr:col>25</xdr:col>
      <xdr:colOff>0</xdr:colOff>
      <xdr:row>46</xdr:row>
      <xdr:rowOff>326571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12320" y="11198678"/>
          <a:ext cx="10804073" cy="5089072"/>
          <a:chOff x="9334500" y="9410700"/>
          <a:chExt cx="14199301" cy="6658294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pSpPr/>
        </xdr:nvGrpSpPr>
        <xdr:grpSpPr>
          <a:xfrm>
            <a:off x="9334500" y="9410700"/>
            <a:ext cx="14199301" cy="6658294"/>
            <a:chOff x="10456494" y="8286750"/>
            <a:chExt cx="10410307" cy="5115244"/>
          </a:xfrm>
        </xdr:grpSpPr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1" y="8656082"/>
              <a:ext cx="3016950" cy="965424"/>
            </a:xfrm>
            <a:prstGeom prst="rect">
              <a:avLst/>
            </a:prstGeom>
            <a:solidFill>
              <a:srgbClr val="66CCFF"/>
            </a:solidFill>
          </xdr:spPr>
        </xdr:pic>
        <xdr:sp macro="" textlink="">
          <xdr:nvSpPr>
            <xdr:cNvPr id="19" name="TextBox 15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17849850" y="8286750"/>
              <a:ext cx="3016949" cy="369332"/>
            </a:xfrm>
            <a:prstGeom prst="rect">
              <a:avLst/>
            </a:prstGeom>
            <a:solidFill>
              <a:srgbClr val="66CCFF"/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Spherical</a:t>
              </a:r>
            </a:p>
          </xdr:txBody>
        </xdr:sp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0" y="10180082"/>
              <a:ext cx="2633000" cy="826039"/>
            </a:xfrm>
            <a:prstGeom prst="rect">
              <a:avLst/>
            </a:prstGeom>
            <a:solidFill>
              <a:schemeClr val="accent2"/>
            </a:solidFill>
          </xdr:spPr>
        </xdr:pic>
        <xdr:sp macro="" textlink="">
          <xdr:nvSpPr>
            <xdr:cNvPr id="25" name="TextBox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17849850" y="9810750"/>
              <a:ext cx="2633000" cy="369332"/>
            </a:xfrm>
            <a:prstGeom prst="rect">
              <a:avLst/>
            </a:prstGeom>
            <a:solidFill>
              <a:schemeClr val="accent2"/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exponential</a:t>
              </a:r>
            </a:p>
          </xdr:txBody>
        </xdr: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1" y="11555783"/>
              <a:ext cx="2534041" cy="83940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</xdr:pic>
        <xdr:sp macro="" textlink="">
          <xdr:nvSpPr>
            <xdr:cNvPr id="27" name="TextBox 31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17849850" y="11182350"/>
              <a:ext cx="2534041" cy="369332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Gaussian</a:t>
              </a:r>
            </a:p>
          </xdr:txBody>
        </xdr:sp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0" y="12875017"/>
              <a:ext cx="1602888" cy="526977"/>
            </a:xfrm>
            <a:prstGeom prst="rect">
              <a:avLst/>
            </a:prstGeom>
            <a:solidFill>
              <a:schemeClr val="accent4"/>
            </a:solidFill>
          </xdr:spPr>
        </xdr:pic>
        <xdr:sp macro="" textlink="">
          <xdr:nvSpPr>
            <xdr:cNvPr id="29" name="TextBox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7856144" y="12515850"/>
              <a:ext cx="1596594" cy="369332"/>
            </a:xfrm>
            <a:prstGeom prst="rect">
              <a:avLst/>
            </a:prstGeom>
            <a:solidFill>
              <a:schemeClr val="accent4"/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power</a:t>
              </a:r>
            </a:p>
          </xdr:txBody>
        </xdr:sp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456494" y="8324849"/>
              <a:ext cx="7117938" cy="5076765"/>
            </a:xfrm>
            <a:prstGeom prst="rect">
              <a:avLst/>
            </a:prstGeom>
          </xdr:spPr>
        </xdr:pic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6" name="Object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12649200" y="14049375"/>
                <a:ext cx="5695950" cy="1133474"/>
              </a:xfrm>
              <a:prstGeom prst="rect">
                <a:avLst/>
              </a:prstGeom>
              <a:solidFill>
                <a:srgbClr val="00FFFF"/>
              </a:solidFill>
              <a:ln w="9525">
                <a:solidFill>
                  <a:srgbClr val="000000" mc:Ignorable="a14" a14:legacySpreadsheetColorIndex="64"/>
                </a:solidFill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184152</xdr:colOff>
      <xdr:row>22</xdr:row>
      <xdr:rowOff>83240</xdr:rowOff>
    </xdr:from>
    <xdr:to>
      <xdr:col>9</xdr:col>
      <xdr:colOff>232834</xdr:colOff>
      <xdr:row>24</xdr:row>
      <xdr:rowOff>148166</xdr:rowOff>
    </xdr:to>
    <xdr:sp macro="" textlink="">
      <xdr:nvSpPr>
        <xdr:cNvPr id="2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74952" y="4150415"/>
          <a:ext cx="372532" cy="3983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 anchor="ctr" anchorCtr="0">
          <a:noAutofit/>
        </a:bodyPr>
        <a:lstStyle>
          <a:defPPr>
            <a:defRPr lang="LID4096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2500">
              <a:solidFill>
                <a:sysClr val="windowText" lastClr="00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</a:rPr>
            <a:t>A </a:t>
          </a:r>
          <a:endParaRPr lang="en-GB" sz="25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31</xdr:col>
      <xdr:colOff>74085</xdr:colOff>
      <xdr:row>22</xdr:row>
      <xdr:rowOff>137583</xdr:rowOff>
    </xdr:from>
    <xdr:to>
      <xdr:col>32</xdr:col>
      <xdr:colOff>306916</xdr:colOff>
      <xdr:row>24</xdr:row>
      <xdr:rowOff>163919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10151535" y="4204758"/>
              <a:ext cx="594781" cy="35971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ar-AE" sz="25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50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A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250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912A1D8D-0F4A-4D8C-8535-6A24AA9866A0}"/>
                </a:ext>
              </a:extLst>
            </xdr:cNvPr>
            <xdr:cNvSpPr txBox="1"/>
          </xdr:nvSpPr>
          <xdr:spPr>
            <a:xfrm>
              <a:off x="10151535" y="4204758"/>
              <a:ext cx="594781" cy="35971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18</xdr:col>
      <xdr:colOff>21168</xdr:colOff>
      <xdr:row>15</xdr:row>
      <xdr:rowOff>105832</xdr:rowOff>
    </xdr:from>
    <xdr:to>
      <xdr:col>21</xdr:col>
      <xdr:colOff>42334</xdr:colOff>
      <xdr:row>18</xdr:row>
      <xdr:rowOff>4230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5793318" y="3172882"/>
              <a:ext cx="906991" cy="3270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p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2EEB8FF-6AD3-4982-AF3C-5B6BA7D522E7}"/>
                </a:ext>
              </a:extLst>
            </xdr:cNvPr>
            <xdr:cNvSpPr txBox="1"/>
          </xdr:nvSpPr>
          <xdr:spPr>
            <a:xfrm>
              <a:off x="5793318" y="3172882"/>
              <a:ext cx="906991" cy="3270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𝑍^(−1)</a:t>
              </a:r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190499</xdr:colOff>
      <xdr:row>15</xdr:row>
      <xdr:rowOff>74085</xdr:rowOff>
    </xdr:from>
    <xdr:to>
      <xdr:col>22</xdr:col>
      <xdr:colOff>158750</xdr:colOff>
      <xdr:row>18</xdr:row>
      <xdr:rowOff>2116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6553199" y="3141135"/>
              <a:ext cx="558801" cy="3566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B9AFAE1-4543-4AFA-8DE9-79EE723298DF}"/>
                </a:ext>
              </a:extLst>
            </xdr:cNvPr>
            <xdr:cNvSpPr txBox="1"/>
          </xdr:nvSpPr>
          <xdr:spPr>
            <a:xfrm>
              <a:off x="6553199" y="3141135"/>
              <a:ext cx="558801" cy="3566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22</xdr:col>
      <xdr:colOff>74085</xdr:colOff>
      <xdr:row>15</xdr:row>
      <xdr:rowOff>84667</xdr:rowOff>
    </xdr:from>
    <xdr:to>
      <xdr:col>24</xdr:col>
      <xdr:colOff>105834</xdr:colOff>
      <xdr:row>17</xdr:row>
      <xdr:rowOff>148166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7027335" y="3151717"/>
              <a:ext cx="622299" cy="33972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365200D-7ABC-408E-B9F1-E8521B91E115}"/>
                </a:ext>
              </a:extLst>
            </xdr:cNvPr>
            <xdr:cNvSpPr txBox="1"/>
          </xdr:nvSpPr>
          <xdr:spPr>
            <a:xfrm>
              <a:off x="7027335" y="3151717"/>
              <a:ext cx="622299" cy="33972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=▁k</a:t>
              </a:r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7</xdr:col>
      <xdr:colOff>247649</xdr:colOff>
      <xdr:row>15</xdr:row>
      <xdr:rowOff>162983</xdr:rowOff>
    </xdr:from>
    <xdr:to>
      <xdr:col>10</xdr:col>
      <xdr:colOff>10582</xdr:colOff>
      <xdr:row>17</xdr:row>
      <xdr:rowOff>125817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2514599" y="3210983"/>
              <a:ext cx="734483" cy="26763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B0EA8064-1343-4F24-877F-67670E3988BD}"/>
                </a:ext>
              </a:extLst>
            </xdr:cNvPr>
            <xdr:cNvSpPr txBox="1"/>
          </xdr:nvSpPr>
          <xdr:spPr>
            <a:xfrm>
              <a:off x="2514599" y="3210983"/>
              <a:ext cx="734483" cy="26763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42</xdr:col>
      <xdr:colOff>10583</xdr:colOff>
      <xdr:row>10</xdr:row>
      <xdr:rowOff>2</xdr:rowOff>
    </xdr:from>
    <xdr:to>
      <xdr:col>50</xdr:col>
      <xdr:colOff>370417</xdr:colOff>
      <xdr:row>20</xdr:row>
      <xdr:rowOff>84668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3726583" y="2066927"/>
              <a:ext cx="3617384" cy="179916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kumimoji="0" lang="pt-BR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kumimoji="0" lang="pt-BR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kumimoji="0" lang="pt-BR" sz="2500" b="0" i="0" u="none" strike="noStrike" kern="0" cap="none" spc="0" normalizeH="0" baseline="0" noProof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kumimoji="0" lang="pt-BR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k</m:t>
                          </m:r>
                        </m:e>
                      </m:ba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kumimoji="0" lang="en-US" sz="25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A</m:t>
                      </m:r>
                    </m:e>
                    <m:sup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kumimoji="0" lang="ar-AE" sz="25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h</m:t>
                      </m:r>
                    </m:e>
                  </m:d>
                </m:oMath>
              </a14:m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kumimoji="0" lang="ar-AE" sz="25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sSup>
                        <m:sSupPr>
                          <m:ctrlPr>
                            <a:rPr kumimoji="0" lang="ar-AE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kumimoji="0" lang="en-US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A</m:t>
                          </m:r>
                        </m:e>
                        <m:sup>
                          <m:r>
                            <m:rPr>
                              <m:sty m:val="p"/>
                            </m:rPr>
                            <a:rPr kumimoji="0" lang="en-US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t</m:t>
                          </m:r>
                        </m:sup>
                      </m:sSup>
                    </m:e>
                    <m:sup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p>
                  </m:sSup>
                  <m:r>
                    <a:rPr kumimoji="0" lang="ar-AE" sz="25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kumimoji="0" lang="en-US" sz="25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C</m:t>
                  </m:r>
                  <m:d>
                    <m:d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kumimoji="0" lang="pt-BR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k</m:t>
                          </m:r>
                        </m:e>
                      </m:bar>
                    </m:e>
                  </m:d>
                </m:oMath>
              </a14:m>
              <a:endParaRPr kumimoji="0" lang="en-GB" sz="25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4BE5E166-60D8-4B4E-953A-638264AE9A1A}"/>
                </a:ext>
              </a:extLst>
            </xdr:cNvPr>
            <xdr:cNvSpPr txBox="1"/>
          </xdr:nvSpPr>
          <xdr:spPr>
            <a:xfrm>
              <a:off x="13726583" y="2066927"/>
              <a:ext cx="3617384" cy="179916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▁ℎ=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▁ℎ=𝐶(▁ℎ)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▁k</a:t>
              </a:r>
              <a:endParaRPr kumimoji="0" lang="pt-BR" sz="2500" b="0" i="0" u="none" strike="noStrike" kern="0" cap="none" spc="0" normalizeH="0" baseline="0" noProof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▁k)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−1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ℎ)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−1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▁k)</a:t>
              </a:r>
              <a:endParaRPr kumimoji="0" lang="en-GB" sz="25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179916</xdr:colOff>
      <xdr:row>17</xdr:row>
      <xdr:rowOff>105834</xdr:rowOff>
    </xdr:from>
    <xdr:to>
      <xdr:col>20</xdr:col>
      <xdr:colOff>116416</xdr:colOff>
      <xdr:row>21</xdr:row>
      <xdr:rowOff>77255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361516" y="3458634"/>
              <a:ext cx="1117600" cy="5429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kumimoji="0" lang="en-US" sz="25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C</m:t>
                      </m:r>
                      <m:d>
                        <m:dPr>
                          <m:ctrlPr>
                            <a:rPr kumimoji="0" lang="ar-AE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bar>
                            <m:barPr>
                              <m:ctrlPr>
                                <a:rPr kumimoji="0" lang="ar-AE" sz="25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barPr>
                            <m:e>
                              <m:r>
                                <a:rPr kumimoji="0" lang="pt-BR" sz="25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h</m:t>
                              </m:r>
                            </m:e>
                          </m:bar>
                        </m:e>
                      </m:d>
                    </m:e>
                    <m:sup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FD9E852-9591-4411-B520-C56C1464F0E1}"/>
                </a:ext>
              </a:extLst>
            </xdr:cNvPr>
            <xdr:cNvSpPr txBox="1"/>
          </xdr:nvSpPr>
          <xdr:spPr>
            <a:xfrm>
              <a:off x="5361516" y="3458634"/>
              <a:ext cx="1117600" cy="5429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(▁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ℎ)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−1)</a:t>
              </a:r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157691</xdr:colOff>
      <xdr:row>18</xdr:row>
      <xdr:rowOff>64554</xdr:rowOff>
    </xdr:from>
    <xdr:to>
      <xdr:col>22</xdr:col>
      <xdr:colOff>125942</xdr:colOff>
      <xdr:row>21</xdr:row>
      <xdr:rowOff>102172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6520391" y="3560229"/>
              <a:ext cx="558801" cy="46624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129757F-5633-4AB2-A85F-EF0EDF08E25C}"/>
                </a:ext>
              </a:extLst>
            </xdr:cNvPr>
            <xdr:cNvSpPr txBox="1"/>
          </xdr:nvSpPr>
          <xdr:spPr>
            <a:xfrm>
              <a:off x="6520391" y="3560229"/>
              <a:ext cx="558801" cy="46624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22</xdr:col>
      <xdr:colOff>41277</xdr:colOff>
      <xdr:row>18</xdr:row>
      <xdr:rowOff>75137</xdr:rowOff>
    </xdr:from>
    <xdr:to>
      <xdr:col>24</xdr:col>
      <xdr:colOff>73026</xdr:colOff>
      <xdr:row>21</xdr:row>
      <xdr:rowOff>95248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6994527" y="3570812"/>
              <a:ext cx="622299" cy="44873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1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97CE4381-AFA3-4DA0-BA97-3A4789D7AC58}"/>
                </a:ext>
              </a:extLst>
            </xdr:cNvPr>
            <xdr:cNvSpPr txBox="1"/>
          </xdr:nvSpPr>
          <xdr:spPr>
            <a:xfrm>
              <a:off x="6994527" y="3570812"/>
              <a:ext cx="622299" cy="44873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=▁k</a:t>
              </a:r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77260</xdr:colOff>
      <xdr:row>22</xdr:row>
      <xdr:rowOff>88896</xdr:rowOff>
    </xdr:from>
    <xdr:to>
      <xdr:col>22</xdr:col>
      <xdr:colOff>109010</xdr:colOff>
      <xdr:row>24</xdr:row>
      <xdr:rowOff>141812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6439960" y="4156071"/>
              <a:ext cx="622300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AEA483C8-FE97-4F1A-B4A6-708B115E9E2F}"/>
                </a:ext>
              </a:extLst>
            </xdr:cNvPr>
            <xdr:cNvSpPr txBox="1"/>
          </xdr:nvSpPr>
          <xdr:spPr>
            <a:xfrm>
              <a:off x="6439960" y="4156071"/>
              <a:ext cx="622300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▁k</a:t>
              </a:r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17</xdr:col>
      <xdr:colOff>92077</xdr:colOff>
      <xdr:row>22</xdr:row>
      <xdr:rowOff>93129</xdr:rowOff>
    </xdr:from>
    <xdr:to>
      <xdr:col>20</xdr:col>
      <xdr:colOff>127001</xdr:colOff>
      <xdr:row>24</xdr:row>
      <xdr:rowOff>146045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68952" y="4160304"/>
              <a:ext cx="920749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pt-BR" sz="25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  <m:r>
                    <a:rPr lang="pt-BR" sz="25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bar>
                    <m:barPr>
                      <m:ctrlP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k</m:t>
                      </m:r>
                    </m:e>
                  </m:bar>
                </m:oMath>
              </a14:m>
              <a:r>
                <a:rPr lang="pt-BR" sz="2500">
                  <a:solidFill>
                    <a:srgbClr val="FF0000"/>
                  </a:solidFill>
                  <a:effectLst/>
                </a:rPr>
                <a:t>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EE191BC4-D5B4-41A0-B54A-5A60C63E3F05}"/>
                </a:ext>
              </a:extLst>
            </xdr:cNvPr>
            <xdr:cNvSpPr txBox="1"/>
          </xdr:nvSpPr>
          <xdr:spPr>
            <a:xfrm>
              <a:off x="5568952" y="4160304"/>
              <a:ext cx="920749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𝐶(▁k</a:t>
              </a:r>
              <a:r>
                <a:rPr lang="pt-BR" sz="2500">
                  <a:solidFill>
                    <a:srgbClr val="FF0000"/>
                  </a:solidFill>
                  <a:effectLst/>
                </a:rPr>
                <a:t>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40</xdr:col>
      <xdr:colOff>177798</xdr:colOff>
      <xdr:row>22</xdr:row>
      <xdr:rowOff>124881</xdr:rowOff>
    </xdr:from>
    <xdr:to>
      <xdr:col>42</xdr:col>
      <xdr:colOff>317499</xdr:colOff>
      <xdr:row>24</xdr:row>
      <xdr:rowOff>172382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3255623" y="4192056"/>
              <a:ext cx="777876" cy="38087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9B8DBC7-3FF2-45B3-9EB8-D38D5FA37C65}"/>
                </a:ext>
              </a:extLst>
            </xdr:cNvPr>
            <xdr:cNvSpPr txBox="1"/>
          </xdr:nvSpPr>
          <xdr:spPr>
            <a:xfrm>
              <a:off x="13255623" y="4192056"/>
              <a:ext cx="777876" cy="38087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43</xdr:col>
      <xdr:colOff>236007</xdr:colOff>
      <xdr:row>22</xdr:row>
      <xdr:rowOff>53973</xdr:rowOff>
    </xdr:from>
    <xdr:to>
      <xdr:col>45</xdr:col>
      <xdr:colOff>119591</xdr:colOff>
      <xdr:row>25</xdr:row>
      <xdr:rowOff>25396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 txBox="1"/>
          </xdr:nvSpPr>
          <xdr:spPr>
            <a:xfrm>
              <a:off x="14275857" y="4121148"/>
              <a:ext cx="769409" cy="5048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826013C6-50EB-42F6-9FAE-9D73C8948D2C}"/>
                </a:ext>
              </a:extLst>
            </xdr:cNvPr>
            <xdr:cNvSpPr txBox="1"/>
          </xdr:nvSpPr>
          <xdr:spPr>
            <a:xfrm>
              <a:off x="14275857" y="4121148"/>
              <a:ext cx="769409" cy="5048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29</xdr:col>
      <xdr:colOff>211669</xdr:colOff>
      <xdr:row>4</xdr:row>
      <xdr:rowOff>15510</xdr:rowOff>
    </xdr:from>
    <xdr:to>
      <xdr:col>34</xdr:col>
      <xdr:colOff>412751</xdr:colOff>
      <xdr:row>6</xdr:row>
      <xdr:rowOff>67110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9565219" y="882285"/>
              <a:ext cx="1944157" cy="451650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bar>
                    <m:barPr>
                      <m:ctrlPr>
                        <a:rPr lang="pt-BR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bar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bar>
                </m:oMath>
              </a14:m>
              <a:r>
                <a:rPr lang="pt-BR" sz="25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=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250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𝑍</m:t>
                      </m:r>
                    </m:e>
                    <m:sup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p>
                  </m:sSup>
                  <m:r>
                    <a:rPr lang="pt-BR" sz="2500" b="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bar>
                    <m:barPr>
                      <m:ctrlPr>
                        <a:rPr kumimoji="0" lang="pt-BR" sz="2500" i="1" u="none" strike="noStrike" kern="0" cap="none" spc="0" normalizeH="0" baseline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barPr>
                    <m:e>
                      <m:r>
                        <a:rPr kumimoji="0" lang="pt-BR" sz="2500" b="0" i="1" u="none" strike="noStrike" kern="0" cap="none" spc="0" normalizeH="0" baseline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bar>
                </m:oMath>
              </a14:m>
              <a:endParaRPr lang="pt-BR" sz="25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4D099BD7-9CA6-42B1-A5A7-D61D30307DB5}"/>
                </a:ext>
              </a:extLst>
            </xdr:cNvPr>
            <xdr:cNvSpPr txBox="1"/>
          </xdr:nvSpPr>
          <xdr:spPr>
            <a:xfrm>
              <a:off x="9565219" y="882285"/>
              <a:ext cx="1944157" cy="451650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</a:t>
              </a:r>
              <a:r>
                <a:rPr lang="pt-BR" sz="25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=  </a:t>
              </a:r>
              <a:r>
                <a:rPr lang="pt-BR" sz="25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𝑍^(−1)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∗</a:t>
              </a:r>
              <a:r>
                <a:rPr kumimoji="0" lang="pt-BR" sz="2500" i="0" u="none" strike="noStrike" kern="0" cap="none" spc="0" normalizeH="0" baseline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kumimoji="0" lang="pt-BR" sz="2500" b="0" i="0" u="none" strike="noStrike" kern="0" cap="none" spc="0" normalizeH="0" baseline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ℎ</a:t>
              </a:r>
              <a:endParaRPr lang="pt-BR" sz="25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29</xdr:col>
      <xdr:colOff>201084</xdr:colOff>
      <xdr:row>1</xdr:row>
      <xdr:rowOff>163675</xdr:rowOff>
    </xdr:from>
    <xdr:to>
      <xdr:col>34</xdr:col>
      <xdr:colOff>412751</xdr:colOff>
      <xdr:row>3</xdr:row>
      <xdr:rowOff>208341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9554634" y="354175"/>
              <a:ext cx="1954742" cy="444716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sty m:val="p"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25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182BD91A-4BC7-40FE-BA5F-C2E54B459D85}"/>
                </a:ext>
              </a:extLst>
            </xdr:cNvPr>
            <xdr:cNvSpPr txBox="1"/>
          </xdr:nvSpPr>
          <xdr:spPr>
            <a:xfrm>
              <a:off x="9554634" y="354175"/>
              <a:ext cx="1954742" cy="444716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lang="pt-BR" sz="2500" b="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h= 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 ∗ </a:t>
              </a:r>
              <a:r>
                <a:rPr lang="pt-BR" sz="250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lang="pt-BR" sz="25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k</a:t>
              </a:r>
              <a:endParaRPr lang="pt-BR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29</xdr:col>
      <xdr:colOff>190503</xdr:colOff>
      <xdr:row>13</xdr:row>
      <xdr:rowOff>74083</xdr:rowOff>
    </xdr:from>
    <xdr:to>
      <xdr:col>37</xdr:col>
      <xdr:colOff>31751</xdr:colOff>
      <xdr:row>20</xdr:row>
      <xdr:rowOff>95250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9544053" y="2741083"/>
              <a:ext cx="2660648" cy="113559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CC5DE89-E1DB-4D42-989B-59605D28051D}"/>
                </a:ext>
              </a:extLst>
            </xdr:cNvPr>
            <xdr:cNvSpPr txBox="1"/>
          </xdr:nvSpPr>
          <xdr:spPr>
            <a:xfrm>
              <a:off x="9544053" y="2741083"/>
              <a:ext cx="2660648" cy="113559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▁ℎ=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k)</a:t>
              </a:r>
              <a:r>
                <a:rPr lang="ar-AE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44</xdr:col>
      <xdr:colOff>78320</xdr:colOff>
      <xdr:row>2</xdr:row>
      <xdr:rowOff>110069</xdr:rowOff>
    </xdr:from>
    <xdr:to>
      <xdr:col>50</xdr:col>
      <xdr:colOff>359835</xdr:colOff>
      <xdr:row>9</xdr:row>
      <xdr:rowOff>21167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4442020" y="500594"/>
              <a:ext cx="2891365" cy="138747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FF0000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kumimoji="0" lang="pt-BR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kumimoji="0" lang="pt-BR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kumimoji="0" lang="en-US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kumimoji="0" lang="en-US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0" lang="en-US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C</m:t>
                    </m:r>
                    <m:d>
                      <m:dPr>
                        <m:ctrlPr>
                          <a:rPr kumimoji="0" lang="ar-AE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5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kumimoji="0" lang="pt-BR" sz="25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k</m:t>
                            </m:r>
                          </m:e>
                        </m:bar>
                      </m:e>
                    </m:d>
                    <m:r>
                      <a:rPr kumimoji="0" lang="ar-AE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kumimoji="0" lang="ar-AE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A</m:t>
                        </m:r>
                      </m:e>
                      <m:sup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t</m:t>
                        </m:r>
                      </m:sup>
                    </m:sSup>
                    <m:r>
                      <a:rPr kumimoji="0" lang="pt-BR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kumimoji="0" lang="pt-BR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190CC831-E2B2-43F1-BF13-46F15F2E030D}"/>
                </a:ext>
              </a:extLst>
            </xdr:cNvPr>
            <xdr:cNvSpPr txBox="1"/>
          </xdr:nvSpPr>
          <xdr:spPr>
            <a:xfrm>
              <a:off x="14442020" y="500594"/>
              <a:ext cx="2891365" cy="138747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▁ℎ=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pt-BR" sz="2500" b="0">
                <a:solidFill>
                  <a:srgbClr val="FF0000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lvl="0">
                <a:defRPr/>
              </a:pP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▁ℎ=𝐶(▁ℎ)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▁ℎ=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"A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C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▁k)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29</xdr:col>
      <xdr:colOff>201084</xdr:colOff>
      <xdr:row>7</xdr:row>
      <xdr:rowOff>31750</xdr:rowOff>
    </xdr:from>
    <xdr:to>
      <xdr:col>36</xdr:col>
      <xdr:colOff>421289</xdr:colOff>
      <xdr:row>12</xdr:row>
      <xdr:rowOff>148167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9554634" y="1498600"/>
              <a:ext cx="2620505" cy="111654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250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A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x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</m:e>
                  </m:d>
                </m:oMath>
              </a14:m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x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CDDAE2C-F14B-49B7-A87F-EF41A6AFE22C}"/>
                </a:ext>
              </a:extLst>
            </xdr:cNvPr>
            <xdr:cNvSpPr txBox="1"/>
          </xdr:nvSpPr>
          <xdr:spPr>
            <a:xfrm>
              <a:off x="9554634" y="1498600"/>
              <a:ext cx="2620505" cy="111654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▁𝑦=</a:t>
              </a:r>
              <a:r>
                <a:rPr lang="en-US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en-US" sz="2500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▁x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𝐶(𝑦)</a:t>
              </a:r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x)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 </a:t>
              </a: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49</xdr:col>
      <xdr:colOff>455085</xdr:colOff>
      <xdr:row>30</xdr:row>
      <xdr:rowOff>95250</xdr:rowOff>
    </xdr:from>
    <xdr:to>
      <xdr:col>51</xdr:col>
      <xdr:colOff>165159</xdr:colOff>
      <xdr:row>33</xdr:row>
      <xdr:rowOff>131232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>
          <a:grpSpLocks noChangeAspect="1"/>
        </xdr:cNvGrpSpPr>
      </xdr:nvGrpSpPr>
      <xdr:grpSpPr>
        <a:xfrm>
          <a:off x="17028585" y="5715000"/>
          <a:ext cx="588491" cy="618065"/>
          <a:chOff x="17240323" y="5979583"/>
          <a:chExt cx="296261" cy="311149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/>
        </xdr:nvCxnSpPr>
        <xdr:spPr>
          <a:xfrm>
            <a:off x="17240323" y="6138333"/>
            <a:ext cx="95250" cy="148167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 flipH="1">
            <a:off x="17329151" y="5979583"/>
            <a:ext cx="207433" cy="311149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264584</xdr:colOff>
      <xdr:row>37</xdr:row>
      <xdr:rowOff>21167</xdr:rowOff>
    </xdr:from>
    <xdr:to>
      <xdr:col>19</xdr:col>
      <xdr:colOff>52917</xdr:colOff>
      <xdr:row>39</xdr:row>
      <xdr:rowOff>148167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529667" y="7006167"/>
          <a:ext cx="1661583" cy="518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part1_06_freyberg_GLM_surf________I__</a:t>
          </a:r>
          <a:endParaRPr lang="LID4096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269882</xdr:colOff>
      <xdr:row>4</xdr:row>
      <xdr:rowOff>263939</xdr:rowOff>
    </xdr:from>
    <xdr:to>
      <xdr:col>37</xdr:col>
      <xdr:colOff>123832</xdr:colOff>
      <xdr:row>7</xdr:row>
      <xdr:rowOff>166094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13585832" y="1083089"/>
          <a:ext cx="2006600" cy="816555"/>
          <a:chOff x="11253275" y="6459008"/>
          <a:chExt cx="1871864" cy="530971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04000000}"/>
                  </a:ext>
                </a:extLst>
              </xdr:cNvPr>
              <xdr:cNvSpPr txBox="1"/>
            </xdr:nvSpPr>
            <xdr:spPr>
              <a:xfrm>
                <a:off x="11253275" y="6467318"/>
                <a:ext cx="720724" cy="51858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𝒁</m:t>
                        </m:r>
                      </m:e>
                      <m:sup>
                        <m: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p>
                  </m:oMath>
                </a14:m>
                <a:r>
                  <a:rPr lang="pt-BR" sz="3200" b="1"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pt-BR" sz="32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200-000004000000}"/>
                  </a:ext>
                </a:extLst>
              </xdr:cNvPr>
              <xdr:cNvSpPr txBox="1"/>
            </xdr:nvSpPr>
            <xdr:spPr>
              <a:xfrm>
                <a:off x="11253275" y="6467318"/>
                <a:ext cx="720724" cy="51858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pt-BR" sz="3200" b="1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+mn-ea"/>
                    <a:cs typeface="+mn-cs"/>
                  </a:rPr>
                  <a:t>𝒁^(−𝟏)</a:t>
                </a:r>
                <a:r>
                  <a:rPr lang="pt-BR" sz="3200" b="1"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pt-BR" sz="3200" b="1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05000000}"/>
                  </a:ext>
                </a:extLst>
              </xdr:cNvPr>
              <xdr:cNvSpPr txBox="1"/>
            </xdr:nvSpPr>
            <xdr:spPr>
              <a:xfrm>
                <a:off x="11784891" y="6460813"/>
                <a:ext cx="701676" cy="529166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32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32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𝒉</m:t>
                          </m:r>
                        </m:e>
                      </m:bar>
                    </m:oMath>
                  </m:oMathPara>
                </a14:m>
                <a:endParaRPr lang="pt-BR" sz="32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200-000005000000}"/>
                  </a:ext>
                </a:extLst>
              </xdr:cNvPr>
              <xdr:cNvSpPr txBox="1"/>
            </xdr:nvSpPr>
            <xdr:spPr>
              <a:xfrm>
                <a:off x="11784891" y="6460813"/>
                <a:ext cx="701676" cy="529166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32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▁𝒉</a:t>
                </a:r>
                <a:endParaRPr lang="pt-BR" sz="3200" b="1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06000000}"/>
                  </a:ext>
                </a:extLst>
              </xdr:cNvPr>
              <xdr:cNvSpPr txBox="1"/>
            </xdr:nvSpPr>
            <xdr:spPr>
              <a:xfrm>
                <a:off x="12179766" y="6459008"/>
                <a:ext cx="945373" cy="47625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32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3200" b="1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3200" b="1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𝐤</m:t>
                          </m:r>
                        </m:e>
                      </m:bar>
                    </m:oMath>
                  </m:oMathPara>
                </a14:m>
                <a:endParaRPr lang="pt-BR" sz="3200" b="1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32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100-000006000000}"/>
                  </a:ext>
                </a:extLst>
              </xdr:cNvPr>
              <xdr:cNvSpPr txBox="1"/>
            </xdr:nvSpPr>
            <xdr:spPr>
              <a:xfrm>
                <a:off x="12179766" y="6459008"/>
                <a:ext cx="945373" cy="47625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3200" b="1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=▁𝐤</a:t>
                </a:r>
                <a:endParaRPr lang="pt-BR" sz="3200" b="1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3200" b="1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17</xdr:col>
      <xdr:colOff>258535</xdr:colOff>
      <xdr:row>0</xdr:row>
      <xdr:rowOff>176891</xdr:rowOff>
    </xdr:from>
    <xdr:to>
      <xdr:col>20</xdr:col>
      <xdr:colOff>190499</xdr:colOff>
      <xdr:row>4</xdr:row>
      <xdr:rowOff>13607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0621735" y="176891"/>
              <a:ext cx="1760764" cy="598716"/>
            </a:xfrm>
            <a:prstGeom prst="rect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𝟑</m:t>
                  </m:r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𝐱</m:t>
                  </m:r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pt-BR" sz="2000" b="1" i="0">
                  <a:solidFill>
                    <a:schemeClr val="bg1"/>
                  </a:solidFill>
                </a:rPr>
                <a:t>3</a:t>
              </a: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8EAB913-351E-42D1-9AD6-3F750F7959D4}"/>
                </a:ext>
              </a:extLst>
            </xdr:cNvPr>
            <xdr:cNvSpPr txBox="1"/>
          </xdr:nvSpPr>
          <xdr:spPr>
            <a:xfrm>
              <a:off x="10621735" y="176891"/>
              <a:ext cx="1760764" cy="598716"/>
            </a:xfrm>
            <a:prstGeom prst="rect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anchor="ctr">
              <a:noAutofit/>
            </a:bodyPr>
            <a:lstStyle/>
            <a:p>
              <a:pPr algn="ctr"/>
              <a:r>
                <a:rPr lang="pt-BR" sz="20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𝟑 𝐱 </a:t>
              </a:r>
              <a:r>
                <a:rPr lang="pt-BR" sz="2000" b="1" i="0">
                  <a:solidFill>
                    <a:schemeClr val="bg1"/>
                  </a:solidFill>
                </a:rPr>
                <a:t>3</a:t>
              </a:r>
            </a:p>
          </xdr:txBody>
        </xdr:sp>
      </mc:Fallback>
    </mc:AlternateContent>
    <xdr:clientData/>
  </xdr:twoCellAnchor>
  <xdr:oneCellAnchor>
    <xdr:from>
      <xdr:col>21</xdr:col>
      <xdr:colOff>170088</xdr:colOff>
      <xdr:row>0</xdr:row>
      <xdr:rowOff>175534</xdr:rowOff>
    </xdr:from>
    <xdr:ext cx="2296887" cy="500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12971688" y="175534"/>
              <a:ext cx="2296887" cy="500742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  <m:sub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1200" b="1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  <m:r>
                          <a:rPr lang="pt-BR" sz="12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b>
                        </m:sSub>
                        <m:r>
                          <a:rPr lang="pt-BR" sz="12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  <m:r>
                          <a:rPr lang="pt-BR" sz="12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𝟒</m:t>
                        </m:r>
                      </m:den>
                    </m:f>
                  </m:oMath>
                </m:oMathPara>
              </a14:m>
              <a:endParaRPr lang="pt-BR" sz="1200" b="1">
                <a:solidFill>
                  <a:srgbClr val="000000"/>
                </a:solidFill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6053541-8A78-42C2-A0C0-43D88F2EEF2B}"/>
                </a:ext>
              </a:extLst>
            </xdr:cNvPr>
            <xdr:cNvSpPr txBox="1"/>
          </xdr:nvSpPr>
          <xdr:spPr>
            <a:xfrm>
              <a:off x="12971688" y="175534"/>
              <a:ext cx="2296887" cy="500742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12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𝒉_(𝟐,𝟏)=(</a:t>
              </a:r>
              <a:r>
                <a:rPr lang="pt-BR" sz="12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𝒉_(𝟏,𝟐)+𝒉_(𝟐,𝟑)+𝒉_(𝟑,𝟐)+𝒉_(𝟐,𝟏)</a:t>
              </a:r>
              <a:r>
                <a:rPr lang="pt-BR" sz="1200" b="1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2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𝟒</a:t>
              </a:r>
              <a:endParaRPr lang="pt-BR" sz="1200" b="1">
                <a:solidFill>
                  <a:srgbClr val="000000"/>
                </a:solidFill>
              </a:endParaRPr>
            </a:p>
          </xdr:txBody>
        </xdr:sp>
      </mc:Fallback>
    </mc:AlternateContent>
    <xdr:clientData/>
  </xdr:oneCellAnchor>
  <xdr:twoCellAnchor>
    <xdr:from>
      <xdr:col>23</xdr:col>
      <xdr:colOff>228599</xdr:colOff>
      <xdr:row>16</xdr:row>
      <xdr:rowOff>180975</xdr:rowOff>
    </xdr:from>
    <xdr:to>
      <xdr:col>33</xdr:col>
      <xdr:colOff>21924</xdr:colOff>
      <xdr:row>20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 flipH="1">
              <a:off x="14249399" y="3228975"/>
              <a:ext cx="5889325" cy="74295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:r>
                <a:rPr lang="pt-BR" sz="1500" b="0" i="0" baseline="0"/>
                <a:t>Desigh matrix        / Sensitivity matrix</a:t>
              </a: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X</m:t>
                  </m:r>
                  <m: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matrix</m:t>
                  </m:r>
                  <m: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 </m:t>
                  </m:r>
                </m:oMath>
              </a14:m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/ Acction of the model </a:t>
              </a:r>
              <a:endParaRPr lang="en-150" sz="1500">
                <a:effectLst/>
              </a:endParaRP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Jacobiam matrix        / Derivarive matrix</a:t>
              </a:r>
              <a:endParaRPr lang="en-150" sz="1500">
                <a:effectLst/>
              </a:endParaRPr>
            </a:p>
            <a:p>
              <a:pPr algn="r"/>
              <a:endParaRPr lang="LID4096" sz="1500" b="0" i="0"/>
            </a:p>
          </xdr:txBody>
        </xdr:sp>
      </mc:Choice>
      <mc:Fallback xmlns="">
        <xdr:sp macro="" textlink="">
          <xdr:nvSpPr>
            <xdr:cNvPr id="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98FFDFC9-B126-44C9-A367-75C7279FDE75}"/>
                </a:ext>
              </a:extLst>
            </xdr:cNvPr>
            <xdr:cNvSpPr txBox="1"/>
          </xdr:nvSpPr>
          <xdr:spPr>
            <a:xfrm flipH="1">
              <a:off x="14249399" y="3228975"/>
              <a:ext cx="5889325" cy="74295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:r>
                <a:rPr lang="pt-BR" sz="1500" b="0" i="0" baseline="0"/>
                <a:t>Desigh matrix        / Sensitivity matrix</a:t>
              </a: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500" b="0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X matrix  </a:t>
              </a: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/ Acction of the model </a:t>
              </a:r>
              <a:endParaRPr lang="en-150" sz="1500">
                <a:effectLst/>
              </a:endParaRP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Jacobiam matrix        / Derivarive matrix</a:t>
              </a:r>
              <a:endParaRPr lang="en-150" sz="1500">
                <a:effectLst/>
              </a:endParaRPr>
            </a:p>
            <a:p>
              <a:pPr algn="r"/>
              <a:endParaRPr lang="LID4096" sz="1500" b="0" i="0"/>
            </a:p>
          </xdr:txBody>
        </xdr:sp>
      </mc:Fallback>
    </mc:AlternateContent>
    <xdr:clientData/>
  </xdr:twoCellAnchor>
  <xdr:twoCellAnchor>
    <xdr:from>
      <xdr:col>16</xdr:col>
      <xdr:colOff>266700</xdr:colOff>
      <xdr:row>28</xdr:row>
      <xdr:rowOff>79553</xdr:rowOff>
    </xdr:from>
    <xdr:to>
      <xdr:col>32</xdr:col>
      <xdr:colOff>217472</xdr:colOff>
      <xdr:row>30</xdr:row>
      <xdr:rowOff>73891</xdr:rowOff>
    </xdr:to>
    <xdr:sp macro="" textlink="">
      <xdr:nvSpPr>
        <xdr:cNvPr id="10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 flipH="1">
          <a:off x="10020300" y="5413553"/>
          <a:ext cx="9704372" cy="375338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pPr algn="r"/>
          <a:endParaRPr lang="LID4096" sz="1800" b="0" i="0"/>
        </a:p>
      </xdr:txBody>
    </xdr:sp>
    <xdr:clientData/>
  </xdr:twoCellAnchor>
  <xdr:twoCellAnchor>
    <xdr:from>
      <xdr:col>35</xdr:col>
      <xdr:colOff>533401</xdr:colOff>
      <xdr:row>16</xdr:row>
      <xdr:rowOff>38100</xdr:rowOff>
    </xdr:from>
    <xdr:to>
      <xdr:col>37</xdr:col>
      <xdr:colOff>57151</xdr:colOff>
      <xdr:row>19</xdr:row>
      <xdr:rowOff>220883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21869401" y="3086100"/>
              <a:ext cx="742950" cy="72570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</a:t>
              </a:r>
              <a14:m>
                <m:oMath xmlns:m="http://schemas.openxmlformats.org/officeDocument/2006/math">
                  <m:r>
                    <a:rPr kumimoji="0" lang="ar-AE" sz="30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kumimoji="0" lang="ar-AE" sz="30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𝜺</m:t>
                  </m:r>
                </m:oMath>
              </a14:m>
              <a:r>
                <a:rPr lang="pt-BR" sz="30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3000" b="1">
                <a:effectLst/>
              </a:endParaRPr>
            </a:p>
          </xdr:txBody>
        </xdr:sp>
      </mc:Choice>
      <mc:Fallback xmlns="">
        <xdr:sp macro="" textlink="">
          <xdr:nvSpPr>
            <xdr:cNvPr id="1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21869401" y="3086100"/>
              <a:ext cx="742950" cy="72570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</a:t>
              </a:r>
              <a:r>
                <a:rPr kumimoji="0" lang="ar-AE" sz="30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𝜺</a:t>
              </a:r>
              <a:r>
                <a:rPr lang="pt-BR" sz="30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3000" b="1">
                <a:effectLst/>
              </a:endParaRPr>
            </a:p>
          </xdr:txBody>
        </xdr:sp>
      </mc:Fallback>
    </mc:AlternateContent>
    <xdr:clientData/>
  </xdr:twoCellAnchor>
  <xdr:twoCellAnchor>
    <xdr:from>
      <xdr:col>6</xdr:col>
      <xdr:colOff>0</xdr:colOff>
      <xdr:row>17</xdr:row>
      <xdr:rowOff>0</xdr:rowOff>
    </xdr:from>
    <xdr:to>
      <xdr:col>10</xdr:col>
      <xdr:colOff>312420</xdr:colOff>
      <xdr:row>20</xdr:row>
      <xdr:rowOff>5715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B6F898-321C-C218-8000-F3057F85B278}"/>
            </a:ext>
          </a:extLst>
        </xdr:cNvPr>
        <xdr:cNvGrpSpPr>
          <a:grpSpLocks noChangeAspect="1"/>
        </xdr:cNvGrpSpPr>
      </xdr:nvGrpSpPr>
      <xdr:grpSpPr>
        <a:xfrm>
          <a:off x="2790825" y="4867275"/>
          <a:ext cx="2560320" cy="1177290"/>
          <a:chOff x="2790825" y="4867275"/>
          <a:chExt cx="2560320" cy="117729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 txBox="1"/>
            </xdr:nvSpPr>
            <xdr:spPr>
              <a:xfrm>
                <a:off x="2790825" y="4867275"/>
                <a:ext cx="2560320" cy="516552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vertOverflow="clip" horzOverflow="clip" wrap="square" lIns="0" tIns="0" rIns="0" bIns="0" anchor="ctr" anchorCtr="0">
                <a:spAutoFit/>
              </a:bodyPr>
              <a:lstStyle/>
              <a:p>
                <a:pPr algn="ctr"/>
                <a:r>
                  <a:rPr lang="pt-BR" sz="3300" b="1">
                    <a:solidFill>
                      <a:srgbClr val="FF0000"/>
                    </a:solidFill>
                  </a:rPr>
                  <a:t>a</a:t>
                </a:r>
                <a14:m>
                  <m:oMath xmlns:m="http://schemas.openxmlformats.org/officeDocument/2006/math">
                    <m:r>
                      <a:rPr lang="pt-BR" sz="33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3300" b="1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3300" b="1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𝑿</m:t>
                    </m:r>
                    <m:r>
                      <a:rPr lang="pt-BR" sz="33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33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𝒃</m:t>
                    </m:r>
                  </m:oMath>
                </a14:m>
                <a:endParaRPr lang="LID4096" sz="3300" b="1"/>
              </a:p>
            </xdr:txBody>
          </xdr:sp>
        </mc:Choice>
        <mc:Fallback>
          <xdr:sp macro="" textlink="">
            <xdr:nvSpPr>
              <xdr:cNvPr id="20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 txBox="1"/>
            </xdr:nvSpPr>
            <xdr:spPr>
              <a:xfrm>
                <a:off x="2790825" y="4867275"/>
                <a:ext cx="2560320" cy="516552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vertOverflow="clip" horzOverflow="clip" wrap="square" lIns="0" tIns="0" rIns="0" bIns="0" anchor="ctr" anchorCtr="0">
                <a:spAutoFit/>
              </a:bodyPr>
              <a:lstStyle/>
              <a:p>
                <a:pPr algn="ctr"/>
                <a:r>
                  <a:rPr lang="pt-BR" sz="3300" b="1">
                    <a:solidFill>
                      <a:srgbClr val="FF0000"/>
                    </a:solidFill>
                  </a:rPr>
                  <a:t>a</a:t>
                </a:r>
                <a:r>
                  <a:rPr lang="pt-BR" sz="3300" b="1" i="0">
                    <a:solidFill>
                      <a:srgbClr val="00B050"/>
                    </a:solidFill>
                    <a:latin typeface="Cambria Math" panose="02040503050406030204" pitchFamily="18" charset="0"/>
                  </a:rPr>
                  <a:t> ∗𝑿</a:t>
                </a:r>
                <a:r>
                  <a:rPr lang="pt-BR" sz="3300" b="1" i="0">
                    <a:solidFill>
                      <a:srgbClr val="0000FF"/>
                    </a:solidFill>
                    <a:latin typeface="Cambria Math" panose="02040503050406030204" pitchFamily="18" charset="0"/>
                  </a:rPr>
                  <a:t>=𝒃</a:t>
                </a:r>
                <a:endParaRPr lang="LID4096" sz="3300" b="1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1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 txBox="1"/>
            </xdr:nvSpPr>
            <xdr:spPr>
              <a:xfrm>
                <a:off x="2790825" y="5495925"/>
                <a:ext cx="2560320" cy="548640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vertOverflow="clip" horzOverflow="clip" wrap="square" lIns="0" tIns="0" rIns="0" bIns="0" anchor="ctr" anchorCtr="0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pt-BR" sz="3300" b="1" i="1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BR" sz="3300" b="1" i="1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  <m:t>𝑿</m:t>
                          </m:r>
                        </m:e>
                        <m:sup>
                          <m:r>
                            <a:rPr lang="pt-BR" sz="3300" b="1" i="1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BR" sz="3300" b="1" i="1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  <m:t>𝟏</m:t>
                          </m:r>
                        </m:sup>
                      </m:sSup>
                      <m:r>
                        <a:rPr lang="pt-BR" sz="33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pt-BR" sz="33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𝒃</m:t>
                      </m:r>
                      <m:r>
                        <a:rPr lang="pt-BR" sz="33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pt-BR" sz="33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𝒂</m:t>
                      </m:r>
                    </m:oMath>
                  </m:oMathPara>
                </a14:m>
                <a:endParaRPr lang="pt-BR" sz="3300" b="1">
                  <a:solidFill>
                    <a:srgbClr val="000000"/>
                  </a:solidFill>
                </a:endParaRPr>
              </a:p>
            </xdr:txBody>
          </xdr:sp>
        </mc:Choice>
        <mc:Fallback>
          <xdr:sp macro="" textlink="">
            <xdr:nvSpPr>
              <xdr:cNvPr id="21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 txBox="1"/>
            </xdr:nvSpPr>
            <xdr:spPr>
              <a:xfrm>
                <a:off x="2790825" y="5495925"/>
                <a:ext cx="2560320" cy="548640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vertOverflow="clip" horzOverflow="clip" wrap="square" lIns="0" tIns="0" rIns="0" bIns="0" anchor="ctr" anchorCtr="0">
                <a:noAutofit/>
              </a:bodyPr>
              <a:lstStyle/>
              <a:p>
                <a:pPr/>
                <a:r>
                  <a:rPr lang="pt-BR" sz="3300" b="1" i="0">
                    <a:solidFill>
                      <a:srgbClr val="00B050"/>
                    </a:solidFill>
                    <a:latin typeface="Cambria Math" panose="02040503050406030204" pitchFamily="18" charset="0"/>
                  </a:rPr>
                  <a:t>𝑿^(−𝟏)</a:t>
                </a:r>
                <a:r>
                  <a:rPr lang="pt-BR" sz="3300" b="1" i="0">
                    <a:solidFill>
                      <a:srgbClr val="0000FF"/>
                    </a:solidFill>
                    <a:latin typeface="Cambria Math" panose="02040503050406030204" pitchFamily="18" charset="0"/>
                  </a:rPr>
                  <a:t>∗𝒃</a:t>
                </a:r>
                <a:r>
                  <a:rPr lang="pt-BR" sz="33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=𝒂</a:t>
                </a:r>
                <a:endParaRPr lang="pt-BR" sz="3300" b="1">
                  <a:solidFill>
                    <a:srgbClr val="00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0</xdr:col>
      <xdr:colOff>304800</xdr:colOff>
      <xdr:row>37</xdr:row>
      <xdr:rowOff>171449</xdr:rowOff>
    </xdr:from>
    <xdr:to>
      <xdr:col>39</xdr:col>
      <xdr:colOff>256500</xdr:colOff>
      <xdr:row>67</xdr:row>
      <xdr:rowOff>123824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>
          <a:grpSpLocks noChangeAspect="1"/>
        </xdr:cNvGrpSpPr>
      </xdr:nvGrpSpPr>
      <xdr:grpSpPr>
        <a:xfrm>
          <a:off x="304800" y="9620249"/>
          <a:ext cx="16068000" cy="5667375"/>
          <a:chOff x="2438400" y="8515350"/>
          <a:chExt cx="11953875" cy="4216274"/>
        </a:xfrm>
      </xdr:grpSpPr>
      <xdr:grpSp>
        <xdr:nvGrpSpPr>
          <xdr:cNvPr id="2" name="Agrupar 14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pSpPr/>
        </xdr:nvGrpSpPr>
        <xdr:grpSpPr>
          <a:xfrm>
            <a:off x="6175810" y="8515351"/>
            <a:ext cx="8216465" cy="4212132"/>
            <a:chOff x="14559642" y="15280821"/>
            <a:chExt cx="10203468" cy="5415643"/>
          </a:xfrm>
        </xdr:grpSpPr>
        <xdr:pic>
          <xdr:nvPicPr>
            <xdr:cNvPr id="13" name="Imagem 6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559642" y="15280821"/>
              <a:ext cx="10002362" cy="5415643"/>
            </a:xfrm>
            <a:prstGeom prst="rect">
              <a:avLst/>
            </a:prstGeom>
          </xdr:spPr>
        </xdr:pic>
        <xdr:sp macro="" textlink="">
          <xdr:nvSpPr>
            <xdr:cNvPr id="16" name="Retângulo 93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 rot="1471271">
              <a:off x="19528607" y="16344029"/>
              <a:ext cx="5234503" cy="362874"/>
            </a:xfrm>
            <a:prstGeom prst="rect">
              <a:avLst/>
            </a:prstGeom>
            <a:solidFill>
              <a:srgbClr val="00B050">
                <a:alpha val="30196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7" name="Retângulo 117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/>
          </xdr:nvSpPr>
          <xdr:spPr>
            <a:xfrm rot="1448414">
              <a:off x="21863260" y="17931515"/>
              <a:ext cx="2698299" cy="362874"/>
            </a:xfrm>
            <a:prstGeom prst="rect">
              <a:avLst/>
            </a:prstGeom>
            <a:solidFill>
              <a:srgbClr val="4472C4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8" name="Retângulo 12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 rot="1448414">
              <a:off x="17304867" y="15808801"/>
              <a:ext cx="2698299" cy="362874"/>
            </a:xfrm>
            <a:prstGeom prst="rect">
              <a:avLst/>
            </a:prstGeom>
            <a:solidFill>
              <a:srgbClr val="4472C4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9" name="Retângulo 12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 rot="1448414">
              <a:off x="15817910" y="15582532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2" name="Retângulo 13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/>
          </xdr:nvSpPr>
          <xdr:spPr>
            <a:xfrm rot="1448414">
              <a:off x="18192092" y="16690946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3" name="Retângulo 13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 rot="1448414">
              <a:off x="20559735" y="17847555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4" name="Retângulo 13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 rot="1448414">
              <a:off x="22886557" y="18868089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grpSp>
        <xdr:nvGrpSpPr>
          <xdr:cNvPr id="25" name="Agrupar 17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GrpSpPr/>
        </xdr:nvGrpSpPr>
        <xdr:grpSpPr>
          <a:xfrm>
            <a:off x="2438400" y="8515350"/>
            <a:ext cx="3667125" cy="4216274"/>
            <a:chOff x="477050" y="15412089"/>
            <a:chExt cx="11619699" cy="9702675"/>
          </a:xfrm>
        </xdr:grpSpPr>
        <xdr:grpSp>
          <xdr:nvGrpSpPr>
            <xdr:cNvPr id="26" name="Agrupar 1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GrpSpPr/>
          </xdr:nvGrpSpPr>
          <xdr:grpSpPr>
            <a:xfrm>
              <a:off x="477050" y="15412089"/>
              <a:ext cx="11619699" cy="9702675"/>
              <a:chOff x="477050" y="15412089"/>
              <a:chExt cx="11619699" cy="9702675"/>
            </a:xfrm>
          </xdr:grpSpPr>
          <xdr:grpSp>
            <xdr:nvGrpSpPr>
              <xdr:cNvPr id="29" name="Agrupar 15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GrpSpPr/>
            </xdr:nvGrpSpPr>
            <xdr:grpSpPr>
              <a:xfrm>
                <a:off x="477050" y="15412089"/>
                <a:ext cx="11619699" cy="9702675"/>
                <a:chOff x="790014" y="15344054"/>
                <a:chExt cx="11619699" cy="9702675"/>
              </a:xfrm>
            </xdr:grpSpPr>
            <xdr:pic>
              <xdr:nvPicPr>
                <xdr:cNvPr id="31" name="Imagem 5">
                  <a:extLst>
                    <a:ext uri="{FF2B5EF4-FFF2-40B4-BE49-F238E27FC236}">
                      <a16:creationId xmlns:a16="http://schemas.microsoft.com/office/drawing/2014/main" id="{00000000-0008-0000-0200-00001F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790014" y="15344054"/>
                  <a:ext cx="11619699" cy="970267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2" name="Retângulo 13">
                  <a:extLst>
                    <a:ext uri="{FF2B5EF4-FFF2-40B4-BE49-F238E27FC236}">
                      <a16:creationId xmlns:a16="http://schemas.microsoft.com/office/drawing/2014/main" id="{00000000-0008-0000-0200-000020000000}"/>
                    </a:ext>
                  </a:extLst>
                </xdr:cNvPr>
                <xdr:cNvSpPr/>
              </xdr:nvSpPr>
              <xdr:spPr>
                <a:xfrm>
                  <a:off x="7905750" y="16872857"/>
                  <a:ext cx="3837214" cy="612322"/>
                </a:xfrm>
                <a:prstGeom prst="rect">
                  <a:avLst/>
                </a:prstGeom>
                <a:solidFill>
                  <a:srgbClr val="4472C4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3" name="Retângulo 88">
                  <a:extLst>
                    <a:ext uri="{FF2B5EF4-FFF2-40B4-BE49-F238E27FC236}">
                      <a16:creationId xmlns:a16="http://schemas.microsoft.com/office/drawing/2014/main" id="{00000000-0008-0000-0200-000021000000}"/>
                    </a:ext>
                  </a:extLst>
                </xdr:cNvPr>
                <xdr:cNvSpPr/>
              </xdr:nvSpPr>
              <xdr:spPr>
                <a:xfrm>
                  <a:off x="2966357" y="17498785"/>
                  <a:ext cx="2245178" cy="2299608"/>
                </a:xfrm>
                <a:prstGeom prst="rect">
                  <a:avLst/>
                </a:prstGeom>
                <a:solidFill>
                  <a:srgbClr val="4472C4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4" name="Retângulo 89">
                  <a:extLst>
                    <a:ext uri="{FF2B5EF4-FFF2-40B4-BE49-F238E27FC236}">
                      <a16:creationId xmlns:a16="http://schemas.microsoft.com/office/drawing/2014/main" id="{00000000-0008-0000-0200-000022000000}"/>
                    </a:ext>
                  </a:extLst>
                </xdr:cNvPr>
                <xdr:cNvSpPr/>
              </xdr:nvSpPr>
              <xdr:spPr>
                <a:xfrm>
                  <a:off x="7919357" y="16219715"/>
                  <a:ext cx="3837214" cy="612322"/>
                </a:xfrm>
                <a:prstGeom prst="rect">
                  <a:avLst/>
                </a:prstGeom>
                <a:solidFill>
                  <a:srgbClr val="FF0000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5" name="Retângulo 90">
                  <a:extLst>
                    <a:ext uri="{FF2B5EF4-FFF2-40B4-BE49-F238E27FC236}">
                      <a16:creationId xmlns:a16="http://schemas.microsoft.com/office/drawing/2014/main" id="{00000000-0008-0000-0200-000023000000}"/>
                    </a:ext>
                  </a:extLst>
                </xdr:cNvPr>
                <xdr:cNvSpPr/>
              </xdr:nvSpPr>
              <xdr:spPr>
                <a:xfrm>
                  <a:off x="4163785" y="16437428"/>
                  <a:ext cx="2272393" cy="2245179"/>
                </a:xfrm>
                <a:prstGeom prst="rect">
                  <a:avLst/>
                </a:prstGeom>
                <a:solidFill>
                  <a:srgbClr val="FF0000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6" name="Retângulo 91">
                  <a:extLst>
                    <a:ext uri="{FF2B5EF4-FFF2-40B4-BE49-F238E27FC236}">
                      <a16:creationId xmlns:a16="http://schemas.microsoft.com/office/drawing/2014/main" id="{00000000-0008-0000-0200-000024000000}"/>
                    </a:ext>
                  </a:extLst>
                </xdr:cNvPr>
                <xdr:cNvSpPr/>
              </xdr:nvSpPr>
              <xdr:spPr>
                <a:xfrm>
                  <a:off x="2857499" y="22519820"/>
                  <a:ext cx="2367644" cy="1238249"/>
                </a:xfrm>
                <a:prstGeom prst="rect">
                  <a:avLst/>
                </a:prstGeom>
                <a:solidFill>
                  <a:srgbClr val="00B050">
                    <a:alpha val="30196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7" name="Retângulo 92">
                  <a:extLst>
                    <a:ext uri="{FF2B5EF4-FFF2-40B4-BE49-F238E27FC236}">
                      <a16:creationId xmlns:a16="http://schemas.microsoft.com/office/drawing/2014/main" id="{00000000-0008-0000-0200-000025000000}"/>
                    </a:ext>
                  </a:extLst>
                </xdr:cNvPr>
                <xdr:cNvSpPr/>
              </xdr:nvSpPr>
              <xdr:spPr>
                <a:xfrm>
                  <a:off x="7892143" y="17539608"/>
                  <a:ext cx="3837214" cy="612322"/>
                </a:xfrm>
                <a:prstGeom prst="rect">
                  <a:avLst/>
                </a:prstGeom>
                <a:solidFill>
                  <a:srgbClr val="00B050">
                    <a:alpha val="30196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</xdr:grpSp>
          <xdr:sp macro="" textlink="">
            <xdr:nvSpPr>
              <xdr:cNvPr id="30" name="Retângulo 137">
                <a:extLst>
                  <a:ext uri="{FF2B5EF4-FFF2-40B4-BE49-F238E27FC236}">
                    <a16:creationId xmlns:a16="http://schemas.microsoft.com/office/drawing/2014/main" id="{00000000-0008-0000-0200-00001E000000}"/>
                  </a:ext>
                </a:extLst>
              </xdr:cNvPr>
              <xdr:cNvSpPr/>
            </xdr:nvSpPr>
            <xdr:spPr>
              <a:xfrm>
                <a:off x="3197678" y="20288250"/>
                <a:ext cx="1129392" cy="449037"/>
              </a:xfrm>
              <a:prstGeom prst="rect">
                <a:avLst/>
              </a:prstGeom>
              <a:noFill/>
              <a:ln w="28575">
                <a:solidFill>
                  <a:srgbClr val="0000FF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</xdr:grpSp>
        <xdr:sp macro="" textlink="">
          <xdr:nvSpPr>
            <xdr:cNvPr id="27" name="Retângulo 135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8191500" y="19485429"/>
              <a:ext cx="1592035" cy="476249"/>
            </a:xfrm>
            <a:prstGeom prst="rect">
              <a:avLst/>
            </a:prstGeom>
            <a:noFill/>
            <a:ln w="28575">
              <a:solidFill>
                <a:srgbClr val="0000FF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8" name="Retângulo 13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9987644" y="19485429"/>
              <a:ext cx="1986644" cy="476249"/>
            </a:xfrm>
            <a:prstGeom prst="rect">
              <a:avLst/>
            </a:prstGeom>
            <a:noFill/>
            <a:ln w="28575">
              <a:solidFill>
                <a:srgbClr val="0000FF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392E-F831-4996-9514-CEBD56AD9493}">
  <sheetPr>
    <tabColor theme="7" tint="0.59999389629810485"/>
  </sheetPr>
  <dimension ref="A1:AY102"/>
  <sheetViews>
    <sheetView zoomScale="70" zoomScaleNormal="70" workbookViewId="0">
      <selection activeCell="O4" sqref="O4"/>
    </sheetView>
  </sheetViews>
  <sheetFormatPr defaultRowHeight="18.75"/>
  <cols>
    <col min="1" max="1" width="2.42578125" customWidth="1"/>
    <col min="2" max="2" width="5.5703125" customWidth="1"/>
    <col min="3" max="3" width="6" style="1" customWidth="1"/>
    <col min="4" max="4" width="6.7109375" style="67" customWidth="1"/>
    <col min="5" max="5" width="7.28515625" customWidth="1"/>
    <col min="6" max="6" width="9.28515625" customWidth="1"/>
    <col min="7" max="8" width="6.7109375" customWidth="1"/>
    <col min="9" max="10" width="7.28515625" customWidth="1"/>
    <col min="11" max="13" width="6.7109375" customWidth="1"/>
    <col min="14" max="17" width="7.28515625" customWidth="1"/>
    <col min="18" max="20" width="6.7109375" customWidth="1"/>
    <col min="21" max="21" width="7.28515625" customWidth="1"/>
    <col min="22" max="22" width="8.85546875" customWidth="1"/>
    <col min="23" max="24" width="7.28515625" customWidth="1"/>
    <col min="25" max="25" width="5.140625" customWidth="1"/>
    <col min="26" max="26" width="7.7109375" customWidth="1"/>
    <col min="27" max="27" width="10" style="1" customWidth="1"/>
    <col min="28" max="28" width="11" style="1" customWidth="1"/>
    <col min="29" max="29" width="10" style="1" customWidth="1"/>
    <col min="30" max="30" width="12.85546875" style="1" customWidth="1"/>
    <col min="31" max="31" width="8.28515625" style="1" customWidth="1"/>
    <col min="32" max="32" width="9.42578125" style="1" customWidth="1"/>
    <col min="33" max="33" width="11.28515625" style="2" customWidth="1"/>
    <col min="34" max="35" width="8" style="2" customWidth="1"/>
    <col min="36" max="36" width="5" style="2" customWidth="1"/>
    <col min="37" max="37" width="3" style="53" customWidth="1"/>
    <col min="38" max="38" width="6.5703125" style="2" customWidth="1"/>
    <col min="39" max="42" width="9.42578125" style="2" customWidth="1"/>
    <col min="43" max="43" width="12.5703125" style="2" bestFit="1" customWidth="1"/>
    <col min="44" max="44" width="3.42578125" style="2" customWidth="1"/>
    <col min="45" max="45" width="12.140625" style="2" customWidth="1"/>
    <col min="46" max="46" width="3.42578125" style="2" customWidth="1"/>
    <col min="47" max="47" width="13.5703125" style="2" customWidth="1"/>
    <col min="48" max="48" width="5.28515625" style="2" customWidth="1"/>
  </cols>
  <sheetData>
    <row r="1" spans="1:51" ht="12.75" customHeight="1">
      <c r="A1" s="102"/>
      <c r="B1" s="102"/>
      <c r="C1" s="106"/>
      <c r="D1" s="103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6"/>
      <c r="AB1" s="106"/>
      <c r="AC1" s="106"/>
      <c r="AD1" s="106"/>
      <c r="AE1" s="106"/>
      <c r="AF1" s="106"/>
      <c r="AG1" s="53"/>
      <c r="AH1" s="53"/>
      <c r="AI1" s="53"/>
      <c r="AJ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102"/>
      <c r="AX1" s="102"/>
      <c r="AY1" s="102"/>
    </row>
    <row r="2" spans="1:51" ht="33" customHeight="1">
      <c r="A2" s="102"/>
      <c r="B2" s="102"/>
      <c r="C2" s="107">
        <f t="shared" ref="C2:C28" si="0">C3+1</f>
        <v>28</v>
      </c>
      <c r="D2" s="108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2"/>
      <c r="W2" s="102"/>
      <c r="X2" s="102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102"/>
      <c r="AX2" s="102"/>
      <c r="AY2" s="102"/>
    </row>
    <row r="3" spans="1:51" ht="33" customHeight="1">
      <c r="A3" s="102"/>
      <c r="B3" s="102"/>
      <c r="C3" s="107">
        <f t="shared" si="0"/>
        <v>27</v>
      </c>
      <c r="D3" s="103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2"/>
      <c r="W3" s="102"/>
      <c r="X3" s="102"/>
      <c r="Y3" s="3"/>
      <c r="Z3" s="3"/>
      <c r="AA3" s="3"/>
      <c r="AB3" s="3"/>
      <c r="AC3" s="3"/>
      <c r="AD3" s="3"/>
      <c r="AE3" s="3"/>
      <c r="AF3" s="3"/>
      <c r="AG3" s="365" t="s">
        <v>16</v>
      </c>
      <c r="AH3" s="3"/>
      <c r="AI3" s="3"/>
      <c r="AJ3" s="3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102"/>
      <c r="AX3" s="102"/>
      <c r="AY3" s="102"/>
    </row>
    <row r="4" spans="1:51" ht="33" customHeight="1" thickBot="1">
      <c r="A4" s="102"/>
      <c r="B4" s="102"/>
      <c r="C4" s="107">
        <f t="shared" si="0"/>
        <v>26</v>
      </c>
      <c r="D4" s="103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2"/>
      <c r="W4" s="102"/>
      <c r="X4" s="102"/>
      <c r="Y4" s="3"/>
      <c r="Z4" s="3"/>
      <c r="AA4" s="5"/>
      <c r="AB4" s="6"/>
      <c r="AC4" s="7"/>
      <c r="AD4" s="6"/>
      <c r="AE4" s="3"/>
      <c r="AF4" s="8"/>
      <c r="AG4" s="365"/>
      <c r="AH4" s="59"/>
      <c r="AI4" s="3"/>
      <c r="AJ4" s="3"/>
      <c r="AK4" s="4"/>
      <c r="AL4" s="3"/>
      <c r="AM4" s="6"/>
      <c r="AN4" s="3"/>
      <c r="AO4" s="3"/>
      <c r="AP4" s="3"/>
      <c r="AQ4" s="3"/>
      <c r="AR4" s="10"/>
      <c r="AS4" s="11" t="str">
        <f>AQ19</f>
        <v xml:space="preserve">Weighs </v>
      </c>
      <c r="AT4" s="10"/>
      <c r="AU4" s="3" t="s">
        <v>1</v>
      </c>
      <c r="AV4" s="3"/>
      <c r="AW4" s="105"/>
      <c r="AX4" s="105"/>
      <c r="AY4" s="102"/>
    </row>
    <row r="5" spans="1:51" ht="33" customHeight="1" thickBot="1">
      <c r="A5" s="102"/>
      <c r="B5" s="102"/>
      <c r="C5" s="107">
        <f t="shared" si="0"/>
        <v>25</v>
      </c>
      <c r="D5" s="103"/>
      <c r="E5" s="103"/>
      <c r="F5" s="103"/>
      <c r="G5" s="106"/>
      <c r="H5" s="106"/>
      <c r="I5" s="106"/>
      <c r="J5" s="103"/>
      <c r="K5" s="103"/>
      <c r="L5" s="103"/>
      <c r="M5" s="103"/>
      <c r="N5" s="106"/>
      <c r="O5" s="106"/>
      <c r="P5" s="106"/>
      <c r="Q5" s="106"/>
      <c r="R5" s="106"/>
      <c r="S5" s="103"/>
      <c r="T5" s="106"/>
      <c r="U5" s="106"/>
      <c r="V5" s="102"/>
      <c r="W5" s="102"/>
      <c r="X5" s="102"/>
      <c r="Y5" s="3"/>
      <c r="Z5" s="3"/>
      <c r="AA5" s="95">
        <v>11</v>
      </c>
      <c r="AB5" s="68">
        <v>12</v>
      </c>
      <c r="AC5" s="68">
        <v>13</v>
      </c>
      <c r="AD5" s="69">
        <v>14</v>
      </c>
      <c r="AE5" s="12"/>
      <c r="AF5" s="13"/>
      <c r="AG5" s="368">
        <v>30</v>
      </c>
      <c r="AH5" s="59"/>
      <c r="AI5" s="75">
        <v>1</v>
      </c>
      <c r="AJ5" s="9"/>
      <c r="AK5" s="4"/>
      <c r="AL5" s="3"/>
      <c r="AM5" s="14">
        <f t="shared" ref="AM5:AP8" si="1">$AF$27*AA14+$AF$28</f>
        <v>13.77142857142857</v>
      </c>
      <c r="AN5" s="15">
        <f t="shared" si="1"/>
        <v>15.08850635104184</v>
      </c>
      <c r="AO5" s="15">
        <f t="shared" si="1"/>
        <v>15.228291289597937</v>
      </c>
      <c r="AP5" s="16">
        <f t="shared" si="1"/>
        <v>16.578126100626928</v>
      </c>
      <c r="AQ5" s="17">
        <v>1</v>
      </c>
      <c r="AR5" s="10"/>
      <c r="AS5" s="373" t="s">
        <v>10</v>
      </c>
      <c r="AT5" s="10"/>
      <c r="AU5" s="97">
        <f>$AF$27*AG14+$AF$28</f>
        <v>16.096974370871386</v>
      </c>
      <c r="AV5" s="3"/>
      <c r="AW5" s="105"/>
      <c r="AX5" s="105"/>
      <c r="AY5" s="102"/>
    </row>
    <row r="6" spans="1:51" ht="27" customHeight="1" thickBot="1">
      <c r="A6" s="102"/>
      <c r="B6" s="102"/>
      <c r="C6" s="107">
        <f t="shared" si="0"/>
        <v>24</v>
      </c>
      <c r="D6" s="103"/>
      <c r="E6" s="103"/>
      <c r="F6" s="103"/>
      <c r="G6" s="106"/>
      <c r="H6" s="106"/>
      <c r="I6" s="106"/>
      <c r="J6" s="106"/>
      <c r="K6" s="106"/>
      <c r="L6" s="103"/>
      <c r="M6" s="106"/>
      <c r="N6" s="106"/>
      <c r="O6" s="106"/>
      <c r="P6" s="73">
        <v>1</v>
      </c>
      <c r="Q6" s="366">
        <f>$AG$5</f>
        <v>30</v>
      </c>
      <c r="R6" s="106"/>
      <c r="S6" s="106"/>
      <c r="T6" s="106"/>
      <c r="U6" s="106"/>
      <c r="V6" s="102"/>
      <c r="W6" s="102"/>
      <c r="X6" s="102"/>
      <c r="Y6" s="3"/>
      <c r="Z6" s="3"/>
      <c r="AA6" s="91">
        <v>21</v>
      </c>
      <c r="AB6" s="95">
        <v>22</v>
      </c>
      <c r="AC6" s="70">
        <v>23</v>
      </c>
      <c r="AD6" s="71">
        <v>24</v>
      </c>
      <c r="AE6" s="19"/>
      <c r="AF6" s="13"/>
      <c r="AG6" s="368">
        <v>-1</v>
      </c>
      <c r="AH6" s="59"/>
      <c r="AI6" s="75">
        <v>2</v>
      </c>
      <c r="AJ6" s="9"/>
      <c r="AK6" s="4"/>
      <c r="AL6" s="3"/>
      <c r="AM6" s="20">
        <f t="shared" si="1"/>
        <v>15.08850635104184</v>
      </c>
      <c r="AN6" s="21">
        <f t="shared" si="1"/>
        <v>13.77142857142857</v>
      </c>
      <c r="AO6" s="22">
        <f t="shared" si="1"/>
        <v>14.686160605347549</v>
      </c>
      <c r="AP6" s="23">
        <f t="shared" si="1"/>
        <v>15.650420919709415</v>
      </c>
      <c r="AQ6" s="24">
        <v>1</v>
      </c>
      <c r="AR6" s="10"/>
      <c r="AS6" s="373" t="s">
        <v>11</v>
      </c>
      <c r="AT6" s="10"/>
      <c r="AU6" s="98">
        <f>$AF$27*AG15+$AF$28</f>
        <v>14.801586078703997</v>
      </c>
      <c r="AV6" s="3"/>
      <c r="AW6" s="105"/>
      <c r="AX6" s="105"/>
      <c r="AY6" s="102"/>
    </row>
    <row r="7" spans="1:51" ht="27" customHeight="1" thickBot="1">
      <c r="A7" s="102"/>
      <c r="B7" s="102"/>
      <c r="C7" s="107">
        <f t="shared" si="0"/>
        <v>23</v>
      </c>
      <c r="D7" s="103"/>
      <c r="E7" s="103"/>
      <c r="F7" s="103"/>
      <c r="G7" s="106"/>
      <c r="H7" s="106"/>
      <c r="I7" s="106"/>
      <c r="J7" s="106"/>
      <c r="K7" s="106"/>
      <c r="L7" s="103"/>
      <c r="M7" s="103"/>
      <c r="N7" s="106"/>
      <c r="O7" s="106"/>
      <c r="P7" s="25">
        <f>P$30</f>
        <v>13</v>
      </c>
      <c r="Q7" s="26">
        <f>$C7</f>
        <v>23</v>
      </c>
      <c r="R7" s="106"/>
      <c r="S7" s="106"/>
      <c r="T7" s="106"/>
      <c r="U7" s="106"/>
      <c r="V7" s="102"/>
      <c r="W7" s="53"/>
      <c r="X7" s="53"/>
      <c r="Y7" s="3"/>
      <c r="Z7" s="3"/>
      <c r="AA7" s="91">
        <v>31</v>
      </c>
      <c r="AB7" s="93">
        <v>32</v>
      </c>
      <c r="AC7" s="95">
        <v>33</v>
      </c>
      <c r="AD7" s="72">
        <v>34</v>
      </c>
      <c r="AE7" s="19"/>
      <c r="AF7" s="13"/>
      <c r="AG7" s="368">
        <v>-20</v>
      </c>
      <c r="AH7" s="59"/>
      <c r="AI7" s="75">
        <v>3</v>
      </c>
      <c r="AJ7" s="9"/>
      <c r="AK7" s="4"/>
      <c r="AL7" s="3"/>
      <c r="AM7" s="20">
        <f t="shared" si="1"/>
        <v>15.228291289597937</v>
      </c>
      <c r="AN7" s="22">
        <f t="shared" si="1"/>
        <v>14.686160605347549</v>
      </c>
      <c r="AO7" s="21">
        <f t="shared" si="1"/>
        <v>13.77142857142857</v>
      </c>
      <c r="AP7" s="23">
        <f t="shared" si="1"/>
        <v>15.126690425786448</v>
      </c>
      <c r="AQ7" s="24">
        <v>1</v>
      </c>
      <c r="AR7" s="10"/>
      <c r="AS7" s="373" t="s">
        <v>12</v>
      </c>
      <c r="AT7" s="10"/>
      <c r="AU7" s="98">
        <f>$AF$27*AG16+$AF$28</f>
        <v>15.08850635104184</v>
      </c>
      <c r="AV7" s="3"/>
      <c r="AW7" s="105"/>
      <c r="AX7" s="105"/>
      <c r="AY7" s="102"/>
    </row>
    <row r="8" spans="1:51" ht="27" customHeight="1" thickBot="1">
      <c r="A8" s="102"/>
      <c r="B8" s="102"/>
      <c r="C8" s="107">
        <f t="shared" si="0"/>
        <v>22</v>
      </c>
      <c r="D8" s="103"/>
      <c r="E8" s="103"/>
      <c r="F8" s="103"/>
      <c r="G8" s="106"/>
      <c r="H8" s="106"/>
      <c r="I8" s="106"/>
      <c r="J8" s="106"/>
      <c r="K8" s="106"/>
      <c r="L8" s="103"/>
      <c r="M8" s="106"/>
      <c r="N8" s="106"/>
      <c r="O8" s="106"/>
      <c r="P8" s="106"/>
      <c r="Q8" s="106"/>
      <c r="R8" s="106"/>
      <c r="S8" s="106"/>
      <c r="T8" s="106"/>
      <c r="U8" s="106"/>
      <c r="V8" s="102"/>
      <c r="W8" s="102"/>
      <c r="X8" s="53"/>
      <c r="Y8" s="3"/>
      <c r="Z8" s="3"/>
      <c r="AA8" s="92">
        <v>41</v>
      </c>
      <c r="AB8" s="94">
        <v>42</v>
      </c>
      <c r="AC8" s="94">
        <v>43</v>
      </c>
      <c r="AD8" s="95">
        <v>44</v>
      </c>
      <c r="AE8" s="19"/>
      <c r="AF8" s="13"/>
      <c r="AG8" s="368">
        <v>400</v>
      </c>
      <c r="AH8" s="59"/>
      <c r="AI8" s="75">
        <v>4</v>
      </c>
      <c r="AJ8" s="9"/>
      <c r="AK8" s="4"/>
      <c r="AL8" s="3"/>
      <c r="AM8" s="27">
        <f t="shared" si="1"/>
        <v>16.578126100626928</v>
      </c>
      <c r="AN8" s="28">
        <f t="shared" si="1"/>
        <v>15.650420919709415</v>
      </c>
      <c r="AO8" s="28">
        <f t="shared" si="1"/>
        <v>15.126690425786448</v>
      </c>
      <c r="AP8" s="29">
        <f t="shared" si="1"/>
        <v>13.77142857142857</v>
      </c>
      <c r="AQ8" s="24">
        <v>1</v>
      </c>
      <c r="AR8" s="10"/>
      <c r="AS8" s="373" t="s">
        <v>13</v>
      </c>
      <c r="AT8" s="10"/>
      <c r="AU8" s="99">
        <f>$AF$27*AG17+$AF$28</f>
        <v>15.36861998392842</v>
      </c>
      <c r="AV8" s="3"/>
      <c r="AW8" s="102"/>
      <c r="AX8" s="105"/>
      <c r="AY8" s="102"/>
    </row>
    <row r="9" spans="1:51" ht="27" customHeight="1" thickBot="1">
      <c r="A9" s="102"/>
      <c r="B9" s="102"/>
      <c r="C9" s="107">
        <f t="shared" si="0"/>
        <v>21</v>
      </c>
      <c r="D9" s="103"/>
      <c r="E9" s="103"/>
      <c r="F9" s="106"/>
      <c r="G9" s="106"/>
      <c r="H9" s="106"/>
      <c r="I9" s="106"/>
      <c r="J9" s="106"/>
      <c r="K9" s="106"/>
      <c r="L9" s="103"/>
      <c r="M9" s="106"/>
      <c r="N9" s="106"/>
      <c r="O9" s="106"/>
      <c r="P9" s="106"/>
      <c r="Q9" s="106"/>
      <c r="R9" s="106"/>
      <c r="S9" s="106"/>
      <c r="T9" s="106"/>
      <c r="U9" s="106"/>
      <c r="V9" s="102"/>
      <c r="W9" s="53"/>
      <c r="X9" s="53"/>
      <c r="Y9" s="3"/>
      <c r="Z9" s="3"/>
      <c r="AA9" s="30"/>
      <c r="AB9" s="31"/>
      <c r="AC9" s="31"/>
      <c r="AD9" s="31"/>
      <c r="AE9" s="32"/>
      <c r="AF9" s="13"/>
      <c r="AG9" s="63">
        <f>SUM(AS24:AS27)</f>
        <v>116.37419987935832</v>
      </c>
      <c r="AH9" s="59"/>
      <c r="AI9" s="62">
        <f>$E$18</f>
        <v>5</v>
      </c>
      <c r="AJ9" s="3"/>
      <c r="AK9" s="4"/>
      <c r="AL9" s="3"/>
      <c r="AM9" s="33">
        <v>1</v>
      </c>
      <c r="AN9" s="34">
        <v>1</v>
      </c>
      <c r="AO9" s="34">
        <v>1</v>
      </c>
      <c r="AP9" s="34">
        <v>1</v>
      </c>
      <c r="AQ9" s="35">
        <v>0</v>
      </c>
      <c r="AR9" s="10"/>
      <c r="AS9" s="374" t="s">
        <v>2</v>
      </c>
      <c r="AT9" s="10"/>
      <c r="AU9" s="100">
        <v>1</v>
      </c>
      <c r="AV9" s="3"/>
      <c r="AW9" s="102"/>
      <c r="AX9" s="105"/>
      <c r="AY9" s="102"/>
    </row>
    <row r="10" spans="1:51" ht="27" customHeight="1">
      <c r="A10" s="102"/>
      <c r="B10" s="102"/>
      <c r="C10" s="107">
        <f t="shared" si="0"/>
        <v>20</v>
      </c>
      <c r="D10" s="103"/>
      <c r="E10" s="103"/>
      <c r="F10" s="106"/>
      <c r="G10" s="106"/>
      <c r="H10" s="106"/>
      <c r="I10" s="106"/>
      <c r="J10" s="106"/>
      <c r="K10" s="106"/>
      <c r="L10" s="103"/>
      <c r="M10" s="106"/>
      <c r="N10" s="106"/>
      <c r="O10" s="106"/>
      <c r="P10" s="103"/>
      <c r="Q10" s="106"/>
      <c r="R10" s="106"/>
      <c r="S10" s="106"/>
      <c r="T10" s="106"/>
      <c r="U10" s="106"/>
      <c r="V10" s="102"/>
      <c r="W10" s="53"/>
      <c r="X10" s="53"/>
      <c r="Y10" s="3"/>
      <c r="Z10" s="3"/>
      <c r="AA10" s="36"/>
      <c r="AB10" s="9"/>
      <c r="AC10" s="9"/>
      <c r="AD10" s="9"/>
      <c r="AE10" s="9"/>
      <c r="AF10" s="9"/>
      <c r="AG10" s="6"/>
      <c r="AH10" s="59"/>
      <c r="AI10" s="3"/>
      <c r="AJ10" s="3"/>
      <c r="AK10" s="4"/>
      <c r="AL10" s="3"/>
      <c r="AM10" s="3"/>
      <c r="AN10" s="3"/>
      <c r="AO10" s="38"/>
      <c r="AP10" s="3"/>
      <c r="AQ10" s="3"/>
      <c r="AR10" s="10"/>
      <c r="AS10" s="39" t="s">
        <v>3</v>
      </c>
      <c r="AT10" s="10"/>
      <c r="AU10" s="38"/>
      <c r="AV10" s="3"/>
      <c r="AW10" s="102"/>
      <c r="AX10" s="105"/>
      <c r="AY10" s="102"/>
    </row>
    <row r="11" spans="1:51" ht="27" customHeight="1">
      <c r="A11" s="102"/>
      <c r="B11" s="102"/>
      <c r="C11" s="107">
        <f t="shared" si="0"/>
        <v>19</v>
      </c>
      <c r="D11" s="103"/>
      <c r="E11" s="103"/>
      <c r="F11" s="106"/>
      <c r="G11" s="106"/>
      <c r="H11" s="106"/>
      <c r="I11" s="106"/>
      <c r="J11" s="106"/>
      <c r="K11" s="106"/>
      <c r="L11" s="103"/>
      <c r="M11" s="106"/>
      <c r="N11" s="106"/>
      <c r="O11" s="106"/>
      <c r="P11" s="103"/>
      <c r="Q11" s="106"/>
      <c r="R11" s="106"/>
      <c r="S11" s="106"/>
      <c r="T11" s="106"/>
      <c r="U11" s="106"/>
      <c r="V11" s="106"/>
      <c r="W11" s="53"/>
      <c r="X11" s="53"/>
      <c r="Y11" s="3"/>
      <c r="Z11" s="3"/>
      <c r="AA11" s="36"/>
      <c r="AB11" s="9"/>
      <c r="AC11" s="9"/>
      <c r="AD11" s="9"/>
      <c r="AE11" s="9"/>
      <c r="AF11" s="9"/>
      <c r="AG11" s="37"/>
      <c r="AH11" s="9"/>
      <c r="AI11" s="113"/>
      <c r="AJ11" s="3"/>
      <c r="AK11" s="4"/>
      <c r="AL11" s="3"/>
      <c r="AM11" s="3"/>
      <c r="AN11" s="3"/>
      <c r="AO11" s="38"/>
      <c r="AP11" s="3"/>
      <c r="AQ11" s="3"/>
      <c r="AR11" s="10"/>
      <c r="AS11" s="39"/>
      <c r="AT11" s="10"/>
      <c r="AU11" s="40"/>
      <c r="AV11" s="3"/>
      <c r="AW11" s="102"/>
      <c r="AX11" s="105"/>
      <c r="AY11" s="102"/>
    </row>
    <row r="12" spans="1:51" ht="27" customHeight="1">
      <c r="A12" s="102"/>
      <c r="B12" s="102"/>
      <c r="C12" s="107">
        <f t="shared" si="0"/>
        <v>18</v>
      </c>
      <c r="D12" s="103"/>
      <c r="E12" s="103"/>
      <c r="F12" s="106"/>
      <c r="G12" s="106"/>
      <c r="H12" s="106"/>
      <c r="I12" s="74">
        <v>2</v>
      </c>
      <c r="J12" s="366">
        <f>$AG$6</f>
        <v>-1</v>
      </c>
      <c r="K12" s="106"/>
      <c r="L12" s="103"/>
      <c r="M12" s="106"/>
      <c r="N12" s="106"/>
      <c r="O12" s="106"/>
      <c r="P12" s="103"/>
      <c r="Q12" s="106"/>
      <c r="R12" s="106"/>
      <c r="S12" s="106"/>
      <c r="T12" s="106"/>
      <c r="U12" s="106"/>
      <c r="V12" s="106"/>
      <c r="W12" s="106"/>
      <c r="X12" s="53"/>
      <c r="Y12" s="3"/>
      <c r="Z12" s="3"/>
      <c r="AA12" s="36"/>
      <c r="AB12" s="9"/>
      <c r="AC12" s="9"/>
      <c r="AD12" s="9"/>
      <c r="AE12" s="9"/>
      <c r="AF12" s="9"/>
      <c r="AG12" s="86"/>
      <c r="AH12" s="101"/>
      <c r="AI12" s="112" t="s">
        <v>19</v>
      </c>
      <c r="AJ12" s="3"/>
      <c r="AK12" s="4"/>
      <c r="AL12" s="3"/>
      <c r="AM12" s="3"/>
      <c r="AN12" s="3"/>
      <c r="AO12" s="38"/>
      <c r="AP12" s="3"/>
      <c r="AQ12" s="3"/>
      <c r="AR12" s="10"/>
      <c r="AS12" s="39"/>
      <c r="AT12" s="10"/>
      <c r="AU12" s="40"/>
      <c r="AV12" s="3"/>
      <c r="AW12" s="102"/>
      <c r="AX12" s="105"/>
      <c r="AY12" s="102"/>
    </row>
    <row r="13" spans="1:51" ht="27" customHeight="1" thickBot="1">
      <c r="A13" s="102"/>
      <c r="B13" s="102"/>
      <c r="C13" s="107">
        <f t="shared" si="0"/>
        <v>17</v>
      </c>
      <c r="D13" s="103"/>
      <c r="E13" s="103"/>
      <c r="F13" s="106"/>
      <c r="G13" s="106"/>
      <c r="H13" s="106"/>
      <c r="I13" s="25">
        <f>I$30</f>
        <v>6</v>
      </c>
      <c r="J13" s="26">
        <f>$C13</f>
        <v>17</v>
      </c>
      <c r="K13" s="106"/>
      <c r="L13" s="103"/>
      <c r="M13" s="106"/>
      <c r="N13" s="106"/>
      <c r="O13" s="106"/>
      <c r="P13" s="103"/>
      <c r="Q13" s="106"/>
      <c r="R13" s="106"/>
      <c r="S13" s="106"/>
      <c r="T13" s="106"/>
      <c r="U13" s="106"/>
      <c r="V13" s="106"/>
      <c r="W13" s="53"/>
      <c r="X13" s="53"/>
      <c r="Y13" s="3"/>
      <c r="Z13" s="3"/>
      <c r="AA13" s="36"/>
      <c r="AB13" s="9"/>
      <c r="AC13" s="9"/>
      <c r="AD13" s="9"/>
      <c r="AE13" s="9"/>
      <c r="AF13" s="9"/>
      <c r="AG13" s="109" t="s">
        <v>18</v>
      </c>
      <c r="AH13" s="59" t="s">
        <v>5</v>
      </c>
      <c r="AI13" s="59" t="s">
        <v>0</v>
      </c>
      <c r="AJ13" s="3"/>
      <c r="AK13" s="4"/>
      <c r="AL13" s="3"/>
      <c r="AM13" s="3"/>
      <c r="AN13" s="3"/>
      <c r="AO13" s="38"/>
      <c r="AP13" s="3"/>
      <c r="AQ13" s="3"/>
      <c r="AR13" s="10"/>
      <c r="AS13" s="39"/>
      <c r="AT13" s="10"/>
      <c r="AU13" s="40"/>
      <c r="AV13" s="3"/>
      <c r="AW13" s="102"/>
      <c r="AX13" s="105"/>
      <c r="AY13" s="102"/>
    </row>
    <row r="14" spans="1:51" ht="27" customHeight="1" thickBot="1">
      <c r="A14" s="102"/>
      <c r="B14" s="102"/>
      <c r="C14" s="107">
        <f t="shared" si="0"/>
        <v>16</v>
      </c>
      <c r="D14" s="103"/>
      <c r="E14" s="103"/>
      <c r="F14" s="106"/>
      <c r="G14" s="106"/>
      <c r="H14" s="106"/>
      <c r="I14" s="106"/>
      <c r="J14" s="106"/>
      <c r="K14" s="106"/>
      <c r="L14" s="103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3"/>
      <c r="X14" s="53"/>
      <c r="Y14" s="3"/>
      <c r="Z14" s="3"/>
      <c r="AA14" s="96">
        <v>0</v>
      </c>
      <c r="AB14" s="41">
        <f>SQRT(($P$7-$I$13)^2+($Q$7-$J$13)^2)</f>
        <v>9.2195444572928871</v>
      </c>
      <c r="AC14" s="41">
        <f>SQRT(($P$7-$N$17)^2+($Q$7-$O$17)^2)</f>
        <v>10.198039027185569</v>
      </c>
      <c r="AD14" s="42">
        <f>SQRT(($P$7-$D$29)^2+($Q$7-$E$29)^2)</f>
        <v>19.646882704388499</v>
      </c>
      <c r="AE14" s="43"/>
      <c r="AF14" s="18"/>
      <c r="AG14" s="377">
        <f>SQRT(($P$7-$E$19)^2+($Q$7-$F$19)^2)</f>
        <v>16.278820596099706</v>
      </c>
      <c r="AH14" s="60">
        <f>$P$7</f>
        <v>13</v>
      </c>
      <c r="AI14" s="60">
        <f>$Q$7</f>
        <v>23</v>
      </c>
      <c r="AJ14" s="3"/>
      <c r="AK14" s="4"/>
      <c r="AL14" s="3"/>
      <c r="AM14" s="14">
        <f t="array" ref="AM14:AQ18">MINVERSE(AM5:AQ9)</f>
        <v>-0.43716267485620885</v>
      </c>
      <c r="AN14" s="15">
        <v>0.25980677111651668</v>
      </c>
      <c r="AO14" s="15">
        <v>0.21395855233882177</v>
      </c>
      <c r="AP14" s="16">
        <v>-3.6602648599129782E-2</v>
      </c>
      <c r="AQ14" s="17">
        <v>0.44883860001873954</v>
      </c>
      <c r="AR14" s="9"/>
      <c r="AS14" s="97">
        <f>$AF$27*AG14+$AF$28</f>
        <v>16.096974370871386</v>
      </c>
      <c r="AT14" s="9"/>
      <c r="AU14" s="375">
        <f t="array" ref="AU14:AU18">MMULT(AM14:AQ18,AS14:AS18)</f>
        <v>-7.6822707433232162E-2</v>
      </c>
      <c r="AV14" s="3"/>
      <c r="AW14" s="102"/>
      <c r="AX14" s="105"/>
      <c r="AY14" s="102"/>
    </row>
    <row r="15" spans="1:51" ht="27" customHeight="1" thickBot="1">
      <c r="A15" s="102"/>
      <c r="B15" s="102"/>
      <c r="C15" s="107">
        <f t="shared" si="0"/>
        <v>15</v>
      </c>
      <c r="D15" s="103"/>
      <c r="E15" s="103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2"/>
      <c r="W15" s="103"/>
      <c r="X15" s="103"/>
      <c r="Y15" s="3"/>
      <c r="Z15" s="3"/>
      <c r="AA15" s="87">
        <f>AB14</f>
        <v>9.2195444572928871</v>
      </c>
      <c r="AB15" s="96">
        <v>0</v>
      </c>
      <c r="AC15" s="44">
        <f>SQRT(($N$17-$I$13)^2+($J$13-$O$17)^2)</f>
        <v>6.4031242374328485</v>
      </c>
      <c r="AD15" s="45">
        <f>SQRT(($D$29-$I$13)^2+($J$13-$E$29)^2)</f>
        <v>13.152946437965905</v>
      </c>
      <c r="AE15" s="46"/>
      <c r="AF15" s="18"/>
      <c r="AG15" s="378">
        <f>SQRT(($I$13-$E$19)^2+($J$13-$F$19)^2)</f>
        <v>7.2111025509279782</v>
      </c>
      <c r="AH15" s="60">
        <f>$I$13</f>
        <v>6</v>
      </c>
      <c r="AI15" s="60">
        <f>$J$13</f>
        <v>17</v>
      </c>
      <c r="AJ15" s="3"/>
      <c r="AK15" s="4"/>
      <c r="AL15" s="3"/>
      <c r="AM15" s="20">
        <v>0.25980677111651712</v>
      </c>
      <c r="AN15" s="21">
        <v>-0.71840018391983129</v>
      </c>
      <c r="AO15" s="22">
        <v>0.35548212300223592</v>
      </c>
      <c r="AP15" s="23">
        <v>0.10311128980107843</v>
      </c>
      <c r="AQ15" s="24">
        <v>0.13889806481609812</v>
      </c>
      <c r="AR15" s="9"/>
      <c r="AS15" s="98">
        <f>$AF$27*AG15+$AF$28</f>
        <v>14.801586078703997</v>
      </c>
      <c r="AT15" s="9"/>
      <c r="AU15" s="375">
        <v>0.63591133921791776</v>
      </c>
      <c r="AV15" s="9"/>
      <c r="AW15" s="102"/>
      <c r="AX15" s="102"/>
      <c r="AY15" s="102"/>
    </row>
    <row r="16" spans="1:51" ht="27" customHeight="1" thickBot="1">
      <c r="A16" s="102"/>
      <c r="B16" s="102"/>
      <c r="C16" s="107">
        <f t="shared" si="0"/>
        <v>14</v>
      </c>
      <c r="D16" s="103"/>
      <c r="E16" s="103"/>
      <c r="F16" s="106"/>
      <c r="G16" s="106"/>
      <c r="H16" s="106"/>
      <c r="I16" s="106"/>
      <c r="J16" s="106"/>
      <c r="K16" s="106"/>
      <c r="L16" s="106"/>
      <c r="M16" s="106"/>
      <c r="N16" s="73">
        <v>3</v>
      </c>
      <c r="O16" s="367">
        <f>$AG$7</f>
        <v>-20</v>
      </c>
      <c r="P16" s="106"/>
      <c r="Q16" s="106"/>
      <c r="R16" s="106"/>
      <c r="S16" s="106"/>
      <c r="T16" s="106"/>
      <c r="U16" s="106"/>
      <c r="V16" s="102"/>
      <c r="W16" s="53"/>
      <c r="X16" s="102"/>
      <c r="Y16" s="3"/>
      <c r="Z16" s="9"/>
      <c r="AA16" s="87">
        <f>AC14</f>
        <v>10.198039027185569</v>
      </c>
      <c r="AB16" s="89">
        <f>AC15</f>
        <v>6.4031242374328485</v>
      </c>
      <c r="AC16" s="96">
        <v>0</v>
      </c>
      <c r="AD16" s="47">
        <f>SQRT(($N$17-$D$29)^2+($O$17-$E$29)^2)</f>
        <v>9.4868329805051381</v>
      </c>
      <c r="AE16" s="46"/>
      <c r="AF16" s="18"/>
      <c r="AG16" s="378">
        <f>SQRT(($N$17-$E$19)^2+($O$17-$F$19)^2)</f>
        <v>9.2195444572928871</v>
      </c>
      <c r="AH16" s="60">
        <f>$N$17</f>
        <v>11</v>
      </c>
      <c r="AI16" s="60">
        <f>$O$17</f>
        <v>13</v>
      </c>
      <c r="AJ16" s="3"/>
      <c r="AK16" s="4"/>
      <c r="AL16" s="3"/>
      <c r="AM16" s="20">
        <v>0.21395855233882152</v>
      </c>
      <c r="AN16" s="22">
        <v>0.35548212300223603</v>
      </c>
      <c r="AO16" s="21">
        <v>-0.88666526827344716</v>
      </c>
      <c r="AP16" s="23">
        <v>0.31722459293238947</v>
      </c>
      <c r="AQ16" s="24">
        <v>-6.6801513597062864E-2</v>
      </c>
      <c r="AR16" s="9"/>
      <c r="AS16" s="98">
        <f>$AF$27*AG16+$AF$28</f>
        <v>15.08850635104184</v>
      </c>
      <c r="AT16" s="9"/>
      <c r="AU16" s="375">
        <v>0.13583274962988379</v>
      </c>
      <c r="AV16" s="9"/>
      <c r="AW16" s="102"/>
      <c r="AX16" s="102"/>
      <c r="AY16" s="102"/>
    </row>
    <row r="17" spans="1:51" ht="27" customHeight="1" thickBot="1">
      <c r="A17" s="102"/>
      <c r="B17" s="102"/>
      <c r="C17" s="107">
        <f t="shared" si="0"/>
        <v>13</v>
      </c>
      <c r="D17" s="103"/>
      <c r="E17" s="106"/>
      <c r="F17" s="106"/>
      <c r="G17" s="106"/>
      <c r="H17" s="106"/>
      <c r="I17" s="106"/>
      <c r="J17" s="106"/>
      <c r="K17" s="106"/>
      <c r="L17" s="106"/>
      <c r="M17" s="106"/>
      <c r="N17" s="25">
        <f>N$30</f>
        <v>11</v>
      </c>
      <c r="O17" s="26">
        <f>$C17</f>
        <v>13</v>
      </c>
      <c r="P17" s="106"/>
      <c r="Q17" s="106"/>
      <c r="R17" s="106"/>
      <c r="S17" s="106"/>
      <c r="T17" s="106"/>
      <c r="U17" s="73">
        <v>4</v>
      </c>
      <c r="V17" s="366">
        <f>$AG$8</f>
        <v>400</v>
      </c>
      <c r="W17" s="102"/>
      <c r="X17" s="102"/>
      <c r="Y17" s="3"/>
      <c r="Z17" s="9"/>
      <c r="AA17" s="88">
        <f>AD14</f>
        <v>19.646882704388499</v>
      </c>
      <c r="AB17" s="90">
        <f>AD15</f>
        <v>13.152946437965905</v>
      </c>
      <c r="AC17" s="90">
        <f>AD16</f>
        <v>9.4868329805051381</v>
      </c>
      <c r="AD17" s="96">
        <v>0</v>
      </c>
      <c r="AE17" s="46"/>
      <c r="AF17" s="18"/>
      <c r="AG17" s="379">
        <f>SQRT(($E$13-$E$19)^2+($F$13-$F$19)^2)</f>
        <v>11.180339887498949</v>
      </c>
      <c r="AH17" s="60">
        <f>$U$18</f>
        <v>18</v>
      </c>
      <c r="AI17" s="60">
        <f>$V$18</f>
        <v>12</v>
      </c>
      <c r="AJ17" s="3"/>
      <c r="AK17" s="4"/>
      <c r="AL17" s="3"/>
      <c r="AM17" s="27">
        <v>-3.660264859912981E-2</v>
      </c>
      <c r="AN17" s="28">
        <v>0.10311128980107857</v>
      </c>
      <c r="AO17" s="28">
        <v>0.31722459293238947</v>
      </c>
      <c r="AP17" s="29">
        <v>-0.38373323413433819</v>
      </c>
      <c r="AQ17" s="24">
        <v>0.47906484876222499</v>
      </c>
      <c r="AR17" s="9"/>
      <c r="AS17" s="99">
        <f>$AF$27*AG17+$AF$28</f>
        <v>15.36861998392842</v>
      </c>
      <c r="AT17" s="9"/>
      <c r="AU17" s="375">
        <v>0.30507861858542717</v>
      </c>
      <c r="AV17" s="9"/>
      <c r="AW17" s="102"/>
      <c r="AX17" s="102"/>
      <c r="AY17" s="102"/>
    </row>
    <row r="18" spans="1:51" ht="27" customHeight="1" thickBot="1">
      <c r="A18" s="102"/>
      <c r="B18" s="102"/>
      <c r="C18" s="107">
        <f t="shared" si="0"/>
        <v>12</v>
      </c>
      <c r="D18" s="103"/>
      <c r="E18" s="74">
        <v>5</v>
      </c>
      <c r="F18" s="114">
        <f>SUM(AS24:AS27)</f>
        <v>116.37419987935832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25">
        <f>U$30</f>
        <v>18</v>
      </c>
      <c r="V18" s="26">
        <f>$C18</f>
        <v>12</v>
      </c>
      <c r="W18" s="102"/>
      <c r="X18" s="102"/>
      <c r="Y18" s="3"/>
      <c r="Z18" s="9"/>
      <c r="AA18" s="48"/>
      <c r="AB18" s="49"/>
      <c r="AC18" s="49"/>
      <c r="AD18" s="49"/>
      <c r="AE18" s="50"/>
      <c r="AF18" s="51"/>
      <c r="AG18" s="52"/>
      <c r="AH18" s="64">
        <f>E19</f>
        <v>2</v>
      </c>
      <c r="AI18" s="64">
        <f>F19</f>
        <v>11</v>
      </c>
      <c r="AJ18" s="3"/>
      <c r="AL18" s="3"/>
      <c r="AM18" s="33">
        <v>0.44883860001873954</v>
      </c>
      <c r="AN18" s="34">
        <v>0.13889806481609815</v>
      </c>
      <c r="AO18" s="34">
        <v>-6.680151359706317E-2</v>
      </c>
      <c r="AP18" s="34">
        <v>0.47906484876222527</v>
      </c>
      <c r="AQ18" s="35">
        <v>-15.20163761889901</v>
      </c>
      <c r="AR18" s="9"/>
      <c r="AS18" s="100">
        <v>1</v>
      </c>
      <c r="AT18" s="9"/>
      <c r="AU18" s="376">
        <v>0.43384803091760205</v>
      </c>
      <c r="AV18" s="9"/>
      <c r="AW18" s="102"/>
      <c r="AX18" s="102"/>
      <c r="AY18" s="102"/>
    </row>
    <row r="19" spans="1:51" ht="27" customHeight="1">
      <c r="A19" s="102"/>
      <c r="B19" s="102"/>
      <c r="C19" s="107">
        <f t="shared" si="0"/>
        <v>11</v>
      </c>
      <c r="D19" s="103"/>
      <c r="E19" s="76">
        <f>E$30</f>
        <v>2</v>
      </c>
      <c r="F19" s="76">
        <f>$C19</f>
        <v>11</v>
      </c>
      <c r="G19" s="103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2"/>
      <c r="W19" s="102"/>
      <c r="X19" s="10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  <c r="AL19" s="3"/>
      <c r="AM19" s="3"/>
      <c r="AN19" s="3"/>
      <c r="AO19" s="3"/>
      <c r="AP19" s="9"/>
      <c r="AQ19" s="54" t="s">
        <v>4</v>
      </c>
      <c r="AR19" s="55"/>
      <c r="AS19" s="9"/>
      <c r="AT19" s="55"/>
      <c r="AU19" s="56">
        <f>SUM(AU14:AU17)</f>
        <v>0.99999999999999656</v>
      </c>
      <c r="AV19" s="55"/>
      <c r="AW19" s="102"/>
      <c r="AX19" s="102"/>
      <c r="AY19" s="102"/>
    </row>
    <row r="20" spans="1:51" ht="27" customHeight="1">
      <c r="A20" s="102"/>
      <c r="B20" s="102"/>
      <c r="C20" s="107">
        <f t="shared" si="0"/>
        <v>10</v>
      </c>
      <c r="D20" s="103"/>
      <c r="E20" s="103"/>
      <c r="F20" s="103"/>
      <c r="G20" s="103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2"/>
      <c r="W20" s="102"/>
      <c r="X20" s="10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4"/>
      <c r="AL20" s="3"/>
      <c r="AM20" s="3"/>
      <c r="AN20" s="3"/>
      <c r="AO20" s="3"/>
      <c r="AP20" s="3"/>
      <c r="AQ20" s="54"/>
      <c r="AR20" s="55"/>
      <c r="AS20" s="9"/>
      <c r="AT20" s="55"/>
      <c r="AU20" s="362" t="s">
        <v>28</v>
      </c>
      <c r="AV20" s="55"/>
      <c r="AW20" s="102"/>
      <c r="AX20" s="102"/>
      <c r="AY20" s="102"/>
    </row>
    <row r="21" spans="1:51" ht="27" customHeight="1">
      <c r="A21" s="102"/>
      <c r="B21" s="102"/>
      <c r="C21" s="107">
        <f t="shared" si="0"/>
        <v>9</v>
      </c>
      <c r="D21" s="103"/>
      <c r="E21" s="103"/>
      <c r="F21" s="103"/>
      <c r="G21" s="103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2"/>
      <c r="W21" s="102"/>
      <c r="X21" s="10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4"/>
      <c r="AL21" s="3"/>
      <c r="AM21" s="3"/>
      <c r="AN21" s="57"/>
      <c r="AO21" s="57"/>
      <c r="AP21" s="58"/>
      <c r="AQ21" s="58"/>
      <c r="AR21" s="55"/>
      <c r="AS21" s="9"/>
      <c r="AT21" s="55"/>
      <c r="AU21" s="55"/>
      <c r="AV21" s="55"/>
      <c r="AW21" s="102"/>
      <c r="AX21" s="102"/>
      <c r="AY21" s="102"/>
    </row>
    <row r="22" spans="1:51" ht="27" customHeight="1">
      <c r="A22" s="102"/>
      <c r="B22" s="102"/>
      <c r="C22" s="107">
        <f t="shared" si="0"/>
        <v>8</v>
      </c>
      <c r="D22" s="103"/>
      <c r="E22" s="106"/>
      <c r="F22" s="106"/>
      <c r="G22" s="103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2"/>
      <c r="W22" s="102"/>
      <c r="X22" s="10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4"/>
      <c r="AL22" s="3"/>
      <c r="AM22" s="3"/>
      <c r="AN22" s="3"/>
      <c r="AO22" s="57"/>
      <c r="AP22" s="57"/>
      <c r="AQ22" s="58"/>
      <c r="AR22" s="55"/>
      <c r="AS22" s="9"/>
      <c r="AT22" s="55"/>
      <c r="AU22" s="55"/>
      <c r="AV22" s="55"/>
      <c r="AW22" s="102"/>
      <c r="AX22" s="102"/>
      <c r="AY22" s="102"/>
    </row>
    <row r="23" spans="1:51" ht="27" customHeight="1" thickBot="1">
      <c r="A23" s="102"/>
      <c r="B23" s="102"/>
      <c r="C23" s="107">
        <f t="shared" si="0"/>
        <v>7</v>
      </c>
      <c r="D23" s="103"/>
      <c r="E23" s="106"/>
      <c r="F23" s="106"/>
      <c r="G23" s="103"/>
      <c r="H23" s="106"/>
      <c r="I23" s="106"/>
      <c r="J23" s="106"/>
      <c r="K23" s="106"/>
      <c r="L23" s="106"/>
      <c r="M23" s="106"/>
      <c r="N23" s="106"/>
      <c r="O23" s="106"/>
      <c r="P23" s="103"/>
      <c r="Q23" s="106"/>
      <c r="R23" s="106"/>
      <c r="S23" s="106"/>
      <c r="T23" s="106"/>
      <c r="U23" s="106"/>
      <c r="V23" s="102"/>
      <c r="W23" s="102"/>
      <c r="X23" s="10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"/>
      <c r="AL23" s="3"/>
      <c r="AM23" s="3"/>
      <c r="AN23" s="3"/>
      <c r="AO23" s="57"/>
      <c r="AP23" s="57"/>
      <c r="AQ23" s="57"/>
      <c r="AR23" s="55"/>
      <c r="AS23" s="9"/>
      <c r="AT23" s="55"/>
      <c r="AU23" s="55"/>
      <c r="AV23" s="55"/>
      <c r="AW23" s="102"/>
      <c r="AX23" s="102"/>
      <c r="AY23" s="102"/>
    </row>
    <row r="24" spans="1:51" ht="27" customHeight="1" thickBot="1">
      <c r="A24" s="102"/>
      <c r="B24" s="102"/>
      <c r="C24" s="107">
        <f t="shared" si="0"/>
        <v>6</v>
      </c>
      <c r="D24" s="103"/>
      <c r="E24" s="103"/>
      <c r="F24" s="103"/>
      <c r="G24" s="103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2"/>
      <c r="W24" s="102"/>
      <c r="X24" s="10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  <c r="AL24" s="3"/>
      <c r="AM24" s="3"/>
      <c r="AN24" s="57"/>
      <c r="AO24" s="57"/>
      <c r="AP24" s="57"/>
      <c r="AQ24" s="375">
        <f t="array" ref="AQ24:AQ27">MMULT(AM14:AQ18,AS14:AS18)</f>
        <v>-7.6822707433232162E-2</v>
      </c>
      <c r="AR24" s="55"/>
      <c r="AS24" s="61">
        <f>AG5*AQ24</f>
        <v>-2.3046812229969649</v>
      </c>
      <c r="AT24" s="55"/>
      <c r="AU24" s="55"/>
      <c r="AV24" s="55"/>
      <c r="AW24" s="105"/>
      <c r="AX24" s="102"/>
      <c r="AY24" s="102"/>
    </row>
    <row r="25" spans="1:51" ht="27" customHeight="1" thickBot="1">
      <c r="A25" s="102"/>
      <c r="B25" s="102"/>
      <c r="C25" s="107">
        <f t="shared" si="0"/>
        <v>5</v>
      </c>
      <c r="D25" s="103"/>
      <c r="E25" s="103"/>
      <c r="F25" s="103"/>
      <c r="G25" s="103"/>
      <c r="H25" s="103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2"/>
      <c r="W25" s="102"/>
      <c r="X25" s="102"/>
      <c r="Y25" s="3"/>
      <c r="Z25" s="3"/>
      <c r="AA25" s="3"/>
      <c r="AB25" s="3"/>
      <c r="AC25" s="3"/>
      <c r="AD25" s="3"/>
      <c r="AE25" s="79"/>
      <c r="AF25" s="79"/>
      <c r="AG25" s="79"/>
      <c r="AH25" s="80"/>
      <c r="AI25" s="80"/>
      <c r="AJ25" s="80"/>
      <c r="AK25" s="4"/>
      <c r="AL25" s="3"/>
      <c r="AM25" s="3"/>
      <c r="AN25" s="57"/>
      <c r="AO25" s="57"/>
      <c r="AP25" s="57"/>
      <c r="AQ25" s="375">
        <v>0.63591133921791776</v>
      </c>
      <c r="AR25" s="55"/>
      <c r="AS25" s="61">
        <f>AG6*AQ25</f>
        <v>-0.63591133921791776</v>
      </c>
      <c r="AT25" s="55"/>
      <c r="AU25" s="55"/>
      <c r="AV25" s="55"/>
      <c r="AW25" s="105"/>
      <c r="AX25" s="102"/>
      <c r="AY25" s="102"/>
    </row>
    <row r="26" spans="1:51" ht="27" customHeight="1" thickBot="1">
      <c r="A26" s="102"/>
      <c r="B26" s="102"/>
      <c r="C26" s="107">
        <f t="shared" si="0"/>
        <v>4</v>
      </c>
      <c r="D26" s="103"/>
      <c r="E26" s="106"/>
      <c r="F26" s="106"/>
      <c r="G26" s="103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2"/>
      <c r="W26" s="102"/>
      <c r="X26" s="102"/>
      <c r="Y26" s="3"/>
      <c r="Z26" s="3"/>
      <c r="AA26" s="3"/>
      <c r="AB26" s="3"/>
      <c r="AC26" s="3"/>
      <c r="AD26" s="3"/>
      <c r="AE26" s="79"/>
      <c r="AF26" s="79"/>
      <c r="AG26" s="79"/>
      <c r="AH26" s="80"/>
      <c r="AI26" s="80"/>
      <c r="AJ26" s="80"/>
      <c r="AK26" s="4"/>
      <c r="AL26" s="3"/>
      <c r="AM26" s="3"/>
      <c r="AN26" s="57"/>
      <c r="AO26" s="57"/>
      <c r="AP26" s="57"/>
      <c r="AQ26" s="375">
        <v>0.13583274962988379</v>
      </c>
      <c r="AR26" s="55"/>
      <c r="AS26" s="61">
        <f>AG7*AQ26</f>
        <v>-2.7166549925976757</v>
      </c>
      <c r="AT26" s="55"/>
      <c r="AU26" s="55"/>
      <c r="AV26" s="55"/>
      <c r="AW26" s="105"/>
      <c r="AX26" s="102"/>
      <c r="AY26" s="102"/>
    </row>
    <row r="27" spans="1:51" ht="27" customHeight="1" thickBot="1">
      <c r="A27" s="102"/>
      <c r="B27" s="102"/>
      <c r="C27" s="107">
        <f t="shared" si="0"/>
        <v>3</v>
      </c>
      <c r="D27" s="103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2"/>
      <c r="W27" s="102"/>
      <c r="X27" s="102"/>
      <c r="Y27" s="3"/>
      <c r="Z27" s="3"/>
      <c r="AA27" s="3"/>
      <c r="AB27" s="3"/>
      <c r="AC27" s="3"/>
      <c r="AD27" s="3"/>
      <c r="AE27" s="79" t="s">
        <v>15</v>
      </c>
      <c r="AF27" s="77">
        <f>SLOPE($AI$14:$AI$18,$AH$14:$AH$18)</f>
        <v>0.14285714285714285</v>
      </c>
      <c r="AG27" s="78" t="s">
        <v>8</v>
      </c>
      <c r="AH27" s="80"/>
      <c r="AI27" s="80"/>
      <c r="AJ27" s="80"/>
      <c r="AK27" s="4"/>
      <c r="AL27" s="3"/>
      <c r="AM27" s="3"/>
      <c r="AN27" s="57"/>
      <c r="AO27" s="57"/>
      <c r="AP27" s="57"/>
      <c r="AQ27" s="375">
        <v>0.30507861858542717</v>
      </c>
      <c r="AR27" s="55"/>
      <c r="AS27" s="61">
        <f>AG8*AQ27</f>
        <v>122.03144743417087</v>
      </c>
      <c r="AT27" s="55"/>
      <c r="AU27" s="55"/>
      <c r="AV27" s="55"/>
      <c r="AW27" s="105"/>
      <c r="AX27" s="102"/>
      <c r="AY27" s="102"/>
    </row>
    <row r="28" spans="1:51" ht="27" customHeight="1" thickBot="1">
      <c r="A28" s="102"/>
      <c r="B28" s="102"/>
      <c r="C28" s="107">
        <f t="shared" si="0"/>
        <v>2</v>
      </c>
      <c r="D28" s="73" t="s">
        <v>17</v>
      </c>
      <c r="E28" s="366">
        <v>1</v>
      </c>
      <c r="F28" s="53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3"/>
      <c r="Z28" s="3"/>
      <c r="AA28" s="3"/>
      <c r="AB28" s="3"/>
      <c r="AC28" s="3"/>
      <c r="AD28" s="3"/>
      <c r="AE28" s="79" t="s">
        <v>14</v>
      </c>
      <c r="AF28" s="77">
        <f>INTERCEPT($AI$14:$AI$18,$AH$14:$AH$18)</f>
        <v>13.77142857142857</v>
      </c>
      <c r="AG28" s="78" t="s">
        <v>9</v>
      </c>
      <c r="AH28" s="80"/>
      <c r="AI28" s="80"/>
      <c r="AJ28" s="80"/>
      <c r="AK28" s="4"/>
      <c r="AL28" s="3"/>
      <c r="AM28" s="3"/>
      <c r="AN28" s="57"/>
      <c r="AO28" s="57"/>
      <c r="AP28" s="83">
        <v>5</v>
      </c>
      <c r="AQ28" s="84"/>
      <c r="AR28" s="55"/>
      <c r="AS28" s="81"/>
      <c r="AT28" s="3"/>
      <c r="AU28" s="66" t="s">
        <v>29</v>
      </c>
      <c r="AV28" s="55"/>
      <c r="AW28" s="105"/>
      <c r="AX28" s="102"/>
      <c r="AY28" s="102"/>
    </row>
    <row r="29" spans="1:51" ht="27" customHeight="1" thickBot="1">
      <c r="A29" s="102"/>
      <c r="B29" s="102"/>
      <c r="C29" s="107">
        <f>C30+1</f>
        <v>1</v>
      </c>
      <c r="D29" s="110">
        <f>K$30</f>
        <v>8</v>
      </c>
      <c r="E29" s="111">
        <f>$C26</f>
        <v>4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5"/>
      <c r="Q29" s="105"/>
      <c r="R29" s="102"/>
      <c r="S29" s="102"/>
      <c r="T29" s="102"/>
      <c r="U29" s="102"/>
      <c r="V29" s="102"/>
      <c r="W29" s="105"/>
      <c r="X29" s="108" t="s">
        <v>5</v>
      </c>
      <c r="Y29" s="3"/>
      <c r="Z29" s="3"/>
      <c r="AA29" s="3"/>
      <c r="AB29" s="3"/>
      <c r="AC29" s="3"/>
      <c r="AD29" s="3"/>
      <c r="AE29" s="77"/>
      <c r="AF29" s="77"/>
      <c r="AG29" s="77"/>
      <c r="AH29" s="80"/>
      <c r="AI29" s="80"/>
      <c r="AJ29" s="80"/>
      <c r="AK29" s="4"/>
      <c r="AL29" s="3"/>
      <c r="AM29" s="57"/>
      <c r="AN29" s="57"/>
      <c r="AO29" s="57"/>
      <c r="AP29" s="85"/>
      <c r="AQ29" s="65" t="s">
        <v>6</v>
      </c>
      <c r="AR29" s="3"/>
      <c r="AS29" s="82">
        <f>SUM(AS24:AS27)</f>
        <v>116.37419987935832</v>
      </c>
      <c r="AT29" s="3"/>
      <c r="AU29" s="66" t="s">
        <v>7</v>
      </c>
      <c r="AV29" s="55"/>
      <c r="AW29" s="105"/>
      <c r="AX29" s="105"/>
      <c r="AY29" s="102"/>
    </row>
    <row r="30" spans="1:51" s="1" customFormat="1" ht="27" customHeight="1">
      <c r="A30" s="106"/>
      <c r="B30" s="107">
        <v>-1</v>
      </c>
      <c r="C30" s="107">
        <v>0</v>
      </c>
      <c r="D30" s="107">
        <f>C30+1</f>
        <v>1</v>
      </c>
      <c r="E30" s="107">
        <f t="shared" ref="E30:X30" si="2">D30+1</f>
        <v>2</v>
      </c>
      <c r="F30" s="107">
        <f t="shared" si="2"/>
        <v>3</v>
      </c>
      <c r="G30" s="107">
        <f t="shared" si="2"/>
        <v>4</v>
      </c>
      <c r="H30" s="107">
        <f t="shared" si="2"/>
        <v>5</v>
      </c>
      <c r="I30" s="107">
        <f t="shared" si="2"/>
        <v>6</v>
      </c>
      <c r="J30" s="107">
        <f t="shared" si="2"/>
        <v>7</v>
      </c>
      <c r="K30" s="107">
        <f t="shared" si="2"/>
        <v>8</v>
      </c>
      <c r="L30" s="107">
        <f t="shared" si="2"/>
        <v>9</v>
      </c>
      <c r="M30" s="107">
        <f t="shared" si="2"/>
        <v>10</v>
      </c>
      <c r="N30" s="107">
        <f t="shared" si="2"/>
        <v>11</v>
      </c>
      <c r="O30" s="107">
        <f t="shared" si="2"/>
        <v>12</v>
      </c>
      <c r="P30" s="107">
        <f t="shared" si="2"/>
        <v>13</v>
      </c>
      <c r="Q30" s="107">
        <f t="shared" si="2"/>
        <v>14</v>
      </c>
      <c r="R30" s="107">
        <f t="shared" si="2"/>
        <v>15</v>
      </c>
      <c r="S30" s="107">
        <f t="shared" si="2"/>
        <v>16</v>
      </c>
      <c r="T30" s="107">
        <f t="shared" si="2"/>
        <v>17</v>
      </c>
      <c r="U30" s="107">
        <f t="shared" si="2"/>
        <v>18</v>
      </c>
      <c r="V30" s="107">
        <f t="shared" si="2"/>
        <v>19</v>
      </c>
      <c r="W30" s="107">
        <f t="shared" si="2"/>
        <v>20</v>
      </c>
      <c r="X30" s="107">
        <f t="shared" si="2"/>
        <v>21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105"/>
      <c r="AX30" s="105"/>
      <c r="AY30" s="102"/>
    </row>
    <row r="31" spans="1:51" ht="27" customHeight="1">
      <c r="A31" s="102"/>
      <c r="B31" s="102"/>
      <c r="C31" s="107">
        <v>-1</v>
      </c>
      <c r="D31" s="104"/>
      <c r="E31" s="105"/>
      <c r="F31" s="102"/>
      <c r="G31" s="102"/>
      <c r="H31" s="102"/>
      <c r="I31" s="102"/>
      <c r="J31" s="102"/>
      <c r="K31" s="102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2"/>
      <c r="Y31" s="105"/>
      <c r="Z31" s="102"/>
      <c r="AA31" s="106"/>
      <c r="AB31" s="106"/>
      <c r="AC31" s="106"/>
      <c r="AD31" s="106"/>
      <c r="AE31" s="106"/>
      <c r="AF31" s="106"/>
      <c r="AG31" s="53"/>
      <c r="AH31" s="53"/>
      <c r="AI31" s="53"/>
      <c r="AJ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105"/>
      <c r="AX31" s="105"/>
      <c r="AY31" s="102"/>
    </row>
    <row r="32" spans="1:51" ht="27" customHeight="1">
      <c r="A32" s="102"/>
      <c r="B32" s="102"/>
      <c r="C32" s="103"/>
      <c r="D32" s="104"/>
      <c r="E32" s="105"/>
      <c r="F32" s="102"/>
      <c r="G32" s="102"/>
      <c r="H32" s="102"/>
      <c r="I32" s="102"/>
      <c r="J32" s="102"/>
      <c r="K32" s="102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2"/>
      <c r="Y32" s="105"/>
      <c r="Z32" s="102"/>
      <c r="AA32" s="106"/>
      <c r="AB32" s="106"/>
      <c r="AC32" s="106"/>
      <c r="AD32" s="106"/>
      <c r="AE32" s="106"/>
      <c r="AF32" s="106"/>
      <c r="AG32" s="53"/>
      <c r="AH32" s="53"/>
      <c r="AI32" s="53"/>
      <c r="AJ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105"/>
      <c r="AX32" s="105"/>
      <c r="AY32" s="102"/>
    </row>
    <row r="33" spans="1:51" ht="27" customHeight="1" thickBo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3"/>
      <c r="AM33" s="393" t="s">
        <v>1</v>
      </c>
      <c r="AN33" s="393"/>
      <c r="AO33" s="394"/>
      <c r="AP33" s="393"/>
      <c r="AQ33" s="13"/>
      <c r="AR33" s="395"/>
      <c r="AS33" s="395"/>
      <c r="AT33" s="395"/>
      <c r="AU33" s="395"/>
      <c r="AV33" s="55"/>
      <c r="AW33" s="105"/>
      <c r="AX33" s="105"/>
      <c r="AY33" s="102"/>
    </row>
    <row r="34" spans="1:51" ht="27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363" t="s">
        <v>27</v>
      </c>
      <c r="AK34" s="55"/>
      <c r="AL34" s="3"/>
      <c r="AM34" s="396">
        <f t="shared" ref="AM34:AP37" si="3">$AA$41+$AB$41*(($AA$40*AA14/$AD$41)-$AB$40*(AA14/$AD$41)^3)</f>
        <v>0.72</v>
      </c>
      <c r="AN34" s="397">
        <f t="shared" si="3"/>
        <v>9.7223898977616088</v>
      </c>
      <c r="AO34" s="397">
        <f t="shared" si="3"/>
        <v>9.9972656687392689</v>
      </c>
      <c r="AP34" s="398">
        <f t="shared" si="3"/>
        <v>-0.86717585483799531</v>
      </c>
      <c r="AQ34" s="399">
        <v>1</v>
      </c>
      <c r="AR34" s="400"/>
      <c r="AS34" s="373" t="s">
        <v>10</v>
      </c>
      <c r="AT34" s="400"/>
      <c r="AU34" s="401">
        <f>$AA$41+$AB$41*(($AA$40*AG14/$AD$41)-$AB$40*(AG14/$AD$41)^3)</f>
        <v>6.3234122134508501</v>
      </c>
      <c r="AV34" s="55"/>
      <c r="AW34" s="105"/>
      <c r="AX34" s="105"/>
      <c r="AY34" s="102"/>
    </row>
    <row r="35" spans="1:51" ht="30.7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364" t="s">
        <v>30</v>
      </c>
      <c r="AK35" s="55"/>
      <c r="AL35" s="3"/>
      <c r="AM35" s="402">
        <f t="shared" si="3"/>
        <v>9.7223898977616088</v>
      </c>
      <c r="AN35" s="403">
        <f t="shared" si="3"/>
        <v>0.72</v>
      </c>
      <c r="AO35" s="404">
        <f t="shared" si="3"/>
        <v>7.9618805941544233</v>
      </c>
      <c r="AP35" s="405">
        <f t="shared" si="3"/>
        <v>9.497689461700384</v>
      </c>
      <c r="AQ35" s="406">
        <v>1</v>
      </c>
      <c r="AR35" s="400"/>
      <c r="AS35" s="373" t="s">
        <v>11</v>
      </c>
      <c r="AT35" s="400"/>
      <c r="AU35" s="418">
        <f>$AA$41+$AB$41*(($AA$40*AG15/$AD$41)-$AB$40*(AG15/$AD$41)^3)</f>
        <v>8.5970866088339299</v>
      </c>
      <c r="AV35" s="55"/>
      <c r="AW35" s="102"/>
      <c r="AX35" s="105"/>
      <c r="AY35" s="102"/>
    </row>
    <row r="36" spans="1:51" ht="30.7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3"/>
      <c r="AM36" s="402">
        <f t="shared" si="3"/>
        <v>9.9972656687392689</v>
      </c>
      <c r="AN36" s="404">
        <f t="shared" si="3"/>
        <v>7.9618805941544233</v>
      </c>
      <c r="AO36" s="403">
        <f t="shared" si="3"/>
        <v>0.72</v>
      </c>
      <c r="AP36" s="405">
        <f t="shared" si="3"/>
        <v>9.816775178207509</v>
      </c>
      <c r="AQ36" s="406">
        <v>1</v>
      </c>
      <c r="AR36" s="400"/>
      <c r="AS36" s="373" t="s">
        <v>12</v>
      </c>
      <c r="AT36" s="400"/>
      <c r="AU36" s="418">
        <f>$AA$41+$AB$41*(($AA$40*AG16/$AD$41)-$AB$40*(AG16/$AD$41)^3)</f>
        <v>9.7223898977616088</v>
      </c>
      <c r="AV36" s="55"/>
      <c r="AW36" s="102"/>
      <c r="AX36" s="102"/>
      <c r="AY36" s="102"/>
    </row>
    <row r="37" spans="1:51" ht="31.5" thickBot="1">
      <c r="A37" s="55"/>
      <c r="B37" s="55"/>
      <c r="C37" s="55"/>
      <c r="D37" s="55"/>
      <c r="E37" s="55"/>
      <c r="F37" s="392"/>
      <c r="G37" s="392"/>
      <c r="H37" s="392"/>
      <c r="I37" s="392"/>
      <c r="J37" s="392"/>
      <c r="K37" s="392"/>
      <c r="L37" s="392"/>
      <c r="M37" s="392"/>
      <c r="N37" s="392"/>
      <c r="O37" s="392"/>
      <c r="P37" s="392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3"/>
      <c r="AM37" s="407">
        <f t="shared" si="3"/>
        <v>-0.86717585483799531</v>
      </c>
      <c r="AN37" s="408">
        <f t="shared" si="3"/>
        <v>9.497689461700384</v>
      </c>
      <c r="AO37" s="408">
        <f t="shared" si="3"/>
        <v>9.816775178207509</v>
      </c>
      <c r="AP37" s="409">
        <f t="shared" si="3"/>
        <v>0.72</v>
      </c>
      <c r="AQ37" s="406">
        <v>1</v>
      </c>
      <c r="AR37" s="400"/>
      <c r="AS37" s="373" t="s">
        <v>13</v>
      </c>
      <c r="AT37" s="400"/>
      <c r="AU37" s="419">
        <f>$AA$41+$AB$41*(($AA$40*AG17/$AD$41)-$AB$40*(AG17/$AD$41)^3)</f>
        <v>10.066209748929905</v>
      </c>
      <c r="AV37" s="55"/>
      <c r="AW37" s="102"/>
      <c r="AX37" s="102"/>
      <c r="AY37" s="102"/>
    </row>
    <row r="38" spans="1:51" ht="27" thickBot="1">
      <c r="A38" s="55"/>
      <c r="B38" s="55"/>
      <c r="C38" s="55"/>
      <c r="D38" s="55"/>
      <c r="E38" s="55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3"/>
      <c r="AM38" s="410">
        <v>1</v>
      </c>
      <c r="AN38" s="411">
        <v>1</v>
      </c>
      <c r="AO38" s="411">
        <v>1</v>
      </c>
      <c r="AP38" s="411">
        <v>1</v>
      </c>
      <c r="AQ38" s="412">
        <v>0</v>
      </c>
      <c r="AR38" s="400"/>
      <c r="AS38" s="374" t="s">
        <v>2</v>
      </c>
      <c r="AT38" s="400"/>
      <c r="AU38" s="100">
        <v>1</v>
      </c>
      <c r="AV38" s="55"/>
      <c r="AW38" s="102"/>
      <c r="AX38" s="102"/>
      <c r="AY38" s="102"/>
    </row>
    <row r="39" spans="1:51" ht="27" thickBot="1">
      <c r="A39" s="3"/>
      <c r="B39" s="3"/>
      <c r="C39" s="3"/>
      <c r="D39" s="3"/>
      <c r="E39" s="3"/>
      <c r="F39" s="391"/>
      <c r="G39" s="391"/>
      <c r="H39" s="391"/>
      <c r="I39" s="391"/>
      <c r="J39" s="391"/>
      <c r="K39" s="391"/>
      <c r="L39" s="391"/>
      <c r="M39" s="391"/>
      <c r="N39" s="391"/>
      <c r="O39" s="391"/>
      <c r="P39" s="391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13"/>
      <c r="AN39" s="413"/>
      <c r="AO39" s="413"/>
      <c r="AP39" s="413"/>
      <c r="AQ39" s="413"/>
      <c r="AR39" s="395"/>
      <c r="AS39" s="395"/>
      <c r="AT39" s="395"/>
      <c r="AU39" s="395"/>
      <c r="AV39" s="55"/>
      <c r="AW39" s="102"/>
      <c r="AX39" s="102"/>
      <c r="AY39" s="102"/>
    </row>
    <row r="40" spans="1:51" ht="26.25">
      <c r="A40" s="3"/>
      <c r="B40" s="3"/>
      <c r="C40" s="3"/>
      <c r="D40" s="3"/>
      <c r="E40" s="3"/>
      <c r="F40" s="391"/>
      <c r="G40" s="391"/>
      <c r="H40" s="391"/>
      <c r="I40" s="391"/>
      <c r="J40" s="391"/>
      <c r="K40" s="391"/>
      <c r="L40" s="391"/>
      <c r="M40" s="391"/>
      <c r="N40" s="391"/>
      <c r="O40" s="391"/>
      <c r="P40" s="391"/>
      <c r="Q40" s="3"/>
      <c r="R40" s="3"/>
      <c r="S40" s="3"/>
      <c r="T40" s="3"/>
      <c r="U40" s="3"/>
      <c r="V40" s="3"/>
      <c r="W40" s="3"/>
      <c r="X40" s="3"/>
      <c r="Y40" s="3"/>
      <c r="Z40" s="3"/>
      <c r="AA40" s="433">
        <f>3/2</f>
        <v>1.5</v>
      </c>
      <c r="AB40" s="433">
        <f>1/2</f>
        <v>0.5</v>
      </c>
      <c r="AC40" s="434" t="s">
        <v>31</v>
      </c>
      <c r="AD40" s="435" t="s">
        <v>32</v>
      </c>
      <c r="AE40" s="3"/>
      <c r="AF40" s="3"/>
      <c r="AG40" s="3"/>
      <c r="AH40" s="3"/>
      <c r="AI40" s="3"/>
      <c r="AJ40" s="3"/>
      <c r="AK40" s="3"/>
      <c r="AL40" s="3"/>
      <c r="AM40" s="396">
        <f t="array" ref="AM40:AQ44">MINVERSE(AM34:AQ38)</f>
        <v>0.29415412009348202</v>
      </c>
      <c r="AN40" s="397">
        <v>2.0199619918119721E-2</v>
      </c>
      <c r="AO40" s="397">
        <v>1.6774745774774356E-2</v>
      </c>
      <c r="AP40" s="398">
        <v>-0.33112848578637605</v>
      </c>
      <c r="AQ40" s="414">
        <v>0.13697223514314918</v>
      </c>
      <c r="AR40" s="415"/>
      <c r="AS40" s="401">
        <f>AU34</f>
        <v>6.3234122134508501</v>
      </c>
      <c r="AT40" s="415"/>
      <c r="AU40" s="416">
        <f t="array" ref="AU40:AU44">MMULT(AM40:AQ44,AS40:AS44)</f>
        <v>-0.99943030023226676</v>
      </c>
      <c r="AV40" s="55"/>
      <c r="AW40" s="102"/>
      <c r="AX40" s="102"/>
      <c r="AY40" s="102"/>
    </row>
    <row r="41" spans="1:51" ht="26.25">
      <c r="A41" s="3"/>
      <c r="B41" s="3"/>
      <c r="C41" s="3"/>
      <c r="D41" s="3"/>
      <c r="E41" s="3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"/>
      <c r="R41" s="3"/>
      <c r="S41" s="3"/>
      <c r="T41" s="3"/>
      <c r="U41" s="3"/>
      <c r="V41" s="3"/>
      <c r="W41" s="3"/>
      <c r="X41" s="3"/>
      <c r="Y41" s="3"/>
      <c r="Z41" s="3"/>
      <c r="AA41" s="436">
        <v>0.72</v>
      </c>
      <c r="AB41" s="436">
        <v>9.35</v>
      </c>
      <c r="AC41" s="434" t="s">
        <v>31</v>
      </c>
      <c r="AD41" s="437">
        <v>11</v>
      </c>
      <c r="AE41" s="3"/>
      <c r="AF41" s="3"/>
      <c r="AG41" s="3"/>
      <c r="AH41" s="3"/>
      <c r="AI41" s="3"/>
      <c r="AJ41" s="3"/>
      <c r="AK41" s="3"/>
      <c r="AL41" s="3"/>
      <c r="AM41" s="402">
        <v>2.0199619918119711E-2</v>
      </c>
      <c r="AN41" s="403">
        <v>-8.6784358113056834E-2</v>
      </c>
      <c r="AO41" s="404">
        <v>5.2680656113632984E-2</v>
      </c>
      <c r="AP41" s="405">
        <v>1.390408208130412E-2</v>
      </c>
      <c r="AQ41" s="417">
        <v>0.31460240975417331</v>
      </c>
      <c r="AR41" s="415"/>
      <c r="AS41" s="418">
        <f t="shared" ref="AS41:AS43" si="4">AU35</f>
        <v>8.5970866088339299</v>
      </c>
      <c r="AT41" s="415"/>
      <c r="AU41" s="416">
        <v>0.34838357546485132</v>
      </c>
      <c r="AV41" s="55"/>
      <c r="AW41" s="102"/>
      <c r="AX41" s="102"/>
      <c r="AY41" s="102"/>
    </row>
    <row r="42" spans="1:51" ht="26.25">
      <c r="A42" s="3"/>
      <c r="B42" s="3"/>
      <c r="C42" s="3"/>
      <c r="D42" s="3"/>
      <c r="E42" s="3"/>
      <c r="F42" s="391"/>
      <c r="G42" s="391"/>
      <c r="H42" s="391"/>
      <c r="I42" s="391"/>
      <c r="J42" s="391"/>
      <c r="K42" s="391"/>
      <c r="L42" s="391"/>
      <c r="M42" s="391"/>
      <c r="N42" s="391"/>
      <c r="O42" s="391"/>
      <c r="P42" s="39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02">
        <v>1.6774745774774381E-2</v>
      </c>
      <c r="AN42" s="404">
        <v>5.2680656113632991E-2</v>
      </c>
      <c r="AO42" s="403">
        <v>-8.4122082835568837E-2</v>
      </c>
      <c r="AP42" s="405">
        <v>1.4666680947161457E-2</v>
      </c>
      <c r="AQ42" s="417">
        <v>0.32944970653838779</v>
      </c>
      <c r="AR42" s="415"/>
      <c r="AS42" s="418">
        <f t="shared" si="4"/>
        <v>9.7223898977616088</v>
      </c>
      <c r="AT42" s="415"/>
      <c r="AU42" s="416">
        <v>0.21819370046279016</v>
      </c>
      <c r="AV42" s="55"/>
      <c r="AW42" s="102"/>
      <c r="AX42" s="102"/>
      <c r="AY42" s="102"/>
    </row>
    <row r="43" spans="1:51" ht="27" thickBot="1">
      <c r="A43" s="3"/>
      <c r="B43" s="3"/>
      <c r="C43" s="3"/>
      <c r="D43" s="3"/>
      <c r="E43" s="3"/>
      <c r="F43" s="391"/>
      <c r="G43" s="391"/>
      <c r="H43" s="391"/>
      <c r="I43" s="391"/>
      <c r="J43" s="391"/>
      <c r="K43" s="391"/>
      <c r="L43" s="391"/>
      <c r="M43" s="391"/>
      <c r="N43" s="391"/>
      <c r="O43" s="391"/>
      <c r="P43" s="391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07">
        <v>-0.3311284857863761</v>
      </c>
      <c r="AN43" s="408">
        <v>1.3904082081304111E-2</v>
      </c>
      <c r="AO43" s="408">
        <v>1.466668094716149E-2</v>
      </c>
      <c r="AP43" s="409">
        <v>0.30255772275791049</v>
      </c>
      <c r="AQ43" s="417">
        <v>0.21897564856428983</v>
      </c>
      <c r="AR43" s="415"/>
      <c r="AS43" s="419">
        <f t="shared" si="4"/>
        <v>10.066209748929905</v>
      </c>
      <c r="AT43" s="415"/>
      <c r="AU43" s="416">
        <v>1.432853024304626</v>
      </c>
      <c r="AV43" s="55"/>
      <c r="AW43" s="102"/>
      <c r="AX43" s="102"/>
      <c r="AY43" s="102"/>
    </row>
    <row r="44" spans="1:51" ht="27" thickBot="1">
      <c r="A44" s="3"/>
      <c r="B44" s="3"/>
      <c r="C44" s="3"/>
      <c r="D44" s="3"/>
      <c r="E44" s="3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20">
        <v>0.13697223514314918</v>
      </c>
      <c r="AN44" s="421">
        <v>0.3146024097541732</v>
      </c>
      <c r="AO44" s="421">
        <v>0.32944970653838784</v>
      </c>
      <c r="AP44" s="421">
        <v>0.21897564856428989</v>
      </c>
      <c r="AQ44" s="422">
        <v>-6.2610131452285085</v>
      </c>
      <c r="AR44" s="415"/>
      <c r="AS44" s="100">
        <v>1</v>
      </c>
      <c r="AT44" s="415"/>
      <c r="AU44" s="423">
        <v>2.7170762304092815</v>
      </c>
      <c r="AV44" s="55"/>
      <c r="AW44" s="102"/>
      <c r="AX44" s="102"/>
      <c r="AY44" s="102"/>
    </row>
    <row r="45" spans="1:51" ht="26.25">
      <c r="A45" s="3"/>
      <c r="B45" s="3"/>
      <c r="C45" s="3"/>
      <c r="D45" s="3"/>
      <c r="E45" s="3"/>
      <c r="F45" s="391"/>
      <c r="G45" s="391"/>
      <c r="H45" s="391"/>
      <c r="I45" s="391"/>
      <c r="J45" s="391"/>
      <c r="K45" s="391"/>
      <c r="L45" s="391"/>
      <c r="M45" s="391"/>
      <c r="N45" s="391"/>
      <c r="O45" s="391"/>
      <c r="P45" s="391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93"/>
      <c r="AN45" s="393"/>
      <c r="AO45" s="393"/>
      <c r="AP45" s="415"/>
      <c r="AQ45" s="424" t="s">
        <v>4</v>
      </c>
      <c r="AR45" s="395"/>
      <c r="AS45" s="415"/>
      <c r="AT45" s="395"/>
      <c r="AU45" s="425">
        <f>SUM(AU40:AU43)</f>
        <v>1.0000000000000009</v>
      </c>
      <c r="AV45" s="3"/>
      <c r="AW45" s="102"/>
      <c r="AX45" s="102"/>
      <c r="AY45" s="102"/>
    </row>
    <row r="46" spans="1:51" ht="26.25">
      <c r="A46" s="3"/>
      <c r="B46" s="3"/>
      <c r="C46" s="3"/>
      <c r="D46" s="3"/>
      <c r="E46" s="3"/>
      <c r="F46" s="391"/>
      <c r="G46" s="391"/>
      <c r="H46" s="391"/>
      <c r="I46" s="391"/>
      <c r="J46" s="391"/>
      <c r="K46" s="391"/>
      <c r="L46" s="391"/>
      <c r="M46" s="391"/>
      <c r="N46" s="391"/>
      <c r="O46" s="391"/>
      <c r="P46" s="391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93"/>
      <c r="AN46" s="393"/>
      <c r="AO46" s="393"/>
      <c r="AP46" s="393"/>
      <c r="AQ46" s="424"/>
      <c r="AR46" s="395"/>
      <c r="AS46" s="415"/>
      <c r="AT46" s="395"/>
      <c r="AU46" s="112" t="s">
        <v>28</v>
      </c>
      <c r="AV46" s="3"/>
      <c r="AW46" s="102"/>
      <c r="AX46" s="102"/>
      <c r="AY46" s="102"/>
    </row>
    <row r="47" spans="1:51" ht="26.25">
      <c r="A47" s="3"/>
      <c r="B47" s="3"/>
      <c r="C47" s="3"/>
      <c r="D47" s="3"/>
      <c r="E47" s="3"/>
      <c r="F47" s="391"/>
      <c r="G47" s="391"/>
      <c r="H47" s="391"/>
      <c r="I47" s="391"/>
      <c r="J47" s="391"/>
      <c r="K47" s="391"/>
      <c r="L47" s="391"/>
      <c r="M47" s="391"/>
      <c r="N47" s="391"/>
      <c r="O47" s="391"/>
      <c r="P47" s="391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93"/>
      <c r="AN47" s="109"/>
      <c r="AO47" s="109"/>
      <c r="AP47" s="400"/>
      <c r="AQ47" s="400"/>
      <c r="AR47" s="395"/>
      <c r="AS47" s="415"/>
      <c r="AT47" s="395"/>
      <c r="AU47" s="395"/>
      <c r="AV47" s="3"/>
      <c r="AW47" s="102"/>
      <c r="AX47" s="102"/>
      <c r="AY47" s="102"/>
    </row>
    <row r="48" spans="1:51" ht="26.25">
      <c r="A48" s="3"/>
      <c r="B48" s="3"/>
      <c r="C48" s="3"/>
      <c r="D48" s="3"/>
      <c r="E48" s="3"/>
      <c r="F48" s="391"/>
      <c r="G48" s="391"/>
      <c r="H48" s="391"/>
      <c r="I48" s="391"/>
      <c r="J48" s="391"/>
      <c r="K48" s="391"/>
      <c r="L48" s="391"/>
      <c r="M48" s="391"/>
      <c r="N48" s="391"/>
      <c r="O48" s="391"/>
      <c r="P48" s="39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93"/>
      <c r="AN48" s="393"/>
      <c r="AO48" s="109"/>
      <c r="AP48" s="109"/>
      <c r="AQ48" s="400"/>
      <c r="AR48" s="395"/>
      <c r="AS48" s="415"/>
      <c r="AT48" s="395"/>
      <c r="AU48" s="395"/>
      <c r="AV48" s="3"/>
      <c r="AW48" s="102"/>
      <c r="AX48" s="102"/>
      <c r="AY48" s="102"/>
    </row>
    <row r="49" spans="1:51" ht="27" thickBot="1">
      <c r="A49" s="3"/>
      <c r="B49" s="3"/>
      <c r="C49" s="3"/>
      <c r="D49" s="3"/>
      <c r="E49" s="3"/>
      <c r="F49" s="391"/>
      <c r="G49" s="391"/>
      <c r="H49" s="391"/>
      <c r="I49" s="391"/>
      <c r="J49" s="391"/>
      <c r="K49" s="391"/>
      <c r="L49" s="391"/>
      <c r="M49" s="391"/>
      <c r="N49" s="391"/>
      <c r="O49" s="391"/>
      <c r="P49" s="391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93"/>
      <c r="AN49" s="393"/>
      <c r="AO49" s="109"/>
      <c r="AP49" s="109"/>
      <c r="AQ49" s="109"/>
      <c r="AR49" s="395"/>
      <c r="AS49" s="415"/>
      <c r="AT49" s="395"/>
      <c r="AU49" s="395"/>
      <c r="AV49" s="3"/>
      <c r="AW49" s="102"/>
      <c r="AX49" s="102"/>
      <c r="AY49" s="102"/>
    </row>
    <row r="50" spans="1:51" ht="27" thickBot="1">
      <c r="A50" s="3"/>
      <c r="B50" s="3"/>
      <c r="C50" s="3"/>
      <c r="D50" s="3"/>
      <c r="E50" s="3"/>
      <c r="F50" s="391"/>
      <c r="G50" s="391"/>
      <c r="H50" s="391"/>
      <c r="I50" s="391"/>
      <c r="J50" s="391"/>
      <c r="K50" s="391"/>
      <c r="L50" s="391"/>
      <c r="M50" s="391"/>
      <c r="N50" s="391"/>
      <c r="O50" s="391"/>
      <c r="P50" s="391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93"/>
      <c r="AN50" s="109"/>
      <c r="AO50" s="109"/>
      <c r="AP50" s="109"/>
      <c r="AQ50" s="416">
        <f>AU40</f>
        <v>-0.99943030023226676</v>
      </c>
      <c r="AR50" s="395"/>
      <c r="AS50" s="61">
        <f>AG5*AQ50</f>
        <v>-29.982909006968004</v>
      </c>
      <c r="AT50" s="395"/>
      <c r="AU50" s="395"/>
      <c r="AV50" s="3"/>
      <c r="AW50" s="102"/>
      <c r="AX50" s="102"/>
      <c r="AY50" s="102"/>
    </row>
    <row r="51" spans="1:51" ht="27" thickBot="1">
      <c r="A51" s="3"/>
      <c r="B51" s="3"/>
      <c r="C51" s="3"/>
      <c r="D51" s="3"/>
      <c r="E51" s="3"/>
      <c r="F51" s="391"/>
      <c r="G51" s="391"/>
      <c r="H51" s="391"/>
      <c r="I51" s="391"/>
      <c r="J51" s="391"/>
      <c r="K51" s="391"/>
      <c r="L51" s="391"/>
      <c r="M51" s="391"/>
      <c r="N51" s="391"/>
      <c r="O51" s="391"/>
      <c r="P51" s="391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93"/>
      <c r="AN51" s="109"/>
      <c r="AO51" s="109"/>
      <c r="AP51" s="109"/>
      <c r="AQ51" s="416">
        <f>AU41</f>
        <v>0.34838357546485132</v>
      </c>
      <c r="AR51" s="395"/>
      <c r="AS51" s="61">
        <f>AG6*AQ51</f>
        <v>-0.34838357546485132</v>
      </c>
      <c r="AT51" s="395"/>
      <c r="AU51" s="395"/>
      <c r="AV51" s="3"/>
      <c r="AW51" s="102"/>
      <c r="AX51" s="102"/>
      <c r="AY51" s="102"/>
    </row>
    <row r="52" spans="1:51" ht="27" thickBot="1">
      <c r="A52" s="3"/>
      <c r="B52" s="3"/>
      <c r="C52" s="3"/>
      <c r="D52" s="3"/>
      <c r="E52" s="3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93"/>
      <c r="AN52" s="109"/>
      <c r="AO52" s="109"/>
      <c r="AP52" s="109"/>
      <c r="AQ52" s="416">
        <f>AU42</f>
        <v>0.21819370046279016</v>
      </c>
      <c r="AR52" s="395"/>
      <c r="AS52" s="61">
        <f>AG7*AQ52</f>
        <v>-4.3638740092558033</v>
      </c>
      <c r="AT52" s="395"/>
      <c r="AU52" s="395"/>
      <c r="AV52" s="3"/>
      <c r="AW52" s="102"/>
      <c r="AX52" s="102"/>
      <c r="AY52" s="102"/>
    </row>
    <row r="53" spans="1:51" ht="27" thickBot="1">
      <c r="A53" s="3"/>
      <c r="B53" s="3"/>
      <c r="C53" s="3"/>
      <c r="D53" s="3"/>
      <c r="E53" s="3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93"/>
      <c r="AN53" s="109"/>
      <c r="AO53" s="109"/>
      <c r="AP53" s="109"/>
      <c r="AQ53" s="416">
        <f>AU43</f>
        <v>1.432853024304626</v>
      </c>
      <c r="AR53" s="395"/>
      <c r="AS53" s="61">
        <f>AG8*AQ53</f>
        <v>573.14120972185037</v>
      </c>
      <c r="AT53" s="395"/>
      <c r="AU53" s="395"/>
      <c r="AV53" s="3"/>
      <c r="AW53" s="102"/>
      <c r="AX53" s="102"/>
      <c r="AY53" s="102"/>
    </row>
    <row r="54" spans="1:51" ht="27" thickBot="1">
      <c r="A54" s="3"/>
      <c r="B54" s="3"/>
      <c r="C54" s="3"/>
      <c r="D54" s="3"/>
      <c r="E54" s="3"/>
      <c r="F54" s="391"/>
      <c r="G54" s="391"/>
      <c r="H54" s="391"/>
      <c r="I54" s="391"/>
      <c r="J54" s="391"/>
      <c r="K54" s="391"/>
      <c r="L54" s="391"/>
      <c r="M54" s="391"/>
      <c r="N54" s="391"/>
      <c r="O54" s="391"/>
      <c r="P54" s="391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93"/>
      <c r="AN54" s="109"/>
      <c r="AO54" s="109"/>
      <c r="AP54" s="426">
        <v>5</v>
      </c>
      <c r="AQ54" s="427"/>
      <c r="AR54" s="395"/>
      <c r="AS54" s="428"/>
      <c r="AT54" s="393"/>
      <c r="AU54" s="429" t="s">
        <v>29</v>
      </c>
      <c r="AV54" s="3"/>
      <c r="AW54" s="102"/>
      <c r="AX54" s="102"/>
      <c r="AY54" s="102"/>
    </row>
    <row r="55" spans="1:51" ht="27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09"/>
      <c r="AN55" s="109"/>
      <c r="AO55" s="109"/>
      <c r="AP55" s="430"/>
      <c r="AQ55" s="431" t="s">
        <v>6</v>
      </c>
      <c r="AR55" s="393"/>
      <c r="AS55" s="432">
        <f>SUM(AS50:AS53)</f>
        <v>538.44604313016168</v>
      </c>
      <c r="AT55" s="393"/>
      <c r="AU55" s="429" t="s">
        <v>7</v>
      </c>
      <c r="AV55" s="3"/>
      <c r="AW55" s="102"/>
      <c r="AX55" s="102"/>
      <c r="AY55" s="102"/>
    </row>
    <row r="56" spans="1:5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102"/>
      <c r="AX56" s="102"/>
      <c r="AY56" s="102"/>
    </row>
    <row r="57" spans="1:51">
      <c r="AK57" s="2"/>
    </row>
    <row r="58" spans="1:51">
      <c r="AK58" s="2"/>
    </row>
    <row r="59" spans="1:51">
      <c r="AK59" s="2"/>
    </row>
    <row r="60" spans="1:51">
      <c r="AK60" s="2"/>
    </row>
    <row r="61" spans="1:51">
      <c r="AK61" s="2"/>
    </row>
    <row r="62" spans="1:51">
      <c r="AK62" s="2"/>
    </row>
    <row r="63" spans="1:51">
      <c r="AK63" s="2"/>
    </row>
    <row r="64" spans="1:51">
      <c r="AK64" s="2"/>
    </row>
    <row r="65" spans="37:37">
      <c r="AK65" s="2"/>
    </row>
    <row r="66" spans="37:37">
      <c r="AK66" s="2"/>
    </row>
    <row r="67" spans="37:37">
      <c r="AK67" s="2"/>
    </row>
    <row r="68" spans="37:37">
      <c r="AK68" s="2"/>
    </row>
    <row r="69" spans="37:37">
      <c r="AK69" s="2"/>
    </row>
    <row r="70" spans="37:37">
      <c r="AK70" s="2"/>
    </row>
    <row r="71" spans="37:37">
      <c r="AK71" s="2"/>
    </row>
    <row r="72" spans="37:37">
      <c r="AK72" s="2"/>
    </row>
    <row r="73" spans="37:37">
      <c r="AK73" s="2"/>
    </row>
    <row r="74" spans="37:37">
      <c r="AK74" s="2"/>
    </row>
    <row r="75" spans="37:37">
      <c r="AK75" s="2"/>
    </row>
    <row r="76" spans="37:37">
      <c r="AK76" s="2"/>
    </row>
    <row r="77" spans="37:37">
      <c r="AK77" s="2"/>
    </row>
    <row r="78" spans="37:37">
      <c r="AK78" s="2"/>
    </row>
    <row r="79" spans="37:37">
      <c r="AK79" s="2"/>
    </row>
    <row r="80" spans="37:37">
      <c r="AK80" s="2"/>
    </row>
    <row r="81" spans="37:37">
      <c r="AK81" s="2"/>
    </row>
    <row r="82" spans="37:37">
      <c r="AK82" s="2"/>
    </row>
    <row r="83" spans="37:37">
      <c r="AK83" s="2"/>
    </row>
    <row r="84" spans="37:37">
      <c r="AK84" s="2"/>
    </row>
    <row r="85" spans="37:37">
      <c r="AK85" s="2"/>
    </row>
    <row r="86" spans="37:37">
      <c r="AK86" s="2"/>
    </row>
    <row r="87" spans="37:37">
      <c r="AK87" s="2"/>
    </row>
    <row r="88" spans="37:37">
      <c r="AK88" s="2"/>
    </row>
    <row r="89" spans="37:37">
      <c r="AK89" s="2"/>
    </row>
    <row r="90" spans="37:37">
      <c r="AK90" s="2"/>
    </row>
    <row r="91" spans="37:37">
      <c r="AK91" s="2"/>
    </row>
    <row r="92" spans="37:37">
      <c r="AK92" s="2"/>
    </row>
    <row r="93" spans="37:37">
      <c r="AK93" s="2"/>
    </row>
    <row r="94" spans="37:37">
      <c r="AK94" s="2"/>
    </row>
    <row r="95" spans="37:37">
      <c r="AK95" s="2"/>
    </row>
    <row r="96" spans="37:37">
      <c r="AK96" s="2"/>
    </row>
    <row r="97" spans="37:37">
      <c r="AK97" s="2"/>
    </row>
    <row r="98" spans="37:37">
      <c r="AK98" s="2"/>
    </row>
    <row r="99" spans="37:37">
      <c r="AK99" s="2"/>
    </row>
    <row r="100" spans="37:37">
      <c r="AK100" s="2"/>
    </row>
    <row r="101" spans="37:37">
      <c r="AK101" s="2"/>
    </row>
    <row r="102" spans="37:37">
      <c r="AK102" s="2"/>
    </row>
  </sheetData>
  <conditionalFormatting sqref="B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X3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C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:X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5:AG8">
    <cfRule type="dataBar" priority="1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{7DA0FE39-20EC-4CF8-A550-33F86DE6D771}</x14:id>
        </ext>
      </extLst>
    </cfRule>
  </conditionalFormatting>
  <dataValidations disablePrompts="1" count="1">
    <dataValidation type="textLength" operator="equal" allowBlank="1" showInputMessage="1" showErrorMessage="1" sqref="AG9 AS29 F18 Q6 J12 O16 V17" xr:uid="{1366F7DB-8E94-44C9-BFD6-D67F2A425CE2}">
      <formula1>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>
              <from>
                <xdr:col>7</xdr:col>
                <xdr:colOff>200025</xdr:colOff>
                <xdr:row>42</xdr:row>
                <xdr:rowOff>142875</xdr:rowOff>
              </from>
              <to>
                <xdr:col>16</xdr:col>
                <xdr:colOff>285750</xdr:colOff>
                <xdr:row>44</xdr:row>
                <xdr:rowOff>333375</xdr:rowOff>
              </to>
            </anchor>
          </objectPr>
        </oleObject>
      </mc:Choice>
      <mc:Fallback>
        <oleObject progId="Equation.3" shapeId="1026" r:id="rId4"/>
      </mc:Fallback>
    </mc:AlternateConten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A0FE39-20EC-4CF8-A550-33F86DE6D7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AG5:AG8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1C50-6D32-43FA-AB1C-F6348330DAC9}">
  <sheetPr>
    <tabColor theme="7" tint="0.59999389629810485"/>
  </sheetPr>
  <dimension ref="A1:BT64"/>
  <sheetViews>
    <sheetView zoomScale="90" zoomScaleNormal="90" workbookViewId="0">
      <selection activeCell="AM10" sqref="AM10"/>
    </sheetView>
  </sheetViews>
  <sheetFormatPr defaultRowHeight="15"/>
  <cols>
    <col min="1" max="16" width="4.85546875" customWidth="1"/>
    <col min="17" max="24" width="4.42578125" customWidth="1"/>
    <col min="25" max="33" width="5.42578125" customWidth="1"/>
    <col min="34" max="34" width="4.42578125" customWidth="1"/>
    <col min="35" max="35" width="6.5703125" customWidth="1"/>
    <col min="36" max="36" width="3.28515625" customWidth="1"/>
    <col min="37" max="37" width="6.28515625" customWidth="1"/>
    <col min="38" max="38" width="4.140625" customWidth="1"/>
    <col min="39" max="41" width="4.7109375" customWidth="1"/>
    <col min="42" max="44" width="4.85546875" bestFit="1" customWidth="1"/>
    <col min="45" max="45" width="8.42578125" bestFit="1" customWidth="1"/>
    <col min="46" max="49" width="5.85546875" customWidth="1"/>
    <col min="50" max="50" width="7.28515625" customWidth="1"/>
    <col min="51" max="64" width="5.85546875" customWidth="1"/>
    <col min="65" max="65" width="14.5703125" customWidth="1"/>
    <col min="66" max="67" width="5.85546875" customWidth="1"/>
  </cols>
  <sheetData>
    <row r="1" spans="1:60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60"/>
      <c r="M1" s="260"/>
      <c r="N1" s="260"/>
      <c r="O1" s="260"/>
      <c r="P1" s="260"/>
      <c r="Q1" s="260"/>
      <c r="R1" s="260"/>
      <c r="S1" s="260"/>
      <c r="T1" s="260"/>
      <c r="U1" s="259"/>
      <c r="V1" s="261"/>
      <c r="W1" s="261"/>
      <c r="X1" s="262" t="s">
        <v>21</v>
      </c>
      <c r="Y1" s="259"/>
      <c r="Z1" s="438" t="s">
        <v>23</v>
      </c>
      <c r="AA1" s="439"/>
      <c r="AB1" s="439"/>
      <c r="AC1" s="259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</row>
    <row r="2" spans="1:60" ht="15.75" thickBot="1">
      <c r="A2" s="264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60"/>
      <c r="M2" s="260"/>
      <c r="N2" s="260"/>
      <c r="O2" s="260"/>
      <c r="P2" s="260"/>
      <c r="Q2" s="260"/>
      <c r="R2" s="260"/>
      <c r="S2" s="260"/>
      <c r="T2" s="260"/>
      <c r="U2" s="259"/>
      <c r="V2" s="122"/>
      <c r="W2" s="259"/>
      <c r="X2" s="265"/>
      <c r="Y2" s="259"/>
      <c r="Z2" s="440"/>
      <c r="AA2" s="441"/>
      <c r="AB2" s="441"/>
      <c r="AC2" s="259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</row>
    <row r="3" spans="1:60" ht="15.75" thickBot="1">
      <c r="A3" s="264"/>
      <c r="B3" s="259"/>
      <c r="C3" s="259"/>
      <c r="D3" s="259"/>
      <c r="E3" s="259"/>
      <c r="F3" s="259"/>
      <c r="G3" s="259"/>
      <c r="H3" s="266"/>
      <c r="I3" s="267"/>
      <c r="J3" s="267"/>
      <c r="K3" s="267"/>
      <c r="L3" s="260"/>
      <c r="M3" s="260"/>
      <c r="N3" s="260"/>
      <c r="O3" s="260"/>
      <c r="P3" s="260"/>
      <c r="Q3" s="260"/>
      <c r="R3" s="442" t="s">
        <v>25</v>
      </c>
      <c r="S3" s="442"/>
      <c r="T3" s="442"/>
      <c r="U3" s="259"/>
      <c r="V3" s="268">
        <f>(V4+W3)/2</f>
        <v>5.5</v>
      </c>
      <c r="W3" s="269">
        <v>6</v>
      </c>
      <c r="X3" s="270">
        <f>(X4+W3)/2</f>
        <v>5.5</v>
      </c>
      <c r="Y3" s="259"/>
      <c r="Z3" s="271">
        <f>V3</f>
        <v>5.5</v>
      </c>
      <c r="AA3" s="272">
        <f>W3</f>
        <v>6</v>
      </c>
      <c r="AB3" s="272">
        <f>X3</f>
        <v>5.5</v>
      </c>
      <c r="AC3" s="259"/>
      <c r="AD3" s="263"/>
      <c r="AE3" s="263"/>
      <c r="AF3" s="263"/>
      <c r="AG3" s="263"/>
      <c r="AH3" s="263"/>
      <c r="AI3" s="263"/>
      <c r="AJ3" s="263"/>
      <c r="AK3" s="263"/>
      <c r="AL3" s="263"/>
      <c r="AM3" s="263"/>
      <c r="AN3" s="263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63"/>
      <c r="BB3" s="263"/>
      <c r="BC3" s="263"/>
      <c r="BD3" s="263"/>
      <c r="BE3" s="263"/>
      <c r="BF3" s="263"/>
      <c r="BG3" s="263"/>
      <c r="BH3" s="263"/>
    </row>
    <row r="4" spans="1:60" ht="21.75" thickBot="1">
      <c r="A4" s="264"/>
      <c r="B4" s="259"/>
      <c r="C4" s="259"/>
      <c r="D4" s="259"/>
      <c r="E4" s="259"/>
      <c r="F4" s="259"/>
      <c r="G4" s="259"/>
      <c r="H4" s="266"/>
      <c r="I4" s="267"/>
      <c r="J4" s="267"/>
      <c r="K4" s="267"/>
      <c r="L4" s="260"/>
      <c r="M4" s="273"/>
      <c r="N4" s="260"/>
      <c r="O4" s="260"/>
      <c r="P4" s="260"/>
      <c r="Q4" s="260"/>
      <c r="R4" s="442"/>
      <c r="S4" s="442"/>
      <c r="T4" s="442"/>
      <c r="U4" s="259"/>
      <c r="V4" s="274">
        <v>5</v>
      </c>
      <c r="W4" s="275" t="s">
        <v>22</v>
      </c>
      <c r="X4" s="276">
        <v>5</v>
      </c>
      <c r="Y4" s="259"/>
      <c r="Z4" s="277">
        <f>V4</f>
        <v>5</v>
      </c>
      <c r="AA4" s="278">
        <f>(AA3+Z4+AB4+AA5)/4</f>
        <v>4.75</v>
      </c>
      <c r="AB4" s="279">
        <f>X4</f>
        <v>5</v>
      </c>
      <c r="AC4" s="259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3"/>
      <c r="AY4" s="263"/>
      <c r="AZ4" s="263"/>
      <c r="BA4" s="263"/>
      <c r="BB4" s="263"/>
      <c r="BC4" s="263"/>
      <c r="BD4" s="263"/>
      <c r="BE4" s="263"/>
      <c r="BF4" s="263"/>
      <c r="BG4" s="263"/>
      <c r="BH4" s="263"/>
    </row>
    <row r="5" spans="1:60" ht="15.75" thickBot="1">
      <c r="A5" s="264"/>
      <c r="B5" s="259"/>
      <c r="C5" s="259"/>
      <c r="D5" s="259"/>
      <c r="E5" s="259"/>
      <c r="F5" s="259"/>
      <c r="G5" s="259"/>
      <c r="H5" s="266"/>
      <c r="I5" s="267"/>
      <c r="J5" s="267"/>
      <c r="K5" s="259"/>
      <c r="L5" s="260"/>
      <c r="M5" s="273"/>
      <c r="N5" s="260"/>
      <c r="O5" s="260"/>
      <c r="P5" s="260"/>
      <c r="Q5" s="260"/>
      <c r="R5" s="442"/>
      <c r="S5" s="442"/>
      <c r="T5" s="442"/>
      <c r="U5" s="259"/>
      <c r="V5" s="280">
        <f>(V4+W5)/2</f>
        <v>4</v>
      </c>
      <c r="W5" s="281">
        <v>3</v>
      </c>
      <c r="X5" s="282">
        <f>(X4+W5)/2</f>
        <v>4</v>
      </c>
      <c r="Y5" s="259"/>
      <c r="Z5" s="283">
        <f>V5</f>
        <v>4</v>
      </c>
      <c r="AA5" s="284">
        <f>W5</f>
        <v>3</v>
      </c>
      <c r="AB5" s="284">
        <f>X5</f>
        <v>4</v>
      </c>
      <c r="AC5" s="259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3"/>
      <c r="AV5" s="263"/>
      <c r="AW5" s="263"/>
      <c r="AX5" s="263"/>
      <c r="AY5" s="263"/>
      <c r="AZ5" s="263"/>
      <c r="BA5" s="263"/>
      <c r="BB5" s="263"/>
      <c r="BC5" s="263"/>
      <c r="BD5" s="263"/>
      <c r="BE5" s="263"/>
      <c r="BF5" s="263"/>
      <c r="BG5" s="263"/>
      <c r="BH5" s="263"/>
    </row>
    <row r="6" spans="1:60" ht="15.75" thickBot="1">
      <c r="A6" s="264"/>
      <c r="B6" s="267"/>
      <c r="C6" s="267"/>
      <c r="D6" s="267"/>
      <c r="E6" s="267"/>
      <c r="F6" s="267"/>
      <c r="G6" s="267"/>
      <c r="H6" s="267"/>
      <c r="I6" s="267"/>
      <c r="J6" s="267"/>
      <c r="K6" s="259"/>
      <c r="L6" s="273"/>
      <c r="M6" s="273"/>
      <c r="N6" s="273"/>
      <c r="O6" s="273"/>
      <c r="P6" s="273"/>
      <c r="Q6" s="273"/>
      <c r="R6" s="273"/>
      <c r="S6" s="273"/>
      <c r="T6" s="273"/>
      <c r="U6" s="285"/>
      <c r="V6" s="238"/>
      <c r="W6" s="285"/>
      <c r="X6" s="265"/>
      <c r="Y6" s="259"/>
      <c r="Z6" s="259"/>
      <c r="AA6" s="259"/>
      <c r="AB6" s="259"/>
      <c r="AC6" s="259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3"/>
      <c r="AR6" s="263"/>
      <c r="AS6" s="263"/>
      <c r="AT6" s="263"/>
      <c r="AU6" s="263"/>
      <c r="AV6" s="263"/>
      <c r="AW6" s="263"/>
      <c r="AX6" s="263"/>
      <c r="AY6" s="263"/>
      <c r="AZ6" s="263"/>
      <c r="BA6" s="263"/>
      <c r="BB6" s="263"/>
      <c r="BC6" s="263"/>
      <c r="BD6" s="263"/>
      <c r="BE6" s="263"/>
      <c r="BF6" s="263"/>
      <c r="BG6" s="263"/>
      <c r="BH6" s="263"/>
    </row>
    <row r="7" spans="1:60" ht="15.75" thickBot="1">
      <c r="A7" s="286">
        <f t="shared" ref="A7:A15" si="0">SUM(B7:J7)</f>
        <v>1</v>
      </c>
      <c r="B7" s="179">
        <v>1</v>
      </c>
      <c r="C7" s="178">
        <v>0</v>
      </c>
      <c r="D7" s="177">
        <v>0</v>
      </c>
      <c r="E7" s="180">
        <v>0</v>
      </c>
      <c r="F7" s="180">
        <v>0</v>
      </c>
      <c r="G7" s="213">
        <v>0</v>
      </c>
      <c r="H7" s="180">
        <v>0</v>
      </c>
      <c r="I7" s="180">
        <v>0</v>
      </c>
      <c r="J7" s="213">
        <v>0</v>
      </c>
      <c r="K7" s="259"/>
      <c r="L7" s="133">
        <f t="array" ref="L7:T15">MINVERSE($B$7:$J$15)</f>
        <v>1</v>
      </c>
      <c r="M7" s="174">
        <v>0</v>
      </c>
      <c r="N7" s="173">
        <v>0</v>
      </c>
      <c r="O7" s="176">
        <v>0</v>
      </c>
      <c r="P7" s="174">
        <v>0</v>
      </c>
      <c r="Q7" s="173">
        <v>0</v>
      </c>
      <c r="R7" s="176">
        <v>0</v>
      </c>
      <c r="S7" s="174">
        <v>0</v>
      </c>
      <c r="T7" s="173">
        <v>0</v>
      </c>
      <c r="U7" s="259"/>
      <c r="V7" s="287">
        <f>V3</f>
        <v>5.5</v>
      </c>
      <c r="W7" s="259"/>
      <c r="X7" s="288">
        <f t="array" ref="X7:X15">MMULT(L7:T15,V7:V15)</f>
        <v>5.5</v>
      </c>
      <c r="Y7" s="259"/>
      <c r="Z7" s="271">
        <f>X7</f>
        <v>5.5</v>
      </c>
      <c r="AA7" s="272">
        <f>X10</f>
        <v>6</v>
      </c>
      <c r="AB7" s="291">
        <f>X13</f>
        <v>5.5</v>
      </c>
      <c r="AC7" s="259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3"/>
      <c r="BH7" s="263"/>
    </row>
    <row r="8" spans="1:60" ht="15.75" thickBot="1">
      <c r="A8" s="286">
        <f t="shared" si="0"/>
        <v>1</v>
      </c>
      <c r="B8" s="160">
        <v>0</v>
      </c>
      <c r="C8" s="159">
        <v>1</v>
      </c>
      <c r="D8" s="158">
        <v>0</v>
      </c>
      <c r="E8" s="161">
        <v>0</v>
      </c>
      <c r="F8" s="161">
        <v>0</v>
      </c>
      <c r="G8" s="193">
        <v>0</v>
      </c>
      <c r="H8" s="161">
        <v>0</v>
      </c>
      <c r="I8" s="161">
        <v>0</v>
      </c>
      <c r="J8" s="193">
        <v>0</v>
      </c>
      <c r="K8" s="259"/>
      <c r="L8" s="156">
        <v>0</v>
      </c>
      <c r="M8" s="133">
        <v>1</v>
      </c>
      <c r="N8" s="155">
        <v>0</v>
      </c>
      <c r="O8" s="156">
        <v>0</v>
      </c>
      <c r="P8" s="157">
        <v>0</v>
      </c>
      <c r="Q8" s="155">
        <v>0</v>
      </c>
      <c r="R8" s="156">
        <v>0</v>
      </c>
      <c r="S8" s="157">
        <v>0</v>
      </c>
      <c r="T8" s="155">
        <v>0</v>
      </c>
      <c r="U8" s="259"/>
      <c r="V8" s="292">
        <f>V4</f>
        <v>5</v>
      </c>
      <c r="W8" s="259"/>
      <c r="X8" s="289">
        <v>5</v>
      </c>
      <c r="Y8" s="259"/>
      <c r="Z8" s="277">
        <f>X8</f>
        <v>5</v>
      </c>
      <c r="AA8" s="278">
        <f>X11</f>
        <v>4.75</v>
      </c>
      <c r="AB8" s="293">
        <f>X14</f>
        <v>5</v>
      </c>
      <c r="AC8" s="259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3"/>
      <c r="BD8" s="263"/>
      <c r="BE8" s="263"/>
      <c r="BF8" s="263"/>
      <c r="BG8" s="263"/>
      <c r="BH8" s="263"/>
    </row>
    <row r="9" spans="1:60" ht="15.75" thickBot="1">
      <c r="A9" s="286">
        <f t="shared" si="0"/>
        <v>1</v>
      </c>
      <c r="B9" s="139">
        <v>0</v>
      </c>
      <c r="C9" s="138">
        <v>0</v>
      </c>
      <c r="D9" s="137">
        <v>1</v>
      </c>
      <c r="E9" s="161">
        <v>0</v>
      </c>
      <c r="F9" s="161">
        <v>0</v>
      </c>
      <c r="G9" s="193">
        <v>0</v>
      </c>
      <c r="H9" s="140">
        <v>0</v>
      </c>
      <c r="I9" s="140">
        <v>0</v>
      </c>
      <c r="J9" s="221">
        <v>0</v>
      </c>
      <c r="K9" s="259"/>
      <c r="L9" s="135">
        <v>0</v>
      </c>
      <c r="M9" s="134">
        <v>0</v>
      </c>
      <c r="N9" s="133">
        <v>1</v>
      </c>
      <c r="O9" s="175">
        <v>0</v>
      </c>
      <c r="P9" s="175">
        <v>0</v>
      </c>
      <c r="Q9" s="155">
        <v>0</v>
      </c>
      <c r="R9" s="135">
        <v>0</v>
      </c>
      <c r="S9" s="134">
        <v>0</v>
      </c>
      <c r="T9" s="136">
        <v>0</v>
      </c>
      <c r="U9" s="259"/>
      <c r="V9" s="294">
        <f>V5</f>
        <v>4</v>
      </c>
      <c r="W9" s="259"/>
      <c r="X9" s="290">
        <v>4</v>
      </c>
      <c r="Y9" s="259"/>
      <c r="Z9" s="283">
        <f>X9</f>
        <v>4</v>
      </c>
      <c r="AA9" s="284">
        <f>X12</f>
        <v>3</v>
      </c>
      <c r="AB9" s="295">
        <f>X15</f>
        <v>4</v>
      </c>
      <c r="AC9" s="259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</row>
    <row r="10" spans="1:60" ht="15.75" thickBot="1">
      <c r="A10" s="286">
        <f t="shared" si="0"/>
        <v>1</v>
      </c>
      <c r="B10" s="162">
        <v>0</v>
      </c>
      <c r="C10" s="161">
        <v>0</v>
      </c>
      <c r="D10" s="161">
        <v>0</v>
      </c>
      <c r="E10" s="179">
        <v>1</v>
      </c>
      <c r="F10" s="178">
        <v>0</v>
      </c>
      <c r="G10" s="177">
        <v>0</v>
      </c>
      <c r="H10" s="180">
        <v>0</v>
      </c>
      <c r="I10" s="180">
        <v>0</v>
      </c>
      <c r="J10" s="213">
        <v>0</v>
      </c>
      <c r="K10" s="259"/>
      <c r="L10" s="176">
        <v>0</v>
      </c>
      <c r="M10" s="174">
        <v>0</v>
      </c>
      <c r="N10" s="175">
        <v>0</v>
      </c>
      <c r="O10" s="133">
        <v>1</v>
      </c>
      <c r="P10" s="192">
        <v>0</v>
      </c>
      <c r="Q10" s="192">
        <v>0</v>
      </c>
      <c r="R10" s="174">
        <v>0</v>
      </c>
      <c r="S10" s="174">
        <v>0</v>
      </c>
      <c r="T10" s="173">
        <v>0</v>
      </c>
      <c r="U10" s="259"/>
      <c r="V10" s="296">
        <f>W3</f>
        <v>6</v>
      </c>
      <c r="W10" s="259"/>
      <c r="X10" s="288">
        <v>6</v>
      </c>
      <c r="Y10" s="259"/>
      <c r="Z10" s="438" t="s">
        <v>20</v>
      </c>
      <c r="AA10" s="439"/>
      <c r="AB10" s="443"/>
      <c r="AC10" s="259"/>
      <c r="AD10" s="263"/>
      <c r="AE10" s="263"/>
      <c r="AF10" s="263"/>
      <c r="AG10" s="263"/>
      <c r="AH10" s="263"/>
      <c r="AI10" s="263"/>
      <c r="AJ10" s="263"/>
      <c r="AK10" s="263"/>
      <c r="AL10" s="263"/>
      <c r="AM10" s="263"/>
      <c r="AN10" s="263"/>
      <c r="AO10" s="263"/>
      <c r="AP10" s="263"/>
      <c r="AQ10" s="263"/>
      <c r="AR10" s="263"/>
      <c r="AS10" s="263"/>
      <c r="AT10" s="263"/>
      <c r="AU10" s="263"/>
      <c r="AV10" s="263"/>
      <c r="AW10" s="263"/>
      <c r="AX10" s="263"/>
      <c r="AY10" s="263"/>
      <c r="AZ10" s="263"/>
      <c r="BA10" s="263"/>
      <c r="BB10" s="263"/>
      <c r="BC10" s="263"/>
      <c r="BD10" s="263"/>
      <c r="BE10" s="263"/>
      <c r="BF10" s="263"/>
      <c r="BG10" s="263"/>
      <c r="BH10" s="263"/>
    </row>
    <row r="11" spans="1:60" ht="15.75" thickBot="1">
      <c r="A11" s="286">
        <f t="shared" si="0"/>
        <v>0</v>
      </c>
      <c r="B11" s="162">
        <v>0</v>
      </c>
      <c r="C11" s="203">
        <v>1</v>
      </c>
      <c r="D11" s="161">
        <v>0</v>
      </c>
      <c r="E11" s="202">
        <v>1</v>
      </c>
      <c r="F11" s="201">
        <v>-4</v>
      </c>
      <c r="G11" s="158">
        <v>1</v>
      </c>
      <c r="H11" s="161">
        <v>0</v>
      </c>
      <c r="I11" s="161">
        <v>1</v>
      </c>
      <c r="J11" s="193">
        <v>0</v>
      </c>
      <c r="K11" s="259"/>
      <c r="L11" s="156">
        <v>0</v>
      </c>
      <c r="M11" s="157">
        <v>0.25</v>
      </c>
      <c r="N11" s="175">
        <v>0</v>
      </c>
      <c r="O11" s="192">
        <v>0.25</v>
      </c>
      <c r="P11" s="192">
        <v>-0.25</v>
      </c>
      <c r="Q11" s="192">
        <v>0.25</v>
      </c>
      <c r="R11" s="175">
        <v>0</v>
      </c>
      <c r="S11" s="157">
        <v>0.25</v>
      </c>
      <c r="T11" s="155">
        <v>0</v>
      </c>
      <c r="U11" s="259"/>
      <c r="V11" s="297">
        <v>0</v>
      </c>
      <c r="W11" s="259"/>
      <c r="X11" s="199">
        <v>4.75</v>
      </c>
      <c r="Y11" s="259"/>
      <c r="Z11" s="440"/>
      <c r="AA11" s="441"/>
      <c r="AB11" s="444"/>
      <c r="AC11" s="259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</row>
    <row r="12" spans="1:60" ht="15.75" thickBot="1">
      <c r="A12" s="286">
        <f t="shared" si="0"/>
        <v>1</v>
      </c>
      <c r="B12" s="162">
        <v>0</v>
      </c>
      <c r="C12" s="161">
        <v>0</v>
      </c>
      <c r="D12" s="161">
        <v>0</v>
      </c>
      <c r="E12" s="139">
        <v>0</v>
      </c>
      <c r="F12" s="138">
        <v>0</v>
      </c>
      <c r="G12" s="137">
        <v>1</v>
      </c>
      <c r="H12" s="161">
        <v>0</v>
      </c>
      <c r="I12" s="161">
        <v>0</v>
      </c>
      <c r="J12" s="193">
        <v>0</v>
      </c>
      <c r="K12" s="259"/>
      <c r="L12" s="135">
        <v>0</v>
      </c>
      <c r="M12" s="134">
        <v>0</v>
      </c>
      <c r="N12" s="134">
        <v>0</v>
      </c>
      <c r="O12" s="192">
        <v>0</v>
      </c>
      <c r="P12" s="192">
        <v>0</v>
      </c>
      <c r="Q12" s="133">
        <v>1</v>
      </c>
      <c r="R12" s="175">
        <v>0</v>
      </c>
      <c r="S12" s="134">
        <v>0</v>
      </c>
      <c r="T12" s="136">
        <v>0</v>
      </c>
      <c r="U12" s="259"/>
      <c r="V12" s="298">
        <f>W5</f>
        <v>3</v>
      </c>
      <c r="W12" s="259"/>
      <c r="X12" s="290">
        <v>3</v>
      </c>
      <c r="Y12" s="259"/>
      <c r="Z12" s="259"/>
      <c r="AA12" s="259"/>
      <c r="AB12" s="259"/>
      <c r="AC12" s="259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  <c r="AW12" s="263"/>
      <c r="AX12" s="263"/>
      <c r="AY12" s="263"/>
      <c r="AZ12" s="263"/>
      <c r="BA12" s="263"/>
      <c r="BB12" s="263"/>
      <c r="BC12" s="263"/>
      <c r="BD12" s="263"/>
      <c r="BE12" s="263"/>
      <c r="BF12" s="263"/>
      <c r="BG12" s="263"/>
      <c r="BH12" s="263"/>
    </row>
    <row r="13" spans="1:60" ht="15.75" thickBot="1">
      <c r="A13" s="286">
        <f t="shared" si="0"/>
        <v>1</v>
      </c>
      <c r="B13" s="181">
        <v>0</v>
      </c>
      <c r="C13" s="180">
        <v>0</v>
      </c>
      <c r="D13" s="180">
        <v>0</v>
      </c>
      <c r="E13" s="162">
        <v>0</v>
      </c>
      <c r="F13" s="161">
        <v>0</v>
      </c>
      <c r="G13" s="161">
        <v>0</v>
      </c>
      <c r="H13" s="179">
        <v>1</v>
      </c>
      <c r="I13" s="178">
        <v>0</v>
      </c>
      <c r="J13" s="177">
        <v>0</v>
      </c>
      <c r="K13" s="259"/>
      <c r="L13" s="176">
        <v>0</v>
      </c>
      <c r="M13" s="174">
        <v>0</v>
      </c>
      <c r="N13" s="173">
        <v>0</v>
      </c>
      <c r="O13" s="156">
        <v>0</v>
      </c>
      <c r="P13" s="175">
        <v>0</v>
      </c>
      <c r="Q13" s="175">
        <v>0</v>
      </c>
      <c r="R13" s="133">
        <v>1</v>
      </c>
      <c r="S13" s="174">
        <v>0</v>
      </c>
      <c r="T13" s="173">
        <v>0</v>
      </c>
      <c r="U13" s="259"/>
      <c r="V13" s="287">
        <f>X3</f>
        <v>5.5</v>
      </c>
      <c r="W13" s="259"/>
      <c r="X13" s="288">
        <v>5.5</v>
      </c>
      <c r="Y13" s="259"/>
      <c r="Z13" s="258">
        <f t="shared" ref="Z13:AB15" si="1">Z3-Z7</f>
        <v>0</v>
      </c>
      <c r="AA13" s="258">
        <f t="shared" si="1"/>
        <v>0</v>
      </c>
      <c r="AB13" s="258">
        <f t="shared" si="1"/>
        <v>0</v>
      </c>
      <c r="AC13" s="259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3"/>
      <c r="AS13" s="263"/>
      <c r="AT13" s="263"/>
      <c r="AU13" s="263"/>
      <c r="AV13" s="263"/>
      <c r="AW13" s="263"/>
      <c r="AX13" s="263"/>
      <c r="AY13" s="263"/>
      <c r="AZ13" s="263"/>
      <c r="BA13" s="263"/>
      <c r="BB13" s="263"/>
      <c r="BC13" s="263"/>
      <c r="BD13" s="263"/>
      <c r="BE13" s="263"/>
      <c r="BF13" s="263"/>
      <c r="BG13" s="263"/>
      <c r="BH13" s="263"/>
    </row>
    <row r="14" spans="1:60" ht="15.75" thickBot="1">
      <c r="A14" s="286">
        <f t="shared" si="0"/>
        <v>1</v>
      </c>
      <c r="B14" s="162">
        <v>0</v>
      </c>
      <c r="C14" s="161">
        <v>0</v>
      </c>
      <c r="D14" s="161">
        <v>0</v>
      </c>
      <c r="E14" s="162">
        <v>0</v>
      </c>
      <c r="F14" s="161">
        <v>0</v>
      </c>
      <c r="G14" s="161">
        <v>0</v>
      </c>
      <c r="H14" s="160">
        <v>0</v>
      </c>
      <c r="I14" s="159">
        <v>1</v>
      </c>
      <c r="J14" s="158">
        <v>0</v>
      </c>
      <c r="K14" s="259"/>
      <c r="L14" s="156">
        <v>0</v>
      </c>
      <c r="M14" s="157">
        <v>0</v>
      </c>
      <c r="N14" s="155">
        <v>0</v>
      </c>
      <c r="O14" s="156">
        <v>0</v>
      </c>
      <c r="P14" s="157">
        <v>0</v>
      </c>
      <c r="Q14" s="155">
        <v>0</v>
      </c>
      <c r="R14" s="156">
        <v>0</v>
      </c>
      <c r="S14" s="133">
        <v>1</v>
      </c>
      <c r="T14" s="155">
        <v>0</v>
      </c>
      <c r="U14" s="259"/>
      <c r="V14" s="292">
        <f>X4</f>
        <v>5</v>
      </c>
      <c r="W14" s="259"/>
      <c r="X14" s="289">
        <v>5</v>
      </c>
      <c r="Y14" s="259"/>
      <c r="Z14" s="258">
        <f t="shared" si="1"/>
        <v>0</v>
      </c>
      <c r="AA14" s="258">
        <f t="shared" si="1"/>
        <v>0</v>
      </c>
      <c r="AB14" s="258">
        <f t="shared" si="1"/>
        <v>0</v>
      </c>
      <c r="AC14" s="259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63"/>
      <c r="AY14" s="263"/>
      <c r="AZ14" s="263"/>
      <c r="BA14" s="263"/>
      <c r="BB14" s="263"/>
      <c r="BC14" s="263"/>
      <c r="BD14" s="263"/>
      <c r="BE14" s="263"/>
      <c r="BF14" s="263"/>
      <c r="BG14" s="263"/>
      <c r="BH14" s="263"/>
    </row>
    <row r="15" spans="1:60" ht="15.75" thickBot="1">
      <c r="A15" s="286">
        <f t="shared" si="0"/>
        <v>1</v>
      </c>
      <c r="B15" s="141">
        <v>0</v>
      </c>
      <c r="C15" s="140">
        <v>0</v>
      </c>
      <c r="D15" s="140">
        <v>0</v>
      </c>
      <c r="E15" s="141">
        <v>0</v>
      </c>
      <c r="F15" s="140">
        <v>0</v>
      </c>
      <c r="G15" s="140">
        <v>0</v>
      </c>
      <c r="H15" s="139">
        <v>0</v>
      </c>
      <c r="I15" s="138">
        <v>0</v>
      </c>
      <c r="J15" s="137">
        <v>1</v>
      </c>
      <c r="K15" s="259"/>
      <c r="L15" s="135">
        <v>0</v>
      </c>
      <c r="M15" s="134">
        <v>0</v>
      </c>
      <c r="N15" s="136">
        <v>0</v>
      </c>
      <c r="O15" s="135">
        <v>0</v>
      </c>
      <c r="P15" s="134">
        <v>0</v>
      </c>
      <c r="Q15" s="136">
        <v>0</v>
      </c>
      <c r="R15" s="135">
        <v>0</v>
      </c>
      <c r="S15" s="134">
        <v>0</v>
      </c>
      <c r="T15" s="133">
        <v>1</v>
      </c>
      <c r="U15" s="259"/>
      <c r="V15" s="294">
        <f>X5</f>
        <v>4</v>
      </c>
      <c r="W15" s="259"/>
      <c r="X15" s="290">
        <v>4</v>
      </c>
      <c r="Y15" s="259"/>
      <c r="Z15" s="258">
        <f t="shared" si="1"/>
        <v>0</v>
      </c>
      <c r="AA15" s="258">
        <f t="shared" si="1"/>
        <v>0</v>
      </c>
      <c r="AB15" s="258">
        <f t="shared" si="1"/>
        <v>0</v>
      </c>
      <c r="AC15" s="259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</row>
    <row r="16" spans="1:60" ht="11.25" customHeight="1">
      <c r="A16" s="299"/>
      <c r="B16" s="300"/>
      <c r="C16" s="300"/>
      <c r="D16" s="300"/>
      <c r="E16" s="300"/>
      <c r="F16" s="300"/>
      <c r="G16" s="300"/>
      <c r="H16" s="300"/>
      <c r="I16" s="300"/>
      <c r="J16" s="300"/>
      <c r="K16" s="259"/>
      <c r="L16" s="260"/>
      <c r="M16" s="260"/>
      <c r="N16" s="260"/>
      <c r="O16" s="260"/>
      <c r="P16" s="260"/>
      <c r="Q16" s="260"/>
      <c r="R16" s="260"/>
      <c r="S16" s="260"/>
      <c r="T16" s="260"/>
      <c r="U16" s="259"/>
      <c r="V16" s="122"/>
      <c r="W16" s="259"/>
      <c r="X16" s="265"/>
      <c r="Y16" s="259"/>
      <c r="Z16" s="259"/>
      <c r="AA16" s="259"/>
      <c r="AB16" s="259"/>
      <c r="AC16" s="259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263"/>
      <c r="AX16" s="263"/>
      <c r="AY16" s="263"/>
      <c r="AZ16" s="263"/>
      <c r="BA16" s="263"/>
      <c r="BB16" s="263"/>
      <c r="BC16" s="263"/>
      <c r="BD16" s="263"/>
      <c r="BE16" s="263"/>
      <c r="BF16" s="263"/>
      <c r="BG16" s="263"/>
      <c r="BH16" s="263"/>
    </row>
    <row r="17" spans="1:72" ht="11.25" customHeight="1">
      <c r="A17" s="301"/>
      <c r="B17" s="286"/>
      <c r="C17" s="286"/>
      <c r="D17" s="286"/>
      <c r="E17" s="286"/>
      <c r="F17" s="286"/>
      <c r="G17" s="286"/>
      <c r="H17" s="286"/>
      <c r="I17" s="286"/>
      <c r="J17" s="286"/>
      <c r="K17" s="259"/>
      <c r="L17" s="260"/>
      <c r="M17" s="260"/>
      <c r="N17" s="260"/>
      <c r="O17" s="260"/>
      <c r="P17" s="260"/>
      <c r="Q17" s="260"/>
      <c r="R17" s="260"/>
      <c r="S17" s="260"/>
      <c r="T17" s="260"/>
      <c r="U17" s="259"/>
      <c r="V17" s="122"/>
      <c r="W17" s="259"/>
      <c r="X17" s="265"/>
      <c r="Y17" s="259"/>
      <c r="Z17" s="259"/>
      <c r="AA17" s="259"/>
      <c r="AB17" s="259"/>
      <c r="AC17" s="259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263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</row>
    <row r="18" spans="1:72" ht="11.25" customHeight="1">
      <c r="A18" s="264"/>
      <c r="B18" s="302"/>
      <c r="C18" s="302"/>
      <c r="D18" s="302"/>
      <c r="E18" s="302"/>
      <c r="F18" s="303"/>
      <c r="G18" s="302"/>
      <c r="H18" s="302"/>
      <c r="I18" s="302"/>
      <c r="J18" s="302"/>
      <c r="K18" s="259"/>
      <c r="L18" s="260"/>
      <c r="M18" s="260"/>
      <c r="N18" s="260"/>
      <c r="O18" s="260"/>
      <c r="P18" s="260"/>
      <c r="Q18" s="260"/>
      <c r="R18" s="260"/>
      <c r="S18" s="260"/>
      <c r="T18" s="260"/>
      <c r="U18" s="259"/>
      <c r="V18" s="122"/>
      <c r="W18" s="259"/>
      <c r="X18" s="265"/>
      <c r="Y18" s="259"/>
      <c r="Z18" s="259"/>
      <c r="AA18" s="259"/>
      <c r="AB18" s="259"/>
      <c r="AC18" s="259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</row>
    <row r="19" spans="1:72" ht="11.25" customHeight="1">
      <c r="A19" s="264"/>
      <c r="B19" s="302"/>
      <c r="C19" s="302"/>
      <c r="D19" s="302"/>
      <c r="E19" s="302"/>
      <c r="F19" s="303"/>
      <c r="G19" s="302"/>
      <c r="H19" s="302"/>
      <c r="I19" s="302"/>
      <c r="J19" s="302"/>
      <c r="K19" s="259"/>
      <c r="L19" s="260"/>
      <c r="M19" s="260"/>
      <c r="N19" s="260"/>
      <c r="O19" s="260"/>
      <c r="P19" s="260"/>
      <c r="Q19" s="260"/>
      <c r="R19" s="260"/>
      <c r="S19" s="260"/>
      <c r="T19" s="260"/>
      <c r="U19" s="259"/>
      <c r="V19" s="122"/>
      <c r="W19" s="259"/>
      <c r="X19" s="265"/>
      <c r="Y19" s="259"/>
      <c r="Z19" s="259"/>
      <c r="AA19" s="259"/>
      <c r="AB19" s="259"/>
      <c r="AC19" s="259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</row>
    <row r="20" spans="1:72" ht="11.25" customHeight="1">
      <c r="A20" s="264"/>
      <c r="B20" s="302"/>
      <c r="C20" s="302"/>
      <c r="D20" s="302"/>
      <c r="E20" s="302"/>
      <c r="F20" s="303"/>
      <c r="G20" s="302"/>
      <c r="H20" s="302"/>
      <c r="I20" s="302"/>
      <c r="J20" s="302"/>
      <c r="K20" s="259"/>
      <c r="L20" s="260"/>
      <c r="M20" s="260"/>
      <c r="N20" s="260"/>
      <c r="O20" s="260"/>
      <c r="P20" s="260"/>
      <c r="Q20" s="260"/>
      <c r="R20" s="260"/>
      <c r="S20" s="260"/>
      <c r="T20" s="260"/>
      <c r="U20" s="259"/>
      <c r="V20" s="122"/>
      <c r="W20" s="259"/>
      <c r="X20" s="265"/>
      <c r="Y20" s="259"/>
      <c r="Z20" s="259"/>
      <c r="AA20" s="259"/>
      <c r="AB20" s="259"/>
      <c r="AC20" s="259"/>
      <c r="AD20" s="263"/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</row>
    <row r="21" spans="1:72" ht="11.25" customHeight="1">
      <c r="A21" s="264"/>
      <c r="B21" s="302"/>
      <c r="C21" s="302"/>
      <c r="D21" s="302"/>
      <c r="E21" s="302"/>
      <c r="F21" s="303"/>
      <c r="G21" s="302"/>
      <c r="H21" s="302"/>
      <c r="I21" s="302"/>
      <c r="J21" s="302"/>
      <c r="K21" s="259"/>
      <c r="L21" s="260"/>
      <c r="M21" s="260"/>
      <c r="N21" s="260"/>
      <c r="O21" s="260"/>
      <c r="P21" s="260"/>
      <c r="Q21" s="260"/>
      <c r="R21" s="260"/>
      <c r="S21" s="260"/>
      <c r="T21" s="260"/>
      <c r="U21" s="259"/>
      <c r="V21" s="122"/>
      <c r="W21" s="259"/>
      <c r="X21" s="265"/>
      <c r="Y21" s="259"/>
      <c r="Z21" s="259"/>
      <c r="AA21" s="259"/>
      <c r="AB21" s="259"/>
      <c r="AC21" s="259"/>
      <c r="AD21" s="263"/>
      <c r="AE21" s="263"/>
      <c r="AF21" s="263"/>
      <c r="AG21" s="263"/>
      <c r="AH21" s="263"/>
      <c r="AI21" s="263"/>
      <c r="AJ21" s="263"/>
      <c r="AK21" s="263"/>
      <c r="AL21" s="263"/>
      <c r="AM21" s="263"/>
      <c r="AN21" s="263"/>
      <c r="AO21" s="263"/>
      <c r="AP21" s="263"/>
      <c r="AQ21" s="263"/>
      <c r="AR21" s="263"/>
      <c r="AS21" s="263"/>
      <c r="AT21" s="263"/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</row>
    <row r="22" spans="1:72" ht="11.25" customHeight="1">
      <c r="A22" s="264"/>
      <c r="B22" s="302"/>
      <c r="C22" s="302"/>
      <c r="D22" s="302"/>
      <c r="E22" s="302"/>
      <c r="F22" s="303"/>
      <c r="G22" s="302"/>
      <c r="H22" s="302"/>
      <c r="I22" s="302"/>
      <c r="J22" s="302"/>
      <c r="K22" s="259"/>
      <c r="L22" s="260"/>
      <c r="M22" s="260"/>
      <c r="N22" s="260"/>
      <c r="O22" s="260"/>
      <c r="P22" s="260"/>
      <c r="Q22" s="260"/>
      <c r="R22" s="260"/>
      <c r="S22" s="260"/>
      <c r="T22" s="260"/>
      <c r="U22" s="259"/>
      <c r="V22" s="122"/>
      <c r="W22" s="259"/>
      <c r="X22" s="265"/>
      <c r="Y22" s="259"/>
      <c r="Z22" s="259"/>
      <c r="AA22" s="259"/>
      <c r="AB22" s="259"/>
      <c r="AC22" s="259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</row>
    <row r="23" spans="1:72" ht="11.25" customHeight="1">
      <c r="A23" s="259"/>
      <c r="B23" s="259"/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60"/>
      <c r="Z23" s="260"/>
      <c r="AA23" s="260"/>
      <c r="AB23" s="260"/>
      <c r="AC23" s="260"/>
      <c r="AD23" s="260"/>
      <c r="AE23" s="260"/>
      <c r="AF23" s="260"/>
      <c r="AG23" s="260"/>
      <c r="AH23" s="259"/>
      <c r="AI23" s="122"/>
      <c r="AJ23" s="259"/>
      <c r="AK23" s="265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59"/>
      <c r="AX23" s="259"/>
      <c r="AY23" s="259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3"/>
      <c r="BN23" s="263"/>
      <c r="BO23" s="263"/>
      <c r="BP23" s="263"/>
      <c r="BQ23" s="263"/>
      <c r="BR23" s="263"/>
      <c r="BS23" s="263"/>
      <c r="BT23" s="263"/>
    </row>
    <row r="24" spans="1:72">
      <c r="A24" s="259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60"/>
      <c r="Z24" s="260"/>
      <c r="AA24" s="260"/>
      <c r="AB24" s="260"/>
      <c r="AC24" s="260"/>
      <c r="AD24" s="260"/>
      <c r="AE24" s="260"/>
      <c r="AF24" s="260"/>
      <c r="AG24" s="260"/>
      <c r="AH24" s="259"/>
      <c r="AI24" s="122"/>
      <c r="AJ24" s="259"/>
      <c r="AK24" s="265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3"/>
      <c r="BN24" s="263"/>
      <c r="BO24" s="263"/>
      <c r="BP24" s="263"/>
      <c r="BQ24" s="263"/>
      <c r="BR24" s="263"/>
      <c r="BS24" s="263"/>
      <c r="BT24" s="263"/>
    </row>
    <row r="25" spans="1:72" ht="15.75" thickBot="1">
      <c r="A25" s="259"/>
      <c r="B25" s="259">
        <v>10</v>
      </c>
      <c r="C25" s="259">
        <v>5</v>
      </c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60"/>
      <c r="Z25" s="260"/>
      <c r="AA25" s="260"/>
      <c r="AB25" s="260"/>
      <c r="AC25" s="260"/>
      <c r="AD25" s="260"/>
      <c r="AE25" s="260"/>
      <c r="AF25" s="260"/>
      <c r="AG25" s="260"/>
      <c r="AH25" s="259"/>
      <c r="AI25" s="122"/>
      <c r="AJ25" s="259"/>
      <c r="AK25" s="265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259"/>
      <c r="AX25" s="259"/>
      <c r="AY25" s="259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3"/>
      <c r="BN25" s="263"/>
      <c r="BO25" s="263"/>
      <c r="BP25" s="263"/>
      <c r="BQ25" s="263"/>
      <c r="BR25" s="263"/>
      <c r="BS25" s="263"/>
      <c r="BT25" s="263"/>
    </row>
    <row r="26" spans="1:72">
      <c r="A26" s="259"/>
      <c r="B26" s="304">
        <f t="shared" ref="B26:J34" ca="1" si="2">RANDBETWEEN(1,$B$25)/$C$25</f>
        <v>0.8</v>
      </c>
      <c r="C26" s="305">
        <f t="shared" ca="1" si="2"/>
        <v>0.4</v>
      </c>
      <c r="D26" s="306">
        <f t="shared" ca="1" si="2"/>
        <v>0.4</v>
      </c>
      <c r="E26" s="307">
        <f t="shared" ca="1" si="2"/>
        <v>1.6</v>
      </c>
      <c r="F26" s="307">
        <f t="shared" ca="1" si="2"/>
        <v>1.2</v>
      </c>
      <c r="G26" s="307">
        <f t="shared" ca="1" si="2"/>
        <v>0.6</v>
      </c>
      <c r="H26" s="307">
        <f t="shared" ca="1" si="2"/>
        <v>0.6</v>
      </c>
      <c r="I26" s="307">
        <f t="shared" ca="1" si="2"/>
        <v>0.2</v>
      </c>
      <c r="J26" s="308">
        <f t="shared" ca="1" si="2"/>
        <v>0.2</v>
      </c>
      <c r="K26" s="259"/>
      <c r="L26" s="309">
        <f t="array" aca="1" ref="L26:T34" ca="1">MMULT(B36:J44,MMULT(AI26:AQ34,Y36:AG44))</f>
        <v>7654.0934321666755</v>
      </c>
      <c r="M26" s="310">
        <f ca="1"/>
        <v>-35915.875087826003</v>
      </c>
      <c r="N26" s="311">
        <f ca="1"/>
        <v>10814.561898169661</v>
      </c>
      <c r="O26" s="312">
        <f ca="1"/>
        <v>-67413.423174499636</v>
      </c>
      <c r="P26" s="312">
        <f ca="1"/>
        <v>122680.64297097652</v>
      </c>
      <c r="Q26" s="313">
        <f ca="1"/>
        <v>63982.42359454999</v>
      </c>
      <c r="R26" s="312">
        <f ca="1"/>
        <v>-122510.82378987325</v>
      </c>
      <c r="S26" s="312">
        <f ca="1"/>
        <v>-26385.173736794772</v>
      </c>
      <c r="T26" s="313">
        <f ca="1"/>
        <v>24659.39067828819</v>
      </c>
      <c r="U26" s="259"/>
      <c r="V26" s="288">
        <f>X7</f>
        <v>5.5</v>
      </c>
      <c r="W26" s="259"/>
      <c r="X26" s="259"/>
      <c r="Y26" s="304">
        <f t="array" aca="1" ref="Y26:AG34" ca="1">TRANSPOSE(B26:J34)</f>
        <v>0.8</v>
      </c>
      <c r="Z26" s="305">
        <f ca="1"/>
        <v>0.2</v>
      </c>
      <c r="AA26" s="305">
        <f ca="1"/>
        <v>1</v>
      </c>
      <c r="AB26" s="304">
        <f ca="1"/>
        <v>0.6</v>
      </c>
      <c r="AC26" s="305">
        <f ca="1"/>
        <v>0.2</v>
      </c>
      <c r="AD26" s="306">
        <f ca="1"/>
        <v>0.8</v>
      </c>
      <c r="AE26" s="305">
        <f ca="1"/>
        <v>0.6</v>
      </c>
      <c r="AF26" s="305">
        <f ca="1"/>
        <v>2</v>
      </c>
      <c r="AG26" s="306">
        <f ca="1"/>
        <v>0.2</v>
      </c>
      <c r="AH26" s="259"/>
      <c r="AI26" s="340">
        <v>1</v>
      </c>
      <c r="AJ26" s="341">
        <v>0</v>
      </c>
      <c r="AK26" s="342">
        <v>0</v>
      </c>
      <c r="AL26" s="343">
        <v>0</v>
      </c>
      <c r="AM26" s="343">
        <v>0</v>
      </c>
      <c r="AN26" s="344">
        <v>0</v>
      </c>
      <c r="AO26" s="343">
        <v>0</v>
      </c>
      <c r="AP26" s="343">
        <v>0</v>
      </c>
      <c r="AQ26" s="344">
        <v>0</v>
      </c>
      <c r="AR26" s="259"/>
      <c r="AS26" s="288">
        <f t="array" aca="1" ref="AS26:AS34" ca="1">MMULT(B26:J34,MMULT(L26:T34,MMULT(Y26:AG34,V26:V34)))</f>
        <v>5.500000009779427</v>
      </c>
      <c r="AT26" s="259"/>
      <c r="AU26" s="271">
        <f ca="1">AS26</f>
        <v>5.500000009779427</v>
      </c>
      <c r="AV26" s="272">
        <f ca="1">AS29</f>
        <v>5.9999999916412889</v>
      </c>
      <c r="AW26" s="291">
        <f ca="1">AS32</f>
        <v>5.5000000097089412</v>
      </c>
      <c r="AX26" s="259"/>
      <c r="AY26" s="259"/>
      <c r="AZ26" s="263"/>
      <c r="BA26" s="345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3"/>
      <c r="BT26" s="263"/>
    </row>
    <row r="27" spans="1:72">
      <c r="A27" s="259"/>
      <c r="B27" s="329">
        <f t="shared" ca="1" si="2"/>
        <v>0.2</v>
      </c>
      <c r="C27" s="330">
        <f t="shared" ca="1" si="2"/>
        <v>0.8</v>
      </c>
      <c r="D27" s="331">
        <f t="shared" ca="1" si="2"/>
        <v>1.2</v>
      </c>
      <c r="E27" s="330">
        <f t="shared" ca="1" si="2"/>
        <v>1.4</v>
      </c>
      <c r="F27" s="330">
        <f t="shared" ca="1" si="2"/>
        <v>0.8</v>
      </c>
      <c r="G27" s="330">
        <f t="shared" ca="1" si="2"/>
        <v>0.6</v>
      </c>
      <c r="H27" s="330">
        <f t="shared" ca="1" si="2"/>
        <v>0.2</v>
      </c>
      <c r="I27" s="330">
        <f t="shared" ca="1" si="2"/>
        <v>2</v>
      </c>
      <c r="J27" s="336">
        <f t="shared" ca="1" si="2"/>
        <v>2</v>
      </c>
      <c r="K27" s="259"/>
      <c r="L27" s="314">
        <f ca="1"/>
        <v>-35856.955851227183</v>
      </c>
      <c r="M27" s="315">
        <f ca="1"/>
        <v>168282.44138068409</v>
      </c>
      <c r="N27" s="316">
        <f ca="1"/>
        <v>-50666.659187219346</v>
      </c>
      <c r="O27" s="315">
        <f ca="1"/>
        <v>315863.74750164081</v>
      </c>
      <c r="P27" s="315">
        <f ca="1"/>
        <v>-574819.12720528734</v>
      </c>
      <c r="Q27" s="317">
        <f ca="1"/>
        <v>-299789.9554096933</v>
      </c>
      <c r="R27" s="315">
        <f ca="1"/>
        <v>574018.55004678748</v>
      </c>
      <c r="S27" s="315">
        <f ca="1"/>
        <v>123631.00457440731</v>
      </c>
      <c r="T27" s="317">
        <f ca="1"/>
        <v>-115546.74318684844</v>
      </c>
      <c r="U27" s="259"/>
      <c r="V27" s="289">
        <f t="shared" ref="V27:V34" si="3">X8</f>
        <v>5</v>
      </c>
      <c r="W27" s="259"/>
      <c r="X27" s="259"/>
      <c r="Y27" s="329">
        <f ca="1"/>
        <v>0.4</v>
      </c>
      <c r="Z27" s="330">
        <f ca="1"/>
        <v>0.8</v>
      </c>
      <c r="AA27" s="330">
        <f ca="1"/>
        <v>1</v>
      </c>
      <c r="AB27" s="329">
        <f ca="1"/>
        <v>1.8</v>
      </c>
      <c r="AC27" s="330">
        <f ca="1"/>
        <v>1.2</v>
      </c>
      <c r="AD27" s="331">
        <f ca="1"/>
        <v>0.8</v>
      </c>
      <c r="AE27" s="330">
        <f ca="1"/>
        <v>1.4</v>
      </c>
      <c r="AF27" s="330">
        <f ca="1"/>
        <v>2</v>
      </c>
      <c r="AG27" s="331">
        <f ca="1"/>
        <v>0.2</v>
      </c>
      <c r="AH27" s="259"/>
      <c r="AI27" s="346">
        <v>0</v>
      </c>
      <c r="AJ27" s="347">
        <v>1</v>
      </c>
      <c r="AK27" s="348">
        <v>0</v>
      </c>
      <c r="AL27" s="347">
        <v>0</v>
      </c>
      <c r="AM27" s="347">
        <v>0</v>
      </c>
      <c r="AN27" s="349">
        <v>0</v>
      </c>
      <c r="AO27" s="347">
        <v>0</v>
      </c>
      <c r="AP27" s="347">
        <v>0</v>
      </c>
      <c r="AQ27" s="349">
        <v>0</v>
      </c>
      <c r="AR27" s="259"/>
      <c r="AS27" s="289">
        <f ca="1"/>
        <v>5.0000000074270474</v>
      </c>
      <c r="AT27" s="259"/>
      <c r="AU27" s="277">
        <f ca="1">AS27</f>
        <v>5.0000000074270474</v>
      </c>
      <c r="AV27" s="278">
        <f ca="1">AS30</f>
        <v>-9.0569756139302626E-9</v>
      </c>
      <c r="AW27" s="293">
        <f ca="1">AS33</f>
        <v>4.9999999750872348</v>
      </c>
      <c r="AX27" s="259"/>
      <c r="AY27" s="259"/>
      <c r="AZ27" s="263"/>
      <c r="BA27" s="345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3"/>
      <c r="BN27" s="263"/>
      <c r="BO27" s="263"/>
      <c r="BP27" s="263"/>
      <c r="BQ27" s="263"/>
      <c r="BR27" s="263"/>
      <c r="BS27" s="263"/>
      <c r="BT27" s="263"/>
    </row>
    <row r="28" spans="1:72" ht="15.75" thickBot="1">
      <c r="A28" s="259"/>
      <c r="B28" s="332">
        <f t="shared" ca="1" si="2"/>
        <v>1</v>
      </c>
      <c r="C28" s="333">
        <f t="shared" ca="1" si="2"/>
        <v>1</v>
      </c>
      <c r="D28" s="334">
        <f t="shared" ca="1" si="2"/>
        <v>0.6</v>
      </c>
      <c r="E28" s="330">
        <f t="shared" ca="1" si="2"/>
        <v>0.8</v>
      </c>
      <c r="F28" s="330">
        <f t="shared" ca="1" si="2"/>
        <v>1.8</v>
      </c>
      <c r="G28" s="330">
        <f t="shared" ca="1" si="2"/>
        <v>1</v>
      </c>
      <c r="H28" s="330">
        <f t="shared" ca="1" si="2"/>
        <v>1.4</v>
      </c>
      <c r="I28" s="330">
        <f t="shared" ca="1" si="2"/>
        <v>1.8</v>
      </c>
      <c r="J28" s="336">
        <f t="shared" ca="1" si="2"/>
        <v>0.4</v>
      </c>
      <c r="K28" s="259"/>
      <c r="L28" s="318">
        <f ca="1"/>
        <v>10800.206365984894</v>
      </c>
      <c r="M28" s="319">
        <f ca="1"/>
        <v>-50683.272753985977</v>
      </c>
      <c r="N28" s="320">
        <f ca="1"/>
        <v>15261.262354121412</v>
      </c>
      <c r="O28" s="315">
        <f ca="1"/>
        <v>-95132.86529380751</v>
      </c>
      <c r="P28" s="315">
        <f ca="1"/>
        <v>173125.5505502827</v>
      </c>
      <c r="Q28" s="317">
        <f ca="1"/>
        <v>90291.722985606262</v>
      </c>
      <c r="R28" s="321">
        <f ca="1"/>
        <v>-172886.29821635204</v>
      </c>
      <c r="S28" s="321">
        <f ca="1"/>
        <v>-37234.612957034988</v>
      </c>
      <c r="T28" s="322">
        <f ca="1"/>
        <v>34798.91757958995</v>
      </c>
      <c r="U28" s="259"/>
      <c r="V28" s="290">
        <f t="shared" si="3"/>
        <v>4</v>
      </c>
      <c r="W28" s="259"/>
      <c r="X28" s="259"/>
      <c r="Y28" s="332">
        <f ca="1"/>
        <v>0.4</v>
      </c>
      <c r="Z28" s="333">
        <f ca="1"/>
        <v>1.2</v>
      </c>
      <c r="AA28" s="333">
        <f ca="1"/>
        <v>0.6</v>
      </c>
      <c r="AB28" s="332">
        <f ca="1"/>
        <v>1.8</v>
      </c>
      <c r="AC28" s="333">
        <f ca="1"/>
        <v>0.2</v>
      </c>
      <c r="AD28" s="334">
        <f ca="1"/>
        <v>0.8</v>
      </c>
      <c r="AE28" s="333">
        <f ca="1"/>
        <v>0.6</v>
      </c>
      <c r="AF28" s="333">
        <f ca="1"/>
        <v>1.4</v>
      </c>
      <c r="AG28" s="334">
        <f ca="1"/>
        <v>0.8</v>
      </c>
      <c r="AH28" s="259"/>
      <c r="AI28" s="350">
        <v>0</v>
      </c>
      <c r="AJ28" s="351">
        <v>0</v>
      </c>
      <c r="AK28" s="352">
        <v>1</v>
      </c>
      <c r="AL28" s="347">
        <v>0</v>
      </c>
      <c r="AM28" s="347">
        <v>0</v>
      </c>
      <c r="AN28" s="349">
        <v>0</v>
      </c>
      <c r="AO28" s="353">
        <v>0</v>
      </c>
      <c r="AP28" s="353">
        <v>0</v>
      </c>
      <c r="AQ28" s="354">
        <v>0</v>
      </c>
      <c r="AR28" s="259"/>
      <c r="AS28" s="290">
        <f ca="1"/>
        <v>4.0000000141327803</v>
      </c>
      <c r="AT28" s="259"/>
      <c r="AU28" s="283">
        <f ca="1">AS28</f>
        <v>4.0000000141327803</v>
      </c>
      <c r="AV28" s="284">
        <f ca="1">AS31</f>
        <v>3.0000000122008146</v>
      </c>
      <c r="AW28" s="295">
        <f ca="1">AS34</f>
        <v>4.000000008731007</v>
      </c>
      <c r="AX28" s="259"/>
      <c r="AY28" s="259"/>
      <c r="AZ28" s="263"/>
      <c r="BA28" s="345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3"/>
      <c r="BN28" s="263"/>
      <c r="BO28" s="263"/>
      <c r="BP28" s="263"/>
      <c r="BQ28" s="263"/>
      <c r="BR28" s="263"/>
      <c r="BS28" s="263"/>
      <c r="BT28" s="263"/>
    </row>
    <row r="29" spans="1:72">
      <c r="A29" s="259"/>
      <c r="B29" s="304">
        <f t="shared" ca="1" si="2"/>
        <v>0.6</v>
      </c>
      <c r="C29" s="305">
        <f t="shared" ca="1" si="2"/>
        <v>1.8</v>
      </c>
      <c r="D29" s="306">
        <f t="shared" ca="1" si="2"/>
        <v>1.8</v>
      </c>
      <c r="E29" s="330">
        <f t="shared" ca="1" si="2"/>
        <v>0.2</v>
      </c>
      <c r="F29" s="330">
        <f t="shared" ca="1" si="2"/>
        <v>0.8</v>
      </c>
      <c r="G29" s="330">
        <f t="shared" ca="1" si="2"/>
        <v>1</v>
      </c>
      <c r="H29" s="330">
        <f t="shared" ca="1" si="2"/>
        <v>1</v>
      </c>
      <c r="I29" s="330">
        <f t="shared" ca="1" si="2"/>
        <v>0.2</v>
      </c>
      <c r="J29" s="336">
        <f t="shared" ca="1" si="2"/>
        <v>0.8</v>
      </c>
      <c r="K29" s="259"/>
      <c r="L29" s="323">
        <f ca="1"/>
        <v>-67370.259142206443</v>
      </c>
      <c r="M29" s="315">
        <f ca="1"/>
        <v>316180.30384424335</v>
      </c>
      <c r="N29" s="315">
        <f ca="1"/>
        <v>-95197.82245301448</v>
      </c>
      <c r="O29" s="309">
        <f ca="1"/>
        <v>593463.57361865847</v>
      </c>
      <c r="P29" s="310">
        <f ca="1"/>
        <v>-1080003.5364171586</v>
      </c>
      <c r="Q29" s="311">
        <f ca="1"/>
        <v>-563260.00433385291</v>
      </c>
      <c r="R29" s="312">
        <f ca="1"/>
        <v>1078496.1593708075</v>
      </c>
      <c r="S29" s="312">
        <f ca="1"/>
        <v>232285.43550824898</v>
      </c>
      <c r="T29" s="313">
        <f ca="1"/>
        <v>-217096.80667001143</v>
      </c>
      <c r="U29" s="259"/>
      <c r="V29" s="288">
        <f t="shared" si="3"/>
        <v>6</v>
      </c>
      <c r="W29" s="259"/>
      <c r="X29" s="259"/>
      <c r="Y29" s="335">
        <f ca="1"/>
        <v>1.6</v>
      </c>
      <c r="Z29" s="330">
        <f ca="1"/>
        <v>1.4</v>
      </c>
      <c r="AA29" s="330">
        <f ca="1"/>
        <v>0.8</v>
      </c>
      <c r="AB29" s="330">
        <f ca="1"/>
        <v>0.2</v>
      </c>
      <c r="AC29" s="330">
        <f ca="1"/>
        <v>1.2</v>
      </c>
      <c r="AD29" s="330">
        <f ca="1"/>
        <v>1.2</v>
      </c>
      <c r="AE29" s="330">
        <f ca="1"/>
        <v>1.2</v>
      </c>
      <c r="AF29" s="330">
        <f ca="1"/>
        <v>0.2</v>
      </c>
      <c r="AG29" s="336">
        <f ca="1"/>
        <v>1.6</v>
      </c>
      <c r="AH29" s="259"/>
      <c r="AI29" s="355">
        <v>0</v>
      </c>
      <c r="AJ29" s="347">
        <v>0</v>
      </c>
      <c r="AK29" s="347">
        <v>0</v>
      </c>
      <c r="AL29" s="340">
        <v>1</v>
      </c>
      <c r="AM29" s="341">
        <v>0</v>
      </c>
      <c r="AN29" s="342">
        <v>0</v>
      </c>
      <c r="AO29" s="343">
        <v>0</v>
      </c>
      <c r="AP29" s="343">
        <v>0</v>
      </c>
      <c r="AQ29" s="344">
        <v>0</v>
      </c>
      <c r="AR29" s="259"/>
      <c r="AS29" s="288">
        <f ca="1"/>
        <v>5.9999999916412889</v>
      </c>
      <c r="AT29" s="259"/>
      <c r="AU29" s="259"/>
      <c r="AV29" s="259"/>
      <c r="AW29" s="259"/>
      <c r="AX29" s="259"/>
      <c r="AY29" s="259"/>
      <c r="AZ29" s="345"/>
      <c r="BA29" s="345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3"/>
      <c r="BQ29" s="263"/>
      <c r="BR29" s="263"/>
      <c r="BS29" s="263"/>
      <c r="BT29" s="263"/>
    </row>
    <row r="30" spans="1:72">
      <c r="A30" s="259"/>
      <c r="B30" s="329">
        <f t="shared" ca="1" si="2"/>
        <v>0.2</v>
      </c>
      <c r="C30" s="330">
        <f t="shared" ca="1" si="2"/>
        <v>1.2</v>
      </c>
      <c r="D30" s="331">
        <f t="shared" ca="1" si="2"/>
        <v>0.2</v>
      </c>
      <c r="E30" s="330">
        <f t="shared" ca="1" si="2"/>
        <v>1.2</v>
      </c>
      <c r="F30" s="330">
        <f t="shared" ca="1" si="2"/>
        <v>0.2</v>
      </c>
      <c r="G30" s="330">
        <f t="shared" ca="1" si="2"/>
        <v>2</v>
      </c>
      <c r="H30" s="330">
        <f t="shared" ca="1" si="2"/>
        <v>0.2</v>
      </c>
      <c r="I30" s="330">
        <f t="shared" ca="1" si="2"/>
        <v>1.6</v>
      </c>
      <c r="J30" s="336">
        <f t="shared" ca="1" si="2"/>
        <v>1.4</v>
      </c>
      <c r="K30" s="259"/>
      <c r="L30" s="323">
        <f ca="1"/>
        <v>122614.2590741653</v>
      </c>
      <c r="M30" s="324">
        <f ca="1"/>
        <v>-575452.37212470931</v>
      </c>
      <c r="N30" s="315">
        <f ca="1"/>
        <v>173261.12078134468</v>
      </c>
      <c r="O30" s="325">
        <f ca="1"/>
        <v>-1080110.7876467046</v>
      </c>
      <c r="P30" s="326">
        <f ca="1"/>
        <v>1965621.1145303345</v>
      </c>
      <c r="Q30" s="316">
        <f ca="1"/>
        <v>1025139.8054557674</v>
      </c>
      <c r="R30" s="315">
        <f ca="1"/>
        <v>-1962876.3276794124</v>
      </c>
      <c r="S30" s="315">
        <f ca="1"/>
        <v>-422763.57244887273</v>
      </c>
      <c r="T30" s="317">
        <f ca="1"/>
        <v>395119.94117554626</v>
      </c>
      <c r="U30" s="259"/>
      <c r="V30" s="199">
        <f t="shared" si="3"/>
        <v>4.75</v>
      </c>
      <c r="W30" s="259"/>
      <c r="X30" s="259"/>
      <c r="Y30" s="335">
        <f ca="1"/>
        <v>1.2</v>
      </c>
      <c r="Z30" s="330">
        <f ca="1"/>
        <v>0.8</v>
      </c>
      <c r="AA30" s="330">
        <f ca="1"/>
        <v>1.8</v>
      </c>
      <c r="AB30" s="330">
        <f ca="1"/>
        <v>0.8</v>
      </c>
      <c r="AC30" s="330">
        <f ca="1"/>
        <v>0.2</v>
      </c>
      <c r="AD30" s="330">
        <f ca="1"/>
        <v>1.4</v>
      </c>
      <c r="AE30" s="330">
        <f ca="1"/>
        <v>2</v>
      </c>
      <c r="AF30" s="330">
        <f ca="1"/>
        <v>0.2</v>
      </c>
      <c r="AG30" s="336">
        <f ca="1"/>
        <v>0.8</v>
      </c>
      <c r="AH30" s="259"/>
      <c r="AI30" s="355">
        <v>0</v>
      </c>
      <c r="AJ30" s="356">
        <v>1</v>
      </c>
      <c r="AK30" s="347">
        <v>0</v>
      </c>
      <c r="AL30" s="357">
        <v>1</v>
      </c>
      <c r="AM30" s="358">
        <v>-4</v>
      </c>
      <c r="AN30" s="348">
        <v>1</v>
      </c>
      <c r="AO30" s="347">
        <v>0</v>
      </c>
      <c r="AP30" s="347">
        <v>1</v>
      </c>
      <c r="AQ30" s="349">
        <v>0</v>
      </c>
      <c r="AR30" s="259"/>
      <c r="AS30" s="199">
        <f ca="1"/>
        <v>-9.0569756139302626E-9</v>
      </c>
      <c r="AT30" s="259"/>
      <c r="AU30" s="259"/>
      <c r="AV30" s="259"/>
      <c r="AW30" s="259"/>
      <c r="AX30" s="259"/>
      <c r="AY30" s="259"/>
      <c r="AZ30" s="345"/>
      <c r="BA30" s="345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3"/>
      <c r="BN30" s="263"/>
      <c r="BO30" s="263"/>
      <c r="BP30" s="263"/>
      <c r="BQ30" s="263"/>
      <c r="BR30" s="263"/>
      <c r="BS30" s="263"/>
      <c r="BT30" s="263"/>
    </row>
    <row r="31" spans="1:72" ht="15.75" thickBot="1">
      <c r="A31" s="259"/>
      <c r="B31" s="332">
        <f t="shared" ca="1" si="2"/>
        <v>0.8</v>
      </c>
      <c r="C31" s="333">
        <f t="shared" ca="1" si="2"/>
        <v>0.8</v>
      </c>
      <c r="D31" s="334">
        <f t="shared" ca="1" si="2"/>
        <v>0.8</v>
      </c>
      <c r="E31" s="330">
        <f t="shared" ca="1" si="2"/>
        <v>1.2</v>
      </c>
      <c r="F31" s="330">
        <f t="shared" ca="1" si="2"/>
        <v>1.4</v>
      </c>
      <c r="G31" s="330">
        <f t="shared" ca="1" si="2"/>
        <v>0.6</v>
      </c>
      <c r="H31" s="330">
        <f t="shared" ca="1" si="2"/>
        <v>0.8</v>
      </c>
      <c r="I31" s="330">
        <f t="shared" ca="1" si="2"/>
        <v>1.4</v>
      </c>
      <c r="J31" s="336">
        <f t="shared" ca="1" si="2"/>
        <v>0.8</v>
      </c>
      <c r="K31" s="259"/>
      <c r="L31" s="323">
        <f ca="1"/>
        <v>63955.342645556659</v>
      </c>
      <c r="M31" s="315">
        <f ca="1"/>
        <v>-300154.95587367303</v>
      </c>
      <c r="N31" s="315">
        <f ca="1"/>
        <v>90373.018416952851</v>
      </c>
      <c r="O31" s="318">
        <f ca="1"/>
        <v>-563381.90417610004</v>
      </c>
      <c r="P31" s="319">
        <f ca="1"/>
        <v>1025259.9916662908</v>
      </c>
      <c r="Q31" s="320">
        <f ca="1"/>
        <v>534709.26627801498</v>
      </c>
      <c r="R31" s="315">
        <f ca="1"/>
        <v>-1023827.8175917232</v>
      </c>
      <c r="S31" s="315">
        <f ca="1"/>
        <v>-220511.90656836258</v>
      </c>
      <c r="T31" s="317">
        <f ca="1"/>
        <v>206093.25230075317</v>
      </c>
      <c r="U31" s="259"/>
      <c r="V31" s="290">
        <f t="shared" si="3"/>
        <v>3</v>
      </c>
      <c r="W31" s="259"/>
      <c r="X31" s="259"/>
      <c r="Y31" s="335">
        <f ca="1"/>
        <v>0.6</v>
      </c>
      <c r="Z31" s="330">
        <f ca="1"/>
        <v>0.6</v>
      </c>
      <c r="AA31" s="330">
        <f ca="1"/>
        <v>1</v>
      </c>
      <c r="AB31" s="330">
        <f ca="1"/>
        <v>1</v>
      </c>
      <c r="AC31" s="330">
        <f ca="1"/>
        <v>2</v>
      </c>
      <c r="AD31" s="330">
        <f ca="1"/>
        <v>0.6</v>
      </c>
      <c r="AE31" s="330">
        <f ca="1"/>
        <v>2</v>
      </c>
      <c r="AF31" s="330">
        <f ca="1"/>
        <v>1.4</v>
      </c>
      <c r="AG31" s="336">
        <f ca="1"/>
        <v>1.6</v>
      </c>
      <c r="AH31" s="259"/>
      <c r="AI31" s="355">
        <v>0</v>
      </c>
      <c r="AJ31" s="347">
        <v>0</v>
      </c>
      <c r="AK31" s="347">
        <v>0</v>
      </c>
      <c r="AL31" s="350">
        <v>0</v>
      </c>
      <c r="AM31" s="351">
        <v>0</v>
      </c>
      <c r="AN31" s="352">
        <v>1</v>
      </c>
      <c r="AO31" s="347">
        <v>0</v>
      </c>
      <c r="AP31" s="347">
        <v>0</v>
      </c>
      <c r="AQ31" s="349">
        <v>0</v>
      </c>
      <c r="AR31" s="259"/>
      <c r="AS31" s="290">
        <f ca="1"/>
        <v>3.0000000122008146</v>
      </c>
      <c r="AT31" s="259"/>
      <c r="AU31" s="259"/>
      <c r="AV31" s="259"/>
      <c r="AW31" s="259"/>
      <c r="AX31" s="259"/>
      <c r="AY31" s="259"/>
      <c r="AZ31" s="345"/>
      <c r="BA31" s="345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3"/>
      <c r="BN31" s="263"/>
      <c r="BO31" s="263"/>
      <c r="BP31" s="263"/>
      <c r="BQ31" s="263"/>
      <c r="BR31" s="263"/>
      <c r="BS31" s="263"/>
      <c r="BT31" s="263"/>
    </row>
    <row r="32" spans="1:72">
      <c r="A32" s="259"/>
      <c r="B32" s="304">
        <f t="shared" ca="1" si="2"/>
        <v>0.6</v>
      </c>
      <c r="C32" s="305">
        <f t="shared" ca="1" si="2"/>
        <v>1.4</v>
      </c>
      <c r="D32" s="306">
        <f t="shared" ca="1" si="2"/>
        <v>0.6</v>
      </c>
      <c r="E32" s="330">
        <f t="shared" ca="1" si="2"/>
        <v>1.2</v>
      </c>
      <c r="F32" s="330">
        <f t="shared" ca="1" si="2"/>
        <v>2</v>
      </c>
      <c r="G32" s="330">
        <f t="shared" ca="1" si="2"/>
        <v>2</v>
      </c>
      <c r="H32" s="330">
        <f t="shared" ca="1" si="2"/>
        <v>1.8</v>
      </c>
      <c r="I32" s="330">
        <f t="shared" ca="1" si="2"/>
        <v>1.8</v>
      </c>
      <c r="J32" s="336">
        <f t="shared" ca="1" si="2"/>
        <v>0.6</v>
      </c>
      <c r="K32" s="259"/>
      <c r="L32" s="327">
        <f ca="1"/>
        <v>-122491.83542029762</v>
      </c>
      <c r="M32" s="312">
        <f ca="1"/>
        <v>574872.68797248905</v>
      </c>
      <c r="N32" s="312">
        <f ca="1"/>
        <v>-173089.05270922242</v>
      </c>
      <c r="O32" s="323">
        <f ca="1"/>
        <v>1079019.8787868116</v>
      </c>
      <c r="P32" s="315">
        <f ca="1"/>
        <v>-1963634.5981177187</v>
      </c>
      <c r="Q32" s="315">
        <f ca="1"/>
        <v>-1024102.7719670518</v>
      </c>
      <c r="R32" s="309">
        <f ca="1"/>
        <v>1960892.3737785243</v>
      </c>
      <c r="S32" s="310">
        <f ca="1"/>
        <v>422335.67360895238</v>
      </c>
      <c r="T32" s="311">
        <f ca="1"/>
        <v>-394719.82531901833</v>
      </c>
      <c r="U32" s="259"/>
      <c r="V32" s="288">
        <f t="shared" si="3"/>
        <v>5.5</v>
      </c>
      <c r="W32" s="259"/>
      <c r="X32" s="259"/>
      <c r="Y32" s="335">
        <f ca="1"/>
        <v>0.6</v>
      </c>
      <c r="Z32" s="330">
        <f ca="1"/>
        <v>0.2</v>
      </c>
      <c r="AA32" s="330">
        <f ca="1"/>
        <v>1.4</v>
      </c>
      <c r="AB32" s="330">
        <f ca="1"/>
        <v>1</v>
      </c>
      <c r="AC32" s="330">
        <f ca="1"/>
        <v>0.2</v>
      </c>
      <c r="AD32" s="330">
        <f ca="1"/>
        <v>0.8</v>
      </c>
      <c r="AE32" s="330">
        <f ca="1"/>
        <v>1.8</v>
      </c>
      <c r="AF32" s="330">
        <f ca="1"/>
        <v>0.8</v>
      </c>
      <c r="AG32" s="336">
        <f ca="1"/>
        <v>0.6</v>
      </c>
      <c r="AH32" s="259"/>
      <c r="AI32" s="359">
        <v>0</v>
      </c>
      <c r="AJ32" s="343">
        <v>0</v>
      </c>
      <c r="AK32" s="343">
        <v>0</v>
      </c>
      <c r="AL32" s="355">
        <v>0</v>
      </c>
      <c r="AM32" s="347">
        <v>0</v>
      </c>
      <c r="AN32" s="347">
        <v>0</v>
      </c>
      <c r="AO32" s="340">
        <v>1</v>
      </c>
      <c r="AP32" s="341">
        <v>0</v>
      </c>
      <c r="AQ32" s="342">
        <v>0</v>
      </c>
      <c r="AR32" s="259"/>
      <c r="AS32" s="288">
        <f ca="1"/>
        <v>5.5000000097089412</v>
      </c>
      <c r="AT32" s="259"/>
      <c r="AU32" s="258">
        <f ca="1">ROUND(Z7,1)-ROUND(AU26,1)</f>
        <v>0</v>
      </c>
      <c r="AV32" s="258">
        <f t="shared" ref="AV32:AW32" ca="1" si="4">ROUND(AA7,1)-ROUND(AV26,1)</f>
        <v>0</v>
      </c>
      <c r="AW32" s="258">
        <f t="shared" ca="1" si="4"/>
        <v>0</v>
      </c>
      <c r="AX32" s="259"/>
      <c r="AY32" s="259"/>
      <c r="AZ32" s="345"/>
      <c r="BA32" s="345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3"/>
      <c r="BN32" s="263"/>
      <c r="BO32" s="263"/>
      <c r="BP32" s="263"/>
      <c r="BQ32" s="263"/>
      <c r="BR32" s="263"/>
      <c r="BS32" s="263"/>
      <c r="BT32" s="263"/>
    </row>
    <row r="33" spans="1:72">
      <c r="A33" s="259"/>
      <c r="B33" s="329">
        <f t="shared" ca="1" si="2"/>
        <v>2</v>
      </c>
      <c r="C33" s="330">
        <f t="shared" ca="1" si="2"/>
        <v>2</v>
      </c>
      <c r="D33" s="331">
        <f t="shared" ca="1" si="2"/>
        <v>1.4</v>
      </c>
      <c r="E33" s="330">
        <f t="shared" ca="1" si="2"/>
        <v>0.2</v>
      </c>
      <c r="F33" s="330">
        <f t="shared" ca="1" si="2"/>
        <v>0.2</v>
      </c>
      <c r="G33" s="330">
        <f t="shared" ca="1" si="2"/>
        <v>1.4</v>
      </c>
      <c r="H33" s="330">
        <f t="shared" ca="1" si="2"/>
        <v>0.8</v>
      </c>
      <c r="I33" s="330">
        <f t="shared" ca="1" si="2"/>
        <v>0.4</v>
      </c>
      <c r="J33" s="336">
        <f t="shared" ca="1" si="2"/>
        <v>2</v>
      </c>
      <c r="K33" s="259"/>
      <c r="L33" s="323">
        <f ca="1"/>
        <v>-26356.677649690228</v>
      </c>
      <c r="M33" s="315">
        <f ca="1"/>
        <v>123700.4948153674</v>
      </c>
      <c r="N33" s="315">
        <f ca="1"/>
        <v>-37243.508994648306</v>
      </c>
      <c r="O33" s="323">
        <f ca="1"/>
        <v>232183.24243082615</v>
      </c>
      <c r="P33" s="315">
        <f ca="1"/>
        <v>-422535.59988553933</v>
      </c>
      <c r="Q33" s="315">
        <f ca="1"/>
        <v>-220367.31502516597</v>
      </c>
      <c r="R33" s="314">
        <f ca="1"/>
        <v>421944.96789581544</v>
      </c>
      <c r="S33" s="315">
        <f ca="1"/>
        <v>90879.348238947161</v>
      </c>
      <c r="T33" s="316">
        <f ca="1"/>
        <v>-84937.022011294539</v>
      </c>
      <c r="U33" s="259"/>
      <c r="V33" s="289">
        <f t="shared" si="3"/>
        <v>5</v>
      </c>
      <c r="W33" s="259"/>
      <c r="X33" s="259"/>
      <c r="Y33" s="335">
        <f ca="1"/>
        <v>0.2</v>
      </c>
      <c r="Z33" s="330">
        <f ca="1"/>
        <v>2</v>
      </c>
      <c r="AA33" s="330">
        <f ca="1"/>
        <v>1.8</v>
      </c>
      <c r="AB33" s="330">
        <f ca="1"/>
        <v>0.2</v>
      </c>
      <c r="AC33" s="330">
        <f ca="1"/>
        <v>1.6</v>
      </c>
      <c r="AD33" s="330">
        <f ca="1"/>
        <v>1.4</v>
      </c>
      <c r="AE33" s="330">
        <f ca="1"/>
        <v>1.8</v>
      </c>
      <c r="AF33" s="330">
        <f ca="1"/>
        <v>0.4</v>
      </c>
      <c r="AG33" s="336">
        <f ca="1"/>
        <v>1.4</v>
      </c>
      <c r="AH33" s="259"/>
      <c r="AI33" s="355">
        <v>0</v>
      </c>
      <c r="AJ33" s="347">
        <v>0</v>
      </c>
      <c r="AK33" s="347">
        <v>0</v>
      </c>
      <c r="AL33" s="355">
        <v>0</v>
      </c>
      <c r="AM33" s="347">
        <v>0</v>
      </c>
      <c r="AN33" s="347">
        <v>0</v>
      </c>
      <c r="AO33" s="346">
        <v>0</v>
      </c>
      <c r="AP33" s="347">
        <v>1</v>
      </c>
      <c r="AQ33" s="348">
        <v>0</v>
      </c>
      <c r="AR33" s="259"/>
      <c r="AS33" s="289">
        <f ca="1"/>
        <v>4.9999999750872348</v>
      </c>
      <c r="AT33" s="259"/>
      <c r="AU33" s="258">
        <f t="shared" ref="AU33:AW34" ca="1" si="5">ROUND(Z8,1)-ROUND(AU27,1)</f>
        <v>0</v>
      </c>
      <c r="AV33" s="278" t="s">
        <v>24</v>
      </c>
      <c r="AW33" s="258">
        <f t="shared" ca="1" si="5"/>
        <v>0</v>
      </c>
      <c r="AX33" s="259"/>
      <c r="AY33" s="259"/>
      <c r="AZ33" s="345"/>
      <c r="BA33" s="345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3"/>
      <c r="BN33" s="263"/>
      <c r="BO33" s="263"/>
      <c r="BP33" s="263"/>
      <c r="BQ33" s="263"/>
      <c r="BR33" s="263"/>
      <c r="BS33" s="263"/>
      <c r="BT33" s="263"/>
    </row>
    <row r="34" spans="1:72" ht="15.75" thickBot="1">
      <c r="A34" s="259"/>
      <c r="B34" s="332">
        <f t="shared" ca="1" si="2"/>
        <v>0.2</v>
      </c>
      <c r="C34" s="333">
        <f t="shared" ca="1" si="2"/>
        <v>0.2</v>
      </c>
      <c r="D34" s="334">
        <f t="shared" ca="1" si="2"/>
        <v>0.8</v>
      </c>
      <c r="E34" s="338">
        <f t="shared" ca="1" si="2"/>
        <v>1.6</v>
      </c>
      <c r="F34" s="338">
        <f t="shared" ca="1" si="2"/>
        <v>0.8</v>
      </c>
      <c r="G34" s="338">
        <f t="shared" ca="1" si="2"/>
        <v>1.6</v>
      </c>
      <c r="H34" s="338">
        <f t="shared" ca="1" si="2"/>
        <v>0.6</v>
      </c>
      <c r="I34" s="338">
        <f t="shared" ca="1" si="2"/>
        <v>1.4</v>
      </c>
      <c r="J34" s="339">
        <f t="shared" ca="1" si="2"/>
        <v>0.6</v>
      </c>
      <c r="K34" s="259"/>
      <c r="L34" s="328">
        <f ca="1"/>
        <v>24619.036043130833</v>
      </c>
      <c r="M34" s="321">
        <f ca="1"/>
        <v>-115547.72295733316</v>
      </c>
      <c r="N34" s="321">
        <f ca="1"/>
        <v>34787.777426785993</v>
      </c>
      <c r="O34" s="328">
        <f ca="1"/>
        <v>-216880.71044061985</v>
      </c>
      <c r="P34" s="321">
        <f ca="1"/>
        <v>394687.32649522834</v>
      </c>
      <c r="Q34" s="321">
        <f ca="1"/>
        <v>205843.70854746661</v>
      </c>
      <c r="R34" s="318">
        <f ca="1"/>
        <v>-394135.12968970713</v>
      </c>
      <c r="S34" s="319">
        <f ca="1"/>
        <v>-84889.90100538655</v>
      </c>
      <c r="T34" s="320">
        <f ca="1"/>
        <v>79340.030566340385</v>
      </c>
      <c r="U34" s="259"/>
      <c r="V34" s="290">
        <f t="shared" si="3"/>
        <v>4</v>
      </c>
      <c r="W34" s="259"/>
      <c r="X34" s="259"/>
      <c r="Y34" s="337">
        <f ca="1"/>
        <v>0.2</v>
      </c>
      <c r="Z34" s="338">
        <f ca="1"/>
        <v>2</v>
      </c>
      <c r="AA34" s="338">
        <f ca="1"/>
        <v>0.4</v>
      </c>
      <c r="AB34" s="338">
        <f ca="1"/>
        <v>0.8</v>
      </c>
      <c r="AC34" s="338">
        <f ca="1"/>
        <v>1.4</v>
      </c>
      <c r="AD34" s="338">
        <f ca="1"/>
        <v>0.8</v>
      </c>
      <c r="AE34" s="338">
        <f ca="1"/>
        <v>0.6</v>
      </c>
      <c r="AF34" s="338">
        <f ca="1"/>
        <v>2</v>
      </c>
      <c r="AG34" s="339">
        <f ca="1"/>
        <v>0.6</v>
      </c>
      <c r="AH34" s="259"/>
      <c r="AI34" s="360">
        <v>0</v>
      </c>
      <c r="AJ34" s="353">
        <v>0</v>
      </c>
      <c r="AK34" s="353">
        <v>0</v>
      </c>
      <c r="AL34" s="360">
        <v>0</v>
      </c>
      <c r="AM34" s="353">
        <v>0</v>
      </c>
      <c r="AN34" s="353">
        <v>0</v>
      </c>
      <c r="AO34" s="350">
        <v>0</v>
      </c>
      <c r="AP34" s="351">
        <v>0</v>
      </c>
      <c r="AQ34" s="352">
        <v>1</v>
      </c>
      <c r="AR34" s="259"/>
      <c r="AS34" s="290">
        <f ca="1"/>
        <v>4.000000008731007</v>
      </c>
      <c r="AT34" s="259"/>
      <c r="AU34" s="258">
        <f t="shared" ca="1" si="5"/>
        <v>0</v>
      </c>
      <c r="AV34" s="258">
        <f t="shared" ca="1" si="5"/>
        <v>0</v>
      </c>
      <c r="AW34" s="258">
        <f t="shared" ca="1" si="5"/>
        <v>0</v>
      </c>
      <c r="AX34" s="361" t="s">
        <v>26</v>
      </c>
      <c r="AY34" s="259"/>
      <c r="AZ34" s="345"/>
      <c r="BA34" s="345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3"/>
      <c r="BN34" s="263"/>
      <c r="BO34" s="263"/>
      <c r="BP34" s="263"/>
      <c r="BQ34" s="263"/>
      <c r="BR34" s="263"/>
      <c r="BS34" s="263"/>
      <c r="BT34" s="263"/>
    </row>
    <row r="35" spans="1:72" ht="15.75" thickBot="1">
      <c r="A35" s="264"/>
      <c r="B35" s="264"/>
      <c r="C35" s="264"/>
      <c r="D35" s="264"/>
      <c r="E35" s="264"/>
      <c r="F35" s="264"/>
      <c r="G35" s="264"/>
      <c r="H35" s="264"/>
      <c r="I35" s="264"/>
      <c r="J35" s="264"/>
      <c r="K35" s="264"/>
      <c r="L35" s="267"/>
      <c r="M35" s="267"/>
      <c r="N35" s="267"/>
      <c r="O35" s="267"/>
      <c r="P35" s="267"/>
      <c r="Q35" s="267"/>
      <c r="R35" s="267"/>
      <c r="S35" s="267"/>
      <c r="T35" s="267"/>
      <c r="U35" s="259"/>
      <c r="V35" s="259"/>
      <c r="W35" s="259"/>
      <c r="X35" s="259"/>
      <c r="Y35" s="273"/>
      <c r="Z35" s="273"/>
      <c r="AA35" s="273"/>
      <c r="AB35" s="273"/>
      <c r="AC35" s="273"/>
      <c r="AD35" s="273"/>
      <c r="AE35" s="273"/>
      <c r="AF35" s="273"/>
      <c r="AG35" s="273"/>
      <c r="AH35" s="285"/>
      <c r="AI35" s="238"/>
      <c r="AJ35" s="285"/>
      <c r="AK35" s="265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259"/>
      <c r="AY35" s="259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3"/>
      <c r="BP35" s="263"/>
      <c r="BQ35" s="263"/>
      <c r="BR35" s="263"/>
      <c r="BS35" s="263"/>
      <c r="BT35" s="263"/>
    </row>
    <row r="36" spans="1:72">
      <c r="A36" s="264"/>
      <c r="B36" s="304">
        <f t="array" aca="1" ref="B36:J44" ca="1">MINVERSE(B26:J34)</f>
        <v>-24.15277305205106</v>
      </c>
      <c r="C36" s="305">
        <f ca="1"/>
        <v>-21.898604967669399</v>
      </c>
      <c r="D36" s="306">
        <f ca="1"/>
        <v>-40.91187478732968</v>
      </c>
      <c r="E36" s="307">
        <f ca="1"/>
        <v>-4.9370534195289597</v>
      </c>
      <c r="F36" s="307">
        <f ca="1"/>
        <v>-1.0632868322554865</v>
      </c>
      <c r="G36" s="307">
        <f ca="1"/>
        <v>69.144266757379256</v>
      </c>
      <c r="H36" s="307">
        <f ca="1"/>
        <v>11.832255869339363</v>
      </c>
      <c r="I36" s="307">
        <f ca="1"/>
        <v>2.7764545763857544</v>
      </c>
      <c r="J36" s="308">
        <f ca="1"/>
        <v>4.105137801972262</v>
      </c>
      <c r="K36" s="264"/>
      <c r="L36" s="267"/>
      <c r="M36" s="267"/>
      <c r="N36" s="267"/>
      <c r="O36" s="267"/>
      <c r="P36" s="267"/>
      <c r="Q36" s="267"/>
      <c r="R36" s="267"/>
      <c r="S36" s="267"/>
      <c r="T36" s="267"/>
      <c r="U36" s="259"/>
      <c r="V36" s="259"/>
      <c r="W36" s="259"/>
      <c r="X36" s="259"/>
      <c r="Y36" s="304">
        <f t="array" aca="1" ref="Y36:AG44" ca="1">MINVERSE(Y26:AG34)</f>
        <v>-24.152773052061676</v>
      </c>
      <c r="Z36" s="305">
        <f ca="1"/>
        <v>113.80061245323066</v>
      </c>
      <c r="AA36" s="306">
        <f ca="1"/>
        <v>-34.447090847231493</v>
      </c>
      <c r="AB36" s="307">
        <f ca="1"/>
        <v>213.67812181016816</v>
      </c>
      <c r="AC36" s="307">
        <f ca="1"/>
        <v>-387.65566519229435</v>
      </c>
      <c r="AD36" s="307">
        <f ca="1"/>
        <v>-202.41919020077577</v>
      </c>
      <c r="AE36" s="307">
        <f ca="1"/>
        <v>387.20483157541753</v>
      </c>
      <c r="AF36" s="307">
        <f ca="1"/>
        <v>82.977203130327766</v>
      </c>
      <c r="AG36" s="308">
        <f ca="1"/>
        <v>-77.921061585583942</v>
      </c>
      <c r="AH36" s="285"/>
      <c r="AI36" s="238"/>
      <c r="AJ36" s="285"/>
      <c r="AK36" s="265"/>
      <c r="AL36" s="259"/>
      <c r="AM36" s="259"/>
      <c r="AN36" s="259"/>
      <c r="AO36" s="259"/>
      <c r="AP36" s="259"/>
      <c r="AQ36" s="259"/>
      <c r="AR36" s="259"/>
      <c r="AS36" s="259"/>
      <c r="AT36" s="259"/>
      <c r="AU36" s="259"/>
      <c r="AV36" s="259"/>
      <c r="AW36" s="259"/>
      <c r="AX36" s="259"/>
      <c r="AY36" s="259"/>
      <c r="AZ36" s="263"/>
      <c r="BA36" s="263"/>
      <c r="BB36" s="263"/>
      <c r="BC36" s="263"/>
      <c r="BD36" s="263"/>
      <c r="BE36" s="263"/>
      <c r="BF36" s="263"/>
      <c r="BG36" s="263"/>
      <c r="BH36" s="263"/>
      <c r="BI36" s="263"/>
      <c r="BJ36" s="263"/>
      <c r="BK36" s="263"/>
      <c r="BL36" s="263"/>
      <c r="BM36" s="263"/>
      <c r="BN36" s="263"/>
      <c r="BO36" s="263"/>
      <c r="BP36" s="263"/>
      <c r="BQ36" s="263"/>
      <c r="BR36" s="263"/>
      <c r="BS36" s="263"/>
      <c r="BT36" s="263"/>
    </row>
    <row r="37" spans="1:72">
      <c r="A37" s="264"/>
      <c r="B37" s="329">
        <f ca="1"/>
        <v>113.80061245318059</v>
      </c>
      <c r="C37" s="330">
        <f ca="1"/>
        <v>100.48625073460364</v>
      </c>
      <c r="D37" s="331">
        <f ca="1"/>
        <v>195.1846639239709</v>
      </c>
      <c r="E37" s="330">
        <f ca="1"/>
        <v>22.794240465210091</v>
      </c>
      <c r="F37" s="330">
        <f ca="1"/>
        <v>6.2889356305466446</v>
      </c>
      <c r="G37" s="330">
        <f ca="1"/>
        <v>-322.63030096807199</v>
      </c>
      <c r="H37" s="330">
        <f ca="1"/>
        <v>-59.266912060360966</v>
      </c>
      <c r="I37" s="330">
        <f ca="1"/>
        <v>-11.898759627575361</v>
      </c>
      <c r="J37" s="336">
        <f ca="1"/>
        <v>-18.974140864233966</v>
      </c>
      <c r="K37" s="264"/>
      <c r="L37" s="267"/>
      <c r="M37" s="267"/>
      <c r="N37" s="267"/>
      <c r="O37" s="267"/>
      <c r="P37" s="267"/>
      <c r="Q37" s="267"/>
      <c r="R37" s="267"/>
      <c r="S37" s="267"/>
      <c r="T37" s="267"/>
      <c r="U37" s="259"/>
      <c r="V37" s="259"/>
      <c r="W37" s="259"/>
      <c r="X37" s="259"/>
      <c r="Y37" s="329">
        <f ca="1"/>
        <v>-21.898604967678885</v>
      </c>
      <c r="Z37" s="330">
        <f ca="1"/>
        <v>100.48625073464821</v>
      </c>
      <c r="AA37" s="331">
        <f ca="1"/>
        <v>-30.41758173776272</v>
      </c>
      <c r="AB37" s="330">
        <f ca="1"/>
        <v>189.14519471684321</v>
      </c>
      <c r="AC37" s="330">
        <f ca="1"/>
        <v>-344.04327384087077</v>
      </c>
      <c r="AD37" s="330">
        <f ca="1"/>
        <v>-179.78131089736101</v>
      </c>
      <c r="AE37" s="330">
        <f ca="1"/>
        <v>344.13900832074933</v>
      </c>
      <c r="AF37" s="330">
        <f ca="1"/>
        <v>73.870364069421512</v>
      </c>
      <c r="AG37" s="336">
        <f ca="1"/>
        <v>-68.388289152163878</v>
      </c>
      <c r="AH37" s="285"/>
      <c r="AI37" s="238"/>
      <c r="AJ37" s="285"/>
      <c r="AK37" s="265"/>
      <c r="AL37" s="259"/>
      <c r="AM37" s="259"/>
      <c r="AN37" s="259"/>
      <c r="AO37" s="259"/>
      <c r="AP37" s="259"/>
      <c r="AQ37" s="259"/>
      <c r="AR37" s="259"/>
      <c r="AS37" s="259"/>
      <c r="AT37" s="259"/>
      <c r="AU37" s="259"/>
      <c r="AV37" s="259"/>
      <c r="AW37" s="259"/>
      <c r="AX37" s="259"/>
      <c r="AY37" s="259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3"/>
      <c r="BN37" s="263"/>
      <c r="BO37" s="263"/>
      <c r="BP37" s="263"/>
      <c r="BQ37" s="263"/>
      <c r="BR37" s="263"/>
      <c r="BS37" s="263"/>
      <c r="BT37" s="263"/>
    </row>
    <row r="38" spans="1:72" ht="15.75" thickBot="1">
      <c r="A38" s="264"/>
      <c r="B38" s="332">
        <f ca="1"/>
        <v>-34.44709084721638</v>
      </c>
      <c r="C38" s="333">
        <f ca="1"/>
        <v>-30.417581737749295</v>
      </c>
      <c r="D38" s="334">
        <f ca="1"/>
        <v>-58.441028179015944</v>
      </c>
      <c r="E38" s="330">
        <f ca="1"/>
        <v>-6.1591759720354009</v>
      </c>
      <c r="F38" s="330">
        <f ca="1"/>
        <v>-1.8321012094398994</v>
      </c>
      <c r="G38" s="330">
        <f ca="1"/>
        <v>97.392434037521369</v>
      </c>
      <c r="H38" s="330">
        <f ca="1"/>
        <v>17.118531349556779</v>
      </c>
      <c r="I38" s="330">
        <f ca="1"/>
        <v>3.3672554053625188</v>
      </c>
      <c r="J38" s="336">
        <f ca="1"/>
        <v>6.1228308948605017</v>
      </c>
      <c r="K38" s="264"/>
      <c r="L38" s="267"/>
      <c r="M38" s="267"/>
      <c r="N38" s="267"/>
      <c r="O38" s="267"/>
      <c r="P38" s="267"/>
      <c r="Q38" s="267"/>
      <c r="R38" s="267"/>
      <c r="S38" s="267"/>
      <c r="T38" s="267"/>
      <c r="U38" s="259"/>
      <c r="V38" s="259"/>
      <c r="W38" s="259"/>
      <c r="X38" s="259"/>
      <c r="Y38" s="332">
        <f ca="1"/>
        <v>-40.911874787348026</v>
      </c>
      <c r="Z38" s="333">
        <f ca="1"/>
        <v>195.18466392405733</v>
      </c>
      <c r="AA38" s="334">
        <f ca="1"/>
        <v>-58.441028179042092</v>
      </c>
      <c r="AB38" s="330">
        <f ca="1"/>
        <v>365.52460639059643</v>
      </c>
      <c r="AC38" s="330">
        <f ca="1"/>
        <v>-665.57177766101324</v>
      </c>
      <c r="AD38" s="330">
        <f ca="1"/>
        <v>-347.1497726499893</v>
      </c>
      <c r="AE38" s="330">
        <f ca="1"/>
        <v>663.88103560279865</v>
      </c>
      <c r="AF38" s="330">
        <f ca="1"/>
        <v>143.88397414088374</v>
      </c>
      <c r="AG38" s="336">
        <f ca="1"/>
        <v>-134.68372049864175</v>
      </c>
      <c r="AH38" s="285"/>
      <c r="AI38" s="238"/>
      <c r="AJ38" s="285"/>
      <c r="AK38" s="265"/>
      <c r="AL38" s="259"/>
      <c r="AM38" s="259"/>
      <c r="AN38" s="259"/>
      <c r="AO38" s="259"/>
      <c r="AP38" s="259"/>
      <c r="AQ38" s="259"/>
      <c r="AR38" s="259"/>
      <c r="AS38" s="259"/>
      <c r="AT38" s="259"/>
      <c r="AU38" s="259"/>
      <c r="AV38" s="259"/>
      <c r="AW38" s="259"/>
      <c r="AX38" s="259"/>
      <c r="AY38" s="259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3"/>
      <c r="BN38" s="263"/>
      <c r="BO38" s="263"/>
      <c r="BP38" s="263"/>
      <c r="BQ38" s="263"/>
      <c r="BR38" s="263"/>
      <c r="BS38" s="263"/>
      <c r="BT38" s="263"/>
    </row>
    <row r="39" spans="1:72">
      <c r="A39" s="264"/>
      <c r="B39" s="304">
        <f ca="1"/>
        <v>213.67812181007403</v>
      </c>
      <c r="C39" s="305">
        <f ca="1"/>
        <v>189.14519471675965</v>
      </c>
      <c r="D39" s="306">
        <f ca="1"/>
        <v>365.52460639043437</v>
      </c>
      <c r="E39" s="330">
        <f ca="1"/>
        <v>41.673420149079192</v>
      </c>
      <c r="F39" s="330">
        <f ca="1"/>
        <v>10.319991339042092</v>
      </c>
      <c r="G39" s="330">
        <f ca="1"/>
        <v>-606.11556187924077</v>
      </c>
      <c r="H39" s="330">
        <f ca="1"/>
        <v>-110.42995452995423</v>
      </c>
      <c r="I39" s="330">
        <f ca="1"/>
        <v>-21.692288657235949</v>
      </c>
      <c r="J39" s="336">
        <f ca="1"/>
        <v>-34.145968016321611</v>
      </c>
      <c r="K39" s="264"/>
      <c r="L39" s="267"/>
      <c r="M39" s="267"/>
      <c r="N39" s="267"/>
      <c r="O39" s="267"/>
      <c r="P39" s="267"/>
      <c r="Q39" s="267"/>
      <c r="R39" s="267"/>
      <c r="S39" s="267"/>
      <c r="T39" s="267"/>
      <c r="U39" s="259"/>
      <c r="V39" s="259"/>
      <c r="W39" s="259"/>
      <c r="X39" s="259"/>
      <c r="Y39" s="304">
        <f ca="1"/>
        <v>-4.937053419531054</v>
      </c>
      <c r="Z39" s="305">
        <f ca="1"/>
        <v>22.794240465219922</v>
      </c>
      <c r="AA39" s="306">
        <f ca="1"/>
        <v>-6.1591759720383603</v>
      </c>
      <c r="AB39" s="330">
        <f ca="1"/>
        <v>41.67342014909763</v>
      </c>
      <c r="AC39" s="330">
        <f ca="1"/>
        <v>-75.733087939630792</v>
      </c>
      <c r="AD39" s="330">
        <f ca="1"/>
        <v>-39.522564879834462</v>
      </c>
      <c r="AE39" s="330">
        <f ca="1"/>
        <v>75.174765690257104</v>
      </c>
      <c r="AF39" s="330">
        <f ca="1"/>
        <v>16.345695814905202</v>
      </c>
      <c r="AG39" s="336">
        <f ca="1"/>
        <v>-15.813047109408448</v>
      </c>
      <c r="AH39" s="285"/>
      <c r="AI39" s="238"/>
      <c r="AJ39" s="285"/>
      <c r="AK39" s="265"/>
      <c r="AL39" s="259"/>
      <c r="AM39" s="259"/>
      <c r="AN39" s="259"/>
      <c r="AO39" s="259"/>
      <c r="AP39" s="259"/>
      <c r="AQ39" s="259"/>
      <c r="AR39" s="259"/>
      <c r="AS39" s="259"/>
      <c r="AT39" s="259"/>
      <c r="AU39" s="259"/>
      <c r="AV39" s="259"/>
      <c r="AW39" s="259"/>
      <c r="AX39" s="259"/>
      <c r="AY39" s="259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63"/>
      <c r="BP39" s="263"/>
      <c r="BQ39" s="263"/>
      <c r="BR39" s="263"/>
      <c r="BS39" s="263"/>
      <c r="BT39" s="263"/>
    </row>
    <row r="40" spans="1:72">
      <c r="A40" s="264"/>
      <c r="B40" s="329">
        <f ca="1"/>
        <v>-387.65566519212314</v>
      </c>
      <c r="C40" s="330">
        <f ca="1"/>
        <v>-344.04327384071837</v>
      </c>
      <c r="D40" s="331">
        <f ca="1"/>
        <v>-665.57177766071845</v>
      </c>
      <c r="E40" s="330">
        <f ca="1"/>
        <v>-75.733087939597212</v>
      </c>
      <c r="F40" s="330">
        <f ca="1"/>
        <v>-18.513563673475925</v>
      </c>
      <c r="G40" s="330">
        <f ca="1"/>
        <v>1103.3075566825155</v>
      </c>
      <c r="H40" s="330">
        <f ca="1"/>
        <v>200.94620928571811</v>
      </c>
      <c r="I40" s="330">
        <f ca="1"/>
        <v>39.040799282365732</v>
      </c>
      <c r="J40" s="336">
        <f ca="1"/>
        <v>61.760802994196645</v>
      </c>
      <c r="K40" s="264"/>
      <c r="L40" s="267"/>
      <c r="M40" s="267"/>
      <c r="N40" s="267"/>
      <c r="O40" s="267"/>
      <c r="P40" s="267"/>
      <c r="Q40" s="267"/>
      <c r="R40" s="267"/>
      <c r="S40" s="267"/>
      <c r="T40" s="267"/>
      <c r="U40" s="259"/>
      <c r="V40" s="259"/>
      <c r="W40" s="259"/>
      <c r="X40" s="259"/>
      <c r="Y40" s="329">
        <f ca="1"/>
        <v>-1.0632868322559976</v>
      </c>
      <c r="Z40" s="330">
        <f ca="1"/>
        <v>6.2889356305490489</v>
      </c>
      <c r="AA40" s="331">
        <f ca="1"/>
        <v>-1.8321012094406268</v>
      </c>
      <c r="AB40" s="330">
        <f ca="1"/>
        <v>10.319991339046606</v>
      </c>
      <c r="AC40" s="330">
        <f ca="1"/>
        <v>-18.513563673484139</v>
      </c>
      <c r="AD40" s="330">
        <f ca="1"/>
        <v>-9.4775588480941515</v>
      </c>
      <c r="AE40" s="330">
        <f ca="1"/>
        <v>17.44099724705584</v>
      </c>
      <c r="AF40" s="330">
        <f ca="1"/>
        <v>4.2956788023141792</v>
      </c>
      <c r="AG40" s="336">
        <f ca="1"/>
        <v>-4.3250641838601283</v>
      </c>
      <c r="AH40" s="285"/>
      <c r="AI40" s="238"/>
      <c r="AJ40" s="285"/>
      <c r="AK40" s="265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59"/>
      <c r="AX40" s="259"/>
      <c r="AY40" s="259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</row>
    <row r="41" spans="1:72" ht="15.75" thickBot="1">
      <c r="A41" s="264"/>
      <c r="B41" s="332">
        <f ca="1"/>
        <v>-202.41919020068642</v>
      </c>
      <c r="C41" s="333">
        <f ca="1"/>
        <v>-179.78131089728166</v>
      </c>
      <c r="D41" s="334">
        <f ca="1"/>
        <v>-347.14977264983565</v>
      </c>
      <c r="E41" s="330">
        <f ca="1"/>
        <v>-39.522564879816962</v>
      </c>
      <c r="F41" s="330">
        <f ca="1"/>
        <v>-9.4775588480898687</v>
      </c>
      <c r="G41" s="330">
        <f ca="1"/>
        <v>575.14336972978697</v>
      </c>
      <c r="H41" s="330">
        <f ca="1"/>
        <v>104.75718395245592</v>
      </c>
      <c r="I41" s="330">
        <f ca="1"/>
        <v>20.555074391406858</v>
      </c>
      <c r="J41" s="336">
        <f ca="1"/>
        <v>32.856413746162225</v>
      </c>
      <c r="K41" s="264"/>
      <c r="L41" s="267"/>
      <c r="M41" s="267"/>
      <c r="N41" s="267"/>
      <c r="O41" s="267"/>
      <c r="P41" s="267"/>
      <c r="Q41" s="267"/>
      <c r="R41" s="267"/>
      <c r="S41" s="267"/>
      <c r="T41" s="267"/>
      <c r="U41" s="259"/>
      <c r="V41" s="259"/>
      <c r="W41" s="259"/>
      <c r="X41" s="259"/>
      <c r="Y41" s="332">
        <f ca="1"/>
        <v>69.144266757409454</v>
      </c>
      <c r="Z41" s="333">
        <f ca="1"/>
        <v>-322.63030096821473</v>
      </c>
      <c r="AA41" s="334">
        <f ca="1"/>
        <v>97.392434037564399</v>
      </c>
      <c r="AB41" s="330">
        <f ca="1"/>
        <v>-606.11556187950896</v>
      </c>
      <c r="AC41" s="330">
        <f ca="1"/>
        <v>1103.3075566830037</v>
      </c>
      <c r="AD41" s="330">
        <f ca="1"/>
        <v>575.1433697300414</v>
      </c>
      <c r="AE41" s="330">
        <f ca="1"/>
        <v>-1102.2653035975377</v>
      </c>
      <c r="AF41" s="330">
        <f ca="1"/>
        <v>-236.94283769993038</v>
      </c>
      <c r="AG41" s="336">
        <f ca="1"/>
        <v>221.28646107213277</v>
      </c>
      <c r="AH41" s="285"/>
      <c r="AI41" s="238"/>
      <c r="AJ41" s="285"/>
      <c r="AK41" s="265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59"/>
      <c r="AX41" s="259"/>
      <c r="AY41" s="259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</row>
    <row r="42" spans="1:72">
      <c r="A42" s="264"/>
      <c r="B42" s="304">
        <f ca="1"/>
        <v>387.2048315752466</v>
      </c>
      <c r="C42" s="305">
        <f ca="1"/>
        <v>344.1390083205971</v>
      </c>
      <c r="D42" s="306">
        <f ca="1"/>
        <v>663.88103560250431</v>
      </c>
      <c r="E42" s="330">
        <f ca="1"/>
        <v>75.17476569022358</v>
      </c>
      <c r="F42" s="330">
        <f ca="1"/>
        <v>17.44099724704764</v>
      </c>
      <c r="G42" s="330">
        <f ca="1"/>
        <v>-1102.2653035970504</v>
      </c>
      <c r="H42" s="330">
        <f ca="1"/>
        <v>-199.06523554696963</v>
      </c>
      <c r="I42" s="330">
        <f ca="1"/>
        <v>-38.716477466039834</v>
      </c>
      <c r="J42" s="336">
        <f ca="1"/>
        <v>-61.907111262315048</v>
      </c>
      <c r="K42" s="264"/>
      <c r="L42" s="267"/>
      <c r="M42" s="267"/>
      <c r="N42" s="267"/>
      <c r="O42" s="267"/>
      <c r="P42" s="267"/>
      <c r="Q42" s="267"/>
      <c r="R42" s="267"/>
      <c r="S42" s="267"/>
      <c r="T42" s="267"/>
      <c r="U42" s="259"/>
      <c r="V42" s="259"/>
      <c r="W42" s="259"/>
      <c r="X42" s="259"/>
      <c r="Y42" s="304">
        <f ca="1"/>
        <v>11.832255869344918</v>
      </c>
      <c r="Z42" s="305">
        <f ca="1"/>
        <v>-59.266912060387043</v>
      </c>
      <c r="AA42" s="306">
        <f ca="1"/>
        <v>17.118531349564631</v>
      </c>
      <c r="AB42" s="330">
        <f ca="1"/>
        <v>-110.42995453000319</v>
      </c>
      <c r="AC42" s="330">
        <f ca="1"/>
        <v>200.94620928580721</v>
      </c>
      <c r="AD42" s="330">
        <f ca="1"/>
        <v>104.75718395250234</v>
      </c>
      <c r="AE42" s="330">
        <f ca="1"/>
        <v>-199.06523554705856</v>
      </c>
      <c r="AF42" s="330">
        <f ca="1"/>
        <v>-43.802313712152795</v>
      </c>
      <c r="AG42" s="336">
        <f ca="1"/>
        <v>41.456586965268805</v>
      </c>
      <c r="AH42" s="285"/>
      <c r="AI42" s="238"/>
      <c r="AJ42" s="285"/>
      <c r="AK42" s="265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</row>
    <row r="43" spans="1:72">
      <c r="A43" s="264"/>
      <c r="B43" s="329">
        <f ca="1"/>
        <v>82.977203130290931</v>
      </c>
      <c r="C43" s="330">
        <f ca="1"/>
        <v>73.870364069388742</v>
      </c>
      <c r="D43" s="331">
        <f ca="1"/>
        <v>143.88397414082027</v>
      </c>
      <c r="E43" s="330">
        <f ca="1"/>
        <v>16.345695814897987</v>
      </c>
      <c r="F43" s="330">
        <f ca="1"/>
        <v>4.2956788023124082</v>
      </c>
      <c r="G43" s="330">
        <f ca="1"/>
        <v>-236.94283769982536</v>
      </c>
      <c r="H43" s="330">
        <f ca="1"/>
        <v>-43.802313712133618</v>
      </c>
      <c r="I43" s="330">
        <f ca="1"/>
        <v>-8.616876488598928</v>
      </c>
      <c r="J43" s="336">
        <f ca="1"/>
        <v>-13.184756719968695</v>
      </c>
      <c r="K43" s="264"/>
      <c r="L43" s="267"/>
      <c r="M43" s="267"/>
      <c r="N43" s="267"/>
      <c r="O43" s="267"/>
      <c r="P43" s="267"/>
      <c r="Q43" s="267"/>
      <c r="R43" s="267"/>
      <c r="S43" s="267"/>
      <c r="T43" s="267"/>
      <c r="U43" s="259"/>
      <c r="V43" s="259"/>
      <c r="W43" s="259"/>
      <c r="X43" s="259"/>
      <c r="Y43" s="329">
        <f ca="1"/>
        <v>2.7764545763868314</v>
      </c>
      <c r="Z43" s="330">
        <f ca="1"/>
        <v>-11.898759627580443</v>
      </c>
      <c r="AA43" s="331">
        <f ca="1"/>
        <v>3.3672554053640464</v>
      </c>
      <c r="AB43" s="330">
        <f ca="1"/>
        <v>-21.692288657245509</v>
      </c>
      <c r="AC43" s="330">
        <f ca="1"/>
        <v>39.040799282383134</v>
      </c>
      <c r="AD43" s="330">
        <f ca="1"/>
        <v>20.555074391415925</v>
      </c>
      <c r="AE43" s="330">
        <f ca="1"/>
        <v>-38.716477466057199</v>
      </c>
      <c r="AF43" s="330">
        <f ca="1"/>
        <v>-8.6168764886026707</v>
      </c>
      <c r="AG43" s="336">
        <f ca="1"/>
        <v>8.3517894150772811</v>
      </c>
      <c r="AH43" s="285"/>
      <c r="AI43" s="238"/>
      <c r="AJ43" s="285"/>
      <c r="AK43" s="265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</row>
    <row r="44" spans="1:72" ht="15.75" thickBot="1">
      <c r="A44" s="264"/>
      <c r="B44" s="332">
        <f ca="1"/>
        <v>-77.921061585549509</v>
      </c>
      <c r="C44" s="333">
        <f ca="1"/>
        <v>-68.388289152133297</v>
      </c>
      <c r="D44" s="334">
        <f ca="1"/>
        <v>-134.68372049858249</v>
      </c>
      <c r="E44" s="338">
        <f ca="1"/>
        <v>-15.81304710940171</v>
      </c>
      <c r="F44" s="338">
        <f ca="1"/>
        <v>-4.3250641838584754</v>
      </c>
      <c r="G44" s="338">
        <f ca="1"/>
        <v>221.28646107203471</v>
      </c>
      <c r="H44" s="338">
        <f ca="1"/>
        <v>41.456586965250906</v>
      </c>
      <c r="I44" s="338">
        <f ca="1"/>
        <v>8.3517894150737852</v>
      </c>
      <c r="J44" s="339">
        <f ca="1"/>
        <v>12.221844164678053</v>
      </c>
      <c r="K44" s="264"/>
      <c r="L44" s="267"/>
      <c r="M44" s="267"/>
      <c r="N44" s="267"/>
      <c r="O44" s="267"/>
      <c r="P44" s="267"/>
      <c r="Q44" s="267"/>
      <c r="R44" s="267"/>
      <c r="S44" s="267"/>
      <c r="T44" s="267"/>
      <c r="U44" s="259"/>
      <c r="V44" s="259"/>
      <c r="W44" s="259"/>
      <c r="X44" s="259"/>
      <c r="Y44" s="332">
        <f ca="1"/>
        <v>4.1051378019739531</v>
      </c>
      <c r="Z44" s="333">
        <f ca="1"/>
        <v>-18.974140864241935</v>
      </c>
      <c r="AA44" s="334">
        <f ca="1"/>
        <v>6.1228308948629095</v>
      </c>
      <c r="AB44" s="338">
        <f ca="1"/>
        <v>-34.145968016336575</v>
      </c>
      <c r="AC44" s="338">
        <f ca="1"/>
        <v>61.760802994223901</v>
      </c>
      <c r="AD44" s="338">
        <f ca="1"/>
        <v>32.856413746176422</v>
      </c>
      <c r="AE44" s="338">
        <f ca="1"/>
        <v>-61.907111262342262</v>
      </c>
      <c r="AF44" s="338">
        <f ca="1"/>
        <v>-13.18475671997456</v>
      </c>
      <c r="AG44" s="339">
        <f ca="1"/>
        <v>12.22184416468353</v>
      </c>
      <c r="AH44" s="285"/>
      <c r="AI44" s="238"/>
      <c r="AJ44" s="285"/>
      <c r="AK44" s="265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</row>
    <row r="45" spans="1:72">
      <c r="A45" s="264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7"/>
      <c r="M45" s="267"/>
      <c r="N45" s="267"/>
      <c r="O45" s="267"/>
      <c r="P45" s="267"/>
      <c r="Q45" s="267"/>
      <c r="R45" s="267"/>
      <c r="S45" s="267"/>
      <c r="T45" s="267"/>
      <c r="U45" s="259"/>
      <c r="V45" s="259"/>
      <c r="W45" s="259"/>
      <c r="X45" s="259"/>
      <c r="Y45" s="273"/>
      <c r="Z45" s="273"/>
      <c r="AA45" s="273"/>
      <c r="AB45" s="273"/>
      <c r="AC45" s="273"/>
      <c r="AD45" s="273"/>
      <c r="AE45" s="273"/>
      <c r="AF45" s="273"/>
      <c r="AG45" s="273"/>
      <c r="AH45" s="285"/>
      <c r="AI45" s="238"/>
      <c r="AJ45" s="285"/>
      <c r="AK45" s="265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</row>
    <row r="46" spans="1:72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7"/>
      <c r="M46" s="267"/>
      <c r="N46" s="267"/>
      <c r="O46" s="267"/>
      <c r="P46" s="267"/>
      <c r="Q46" s="267"/>
      <c r="R46" s="267"/>
      <c r="S46" s="267"/>
      <c r="T46" s="267"/>
      <c r="U46" s="259"/>
      <c r="V46" s="259"/>
      <c r="W46" s="259"/>
      <c r="X46" s="259"/>
      <c r="Y46" s="273"/>
      <c r="Z46" s="273"/>
      <c r="AA46" s="273"/>
      <c r="AB46" s="273"/>
      <c r="AC46" s="273"/>
      <c r="AD46" s="273"/>
      <c r="AE46" s="273"/>
      <c r="AF46" s="273"/>
      <c r="AG46" s="273"/>
      <c r="AH46" s="285"/>
      <c r="AI46" s="238"/>
      <c r="AJ46" s="285"/>
      <c r="AK46" s="265"/>
      <c r="AL46" s="259"/>
      <c r="AM46" s="259"/>
      <c r="AN46" s="259"/>
      <c r="AO46" s="259"/>
      <c r="AP46" s="259"/>
      <c r="AQ46" s="259"/>
      <c r="AR46" s="259"/>
      <c r="AS46" s="259"/>
      <c r="AT46" s="259"/>
      <c r="AU46" s="259"/>
      <c r="AV46" s="259"/>
      <c r="AW46" s="259"/>
      <c r="AX46" s="259"/>
      <c r="AY46" s="259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</row>
    <row r="47" spans="1:72">
      <c r="A47" s="264"/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7"/>
      <c r="M47" s="267"/>
      <c r="N47" s="267"/>
      <c r="O47" s="267"/>
      <c r="P47" s="267"/>
      <c r="Q47" s="267"/>
      <c r="R47" s="267"/>
      <c r="S47" s="267"/>
      <c r="T47" s="267"/>
      <c r="U47" s="259"/>
      <c r="V47" s="259"/>
      <c r="W47" s="259"/>
      <c r="X47" s="259"/>
      <c r="Y47" s="273"/>
      <c r="Z47" s="273"/>
      <c r="AA47" s="273"/>
      <c r="AB47" s="273"/>
      <c r="AC47" s="273"/>
      <c r="AD47" s="273"/>
      <c r="AE47" s="273"/>
      <c r="AF47" s="273"/>
      <c r="AG47" s="273"/>
      <c r="AH47" s="285"/>
      <c r="AI47" s="238"/>
      <c r="AJ47" s="285"/>
      <c r="AK47" s="265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</row>
    <row r="48" spans="1:72">
      <c r="A48" s="264"/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267"/>
      <c r="M48" s="267"/>
      <c r="N48" s="267"/>
      <c r="O48" s="267"/>
      <c r="P48" s="267"/>
      <c r="Q48" s="267"/>
      <c r="R48" s="267"/>
      <c r="S48" s="267"/>
      <c r="T48" s="267"/>
      <c r="U48" s="259"/>
      <c r="V48" s="259"/>
      <c r="W48" s="259"/>
      <c r="X48" s="259"/>
      <c r="Y48" s="273"/>
      <c r="Z48" s="273"/>
      <c r="AA48" s="273"/>
      <c r="AB48" s="273"/>
      <c r="AC48" s="273"/>
      <c r="AD48" s="273"/>
      <c r="AE48" s="273"/>
      <c r="AF48" s="273"/>
      <c r="AG48" s="273"/>
      <c r="AH48" s="285"/>
      <c r="AI48" s="238"/>
      <c r="AJ48" s="285"/>
      <c r="AK48" s="265"/>
      <c r="AL48" s="259"/>
      <c r="AM48" s="259"/>
      <c r="AN48" s="259"/>
      <c r="AO48" s="259"/>
      <c r="AP48" s="259"/>
      <c r="AQ48" s="259"/>
      <c r="AR48" s="259"/>
      <c r="AS48" s="259"/>
      <c r="AT48" s="259"/>
      <c r="AU48" s="259"/>
      <c r="AV48" s="259"/>
      <c r="AW48" s="259"/>
      <c r="AX48" s="259"/>
      <c r="AY48" s="259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</row>
    <row r="49" spans="1:72">
      <c r="A49" s="264"/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267"/>
      <c r="M49" s="267"/>
      <c r="N49" s="267"/>
      <c r="O49" s="267"/>
      <c r="P49" s="267"/>
      <c r="Q49" s="267"/>
      <c r="R49" s="267"/>
      <c r="S49" s="267"/>
      <c r="T49" s="267"/>
      <c r="U49" s="259"/>
      <c r="V49" s="259"/>
      <c r="W49" s="259"/>
      <c r="X49" s="259"/>
      <c r="Y49" s="273"/>
      <c r="Z49" s="273"/>
      <c r="AA49" s="273"/>
      <c r="AB49" s="273"/>
      <c r="AC49" s="273"/>
      <c r="AD49" s="273"/>
      <c r="AE49" s="273"/>
      <c r="AF49" s="273"/>
      <c r="AG49" s="273"/>
      <c r="AH49" s="285"/>
      <c r="AI49" s="238"/>
      <c r="AJ49" s="285"/>
      <c r="AK49" s="265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</row>
    <row r="50" spans="1:72">
      <c r="A50" s="264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7"/>
      <c r="M50" s="267"/>
      <c r="N50" s="267"/>
      <c r="O50" s="267"/>
      <c r="P50" s="267"/>
      <c r="Q50" s="267"/>
      <c r="R50" s="267"/>
      <c r="S50" s="267"/>
      <c r="T50" s="267"/>
      <c r="U50" s="259"/>
      <c r="V50" s="259"/>
      <c r="W50" s="259"/>
      <c r="X50" s="259"/>
      <c r="Y50" s="273"/>
      <c r="Z50" s="273"/>
      <c r="AA50" s="273"/>
      <c r="AB50" s="273"/>
      <c r="AC50" s="273"/>
      <c r="AD50" s="273"/>
      <c r="AE50" s="273"/>
      <c r="AF50" s="273"/>
      <c r="AG50" s="273"/>
      <c r="AH50" s="285"/>
      <c r="AI50" s="238"/>
      <c r="AJ50" s="285"/>
      <c r="AK50" s="265"/>
      <c r="AL50" s="259"/>
      <c r="AM50" s="259"/>
      <c r="AN50" s="259"/>
      <c r="AO50" s="259"/>
      <c r="AP50" s="259"/>
      <c r="AQ50" s="259"/>
      <c r="AR50" s="259"/>
      <c r="AS50" s="259"/>
      <c r="AT50" s="259"/>
      <c r="AU50" s="259"/>
      <c r="AV50" s="259"/>
      <c r="AW50" s="259"/>
      <c r="AX50" s="259"/>
      <c r="AY50" s="259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</row>
    <row r="51" spans="1:72">
      <c r="A51" s="264"/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267"/>
      <c r="M51" s="267"/>
      <c r="N51" s="267"/>
      <c r="O51" s="267"/>
      <c r="P51" s="267"/>
      <c r="Q51" s="267"/>
      <c r="R51" s="267"/>
      <c r="S51" s="267"/>
      <c r="T51" s="267"/>
      <c r="U51" s="259"/>
      <c r="V51" s="259"/>
      <c r="W51" s="259"/>
      <c r="X51" s="259"/>
      <c r="Y51" s="273"/>
      <c r="Z51" s="273"/>
      <c r="AA51" s="273"/>
      <c r="AB51" s="273"/>
      <c r="AC51" s="273"/>
      <c r="AD51" s="273"/>
      <c r="AE51" s="273"/>
      <c r="AF51" s="273"/>
      <c r="AG51" s="273"/>
      <c r="AH51" s="285"/>
      <c r="AI51" s="238"/>
      <c r="AJ51" s="285"/>
      <c r="AK51" s="265"/>
      <c r="AL51" s="259"/>
      <c r="AM51" s="259"/>
      <c r="AN51" s="259"/>
      <c r="AO51" s="259"/>
      <c r="AP51" s="259"/>
      <c r="AQ51" s="259"/>
      <c r="AR51" s="259"/>
      <c r="AS51" s="259"/>
      <c r="AT51" s="259"/>
      <c r="AU51" s="259"/>
      <c r="AV51" s="259"/>
      <c r="AW51" s="259"/>
      <c r="AX51" s="259"/>
      <c r="AY51" s="259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</row>
    <row r="52" spans="1:72">
      <c r="A52" s="264"/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267"/>
      <c r="M52" s="267"/>
      <c r="N52" s="267"/>
      <c r="O52" s="267"/>
      <c r="P52" s="267"/>
      <c r="Q52" s="267"/>
      <c r="R52" s="267"/>
      <c r="S52" s="267"/>
      <c r="T52" s="267"/>
      <c r="U52" s="259"/>
      <c r="V52" s="259"/>
      <c r="W52" s="259"/>
      <c r="X52" s="259"/>
      <c r="Y52" s="273"/>
      <c r="Z52" s="273"/>
      <c r="AA52" s="273"/>
      <c r="AB52" s="273"/>
      <c r="AC52" s="273"/>
      <c r="AD52" s="273"/>
      <c r="AE52" s="273"/>
      <c r="AF52" s="273"/>
      <c r="AG52" s="273"/>
      <c r="AH52" s="285"/>
      <c r="AI52" s="238"/>
      <c r="AJ52" s="285"/>
      <c r="AK52" s="265"/>
      <c r="AL52" s="259"/>
      <c r="AM52" s="259"/>
      <c r="AN52" s="259"/>
      <c r="AO52" s="259"/>
      <c r="AP52" s="259"/>
      <c r="AQ52" s="259"/>
      <c r="AR52" s="259"/>
      <c r="AS52" s="259"/>
      <c r="AT52" s="259"/>
      <c r="AU52" s="259"/>
      <c r="AV52" s="259"/>
      <c r="AW52" s="259"/>
      <c r="AX52" s="259"/>
      <c r="AY52" s="259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</row>
    <row r="53" spans="1:72">
      <c r="A53" s="264"/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7"/>
      <c r="M53" s="267"/>
      <c r="N53" s="267"/>
      <c r="O53" s="267"/>
      <c r="P53" s="267"/>
      <c r="Q53" s="267"/>
      <c r="R53" s="267"/>
      <c r="S53" s="267"/>
      <c r="T53" s="267"/>
      <c r="U53" s="259"/>
      <c r="V53" s="259"/>
      <c r="W53" s="259"/>
      <c r="X53" s="259"/>
      <c r="Y53" s="273"/>
      <c r="Z53" s="273"/>
      <c r="AA53" s="273"/>
      <c r="AB53" s="273"/>
      <c r="AC53" s="273"/>
      <c r="AD53" s="273"/>
      <c r="AE53" s="273"/>
      <c r="AF53" s="273"/>
      <c r="AG53" s="273"/>
      <c r="AH53" s="285"/>
      <c r="AI53" s="238"/>
      <c r="AJ53" s="285"/>
      <c r="AK53" s="265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59"/>
      <c r="AW53" s="259"/>
      <c r="AX53" s="259"/>
      <c r="AY53" s="259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</row>
    <row r="54" spans="1:72">
      <c r="A54" s="264"/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267"/>
      <c r="M54" s="267"/>
      <c r="N54" s="267"/>
      <c r="O54" s="267"/>
      <c r="P54" s="267"/>
      <c r="Q54" s="267"/>
      <c r="R54" s="267"/>
      <c r="S54" s="267"/>
      <c r="T54" s="267"/>
      <c r="U54" s="259"/>
      <c r="V54" s="259"/>
      <c r="W54" s="259"/>
      <c r="X54" s="259"/>
      <c r="Y54" s="273"/>
      <c r="Z54" s="273"/>
      <c r="AA54" s="273"/>
      <c r="AB54" s="273"/>
      <c r="AC54" s="273"/>
      <c r="AD54" s="273"/>
      <c r="AE54" s="273"/>
      <c r="AF54" s="273"/>
      <c r="AG54" s="273"/>
      <c r="AH54" s="285"/>
      <c r="AI54" s="238"/>
      <c r="AJ54" s="285"/>
      <c r="AK54" s="265"/>
      <c r="AL54" s="259"/>
      <c r="AM54" s="259"/>
      <c r="AN54" s="259"/>
      <c r="AO54" s="259"/>
      <c r="AP54" s="259"/>
      <c r="AQ54" s="259"/>
      <c r="AR54" s="259"/>
      <c r="AS54" s="259"/>
      <c r="AT54" s="259"/>
      <c r="AU54" s="259"/>
      <c r="AV54" s="259"/>
      <c r="AW54" s="259"/>
      <c r="AX54" s="259"/>
      <c r="AY54" s="259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</row>
    <row r="55" spans="1:72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7"/>
      <c r="M55" s="267"/>
      <c r="N55" s="267"/>
      <c r="O55" s="267"/>
      <c r="P55" s="267"/>
      <c r="Q55" s="267"/>
      <c r="R55" s="267"/>
      <c r="S55" s="267"/>
      <c r="T55" s="267"/>
      <c r="U55" s="259"/>
      <c r="V55" s="259"/>
      <c r="W55" s="259"/>
      <c r="X55" s="259"/>
      <c r="Y55" s="273"/>
      <c r="Z55" s="273"/>
      <c r="AA55" s="273"/>
      <c r="AB55" s="273"/>
      <c r="AC55" s="273"/>
      <c r="AD55" s="273"/>
      <c r="AE55" s="273"/>
      <c r="AF55" s="273"/>
      <c r="AG55" s="273"/>
      <c r="AH55" s="285"/>
      <c r="AI55" s="238"/>
      <c r="AJ55" s="285"/>
      <c r="AK55" s="265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59"/>
      <c r="AW55" s="259"/>
      <c r="AX55" s="259"/>
      <c r="AY55" s="259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</row>
    <row r="56" spans="1:72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7"/>
      <c r="M56" s="267"/>
      <c r="N56" s="267"/>
      <c r="O56" s="267"/>
      <c r="P56" s="267"/>
      <c r="Q56" s="267"/>
      <c r="R56" s="267"/>
      <c r="S56" s="267"/>
      <c r="T56" s="267"/>
      <c r="U56" s="259"/>
      <c r="V56" s="259"/>
      <c r="W56" s="259"/>
      <c r="X56" s="259"/>
      <c r="Y56" s="273"/>
      <c r="Z56" s="273"/>
      <c r="AA56" s="273"/>
      <c r="AB56" s="273"/>
      <c r="AC56" s="273"/>
      <c r="AD56" s="273"/>
      <c r="AE56" s="273"/>
      <c r="AF56" s="273"/>
      <c r="AG56" s="273"/>
      <c r="AH56" s="285"/>
      <c r="AI56" s="238"/>
      <c r="AJ56" s="285"/>
      <c r="AK56" s="265"/>
      <c r="AL56" s="259"/>
      <c r="AM56" s="259"/>
      <c r="AN56" s="259"/>
      <c r="AO56" s="259"/>
      <c r="AP56" s="259"/>
      <c r="AQ56" s="259"/>
      <c r="AR56" s="259"/>
      <c r="AS56" s="259"/>
      <c r="AT56" s="259"/>
      <c r="AU56" s="259"/>
      <c r="AV56" s="259"/>
      <c r="AW56" s="259"/>
      <c r="AX56" s="259"/>
      <c r="AY56" s="259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</row>
    <row r="57" spans="1:72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7"/>
      <c r="M57" s="267"/>
      <c r="N57" s="267"/>
      <c r="O57" s="267"/>
      <c r="P57" s="267"/>
      <c r="Q57" s="267"/>
      <c r="R57" s="267"/>
      <c r="S57" s="267"/>
      <c r="T57" s="267"/>
      <c r="U57" s="259"/>
      <c r="V57" s="259"/>
      <c r="W57" s="259"/>
      <c r="X57" s="259"/>
      <c r="Y57" s="273"/>
      <c r="Z57" s="273"/>
      <c r="AA57" s="273"/>
      <c r="AB57" s="273"/>
      <c r="AC57" s="273"/>
      <c r="AD57" s="273"/>
      <c r="AE57" s="273"/>
      <c r="AF57" s="273"/>
      <c r="AG57" s="273"/>
      <c r="AH57" s="285"/>
      <c r="AI57" s="238"/>
      <c r="AJ57" s="285"/>
      <c r="AK57" s="265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</row>
    <row r="58" spans="1:72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7"/>
      <c r="M58" s="267"/>
      <c r="N58" s="267"/>
      <c r="O58" s="267"/>
      <c r="P58" s="267"/>
      <c r="Q58" s="267"/>
      <c r="R58" s="267"/>
      <c r="S58" s="267"/>
      <c r="T58" s="267"/>
      <c r="U58" s="259"/>
      <c r="V58" s="259"/>
      <c r="W58" s="259"/>
      <c r="X58" s="259"/>
      <c r="Y58" s="273"/>
      <c r="Z58" s="273"/>
      <c r="AA58" s="273"/>
      <c r="AB58" s="273"/>
      <c r="AC58" s="273"/>
      <c r="AD58" s="273"/>
      <c r="AE58" s="273"/>
      <c r="AF58" s="273"/>
      <c r="AG58" s="273"/>
      <c r="AH58" s="285"/>
      <c r="AI58" s="238"/>
      <c r="AJ58" s="285"/>
      <c r="AK58" s="265"/>
      <c r="AL58" s="259"/>
      <c r="AM58" s="259"/>
      <c r="AN58" s="259"/>
      <c r="AO58" s="259"/>
      <c r="AP58" s="259"/>
      <c r="AQ58" s="259"/>
      <c r="AR58" s="259"/>
      <c r="AS58" s="259"/>
      <c r="AT58" s="259"/>
      <c r="AU58" s="259"/>
      <c r="AV58" s="259"/>
      <c r="AW58" s="259"/>
      <c r="AX58" s="259"/>
      <c r="AY58" s="259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</row>
    <row r="59" spans="1:72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7"/>
      <c r="M59" s="267"/>
      <c r="N59" s="267"/>
      <c r="O59" s="267"/>
      <c r="P59" s="267"/>
      <c r="Q59" s="267"/>
      <c r="R59" s="267"/>
      <c r="S59" s="267"/>
      <c r="T59" s="267"/>
      <c r="U59" s="259"/>
      <c r="V59" s="259"/>
      <c r="W59" s="259"/>
      <c r="X59" s="259"/>
      <c r="Y59" s="273"/>
      <c r="Z59" s="273"/>
      <c r="AA59" s="273"/>
      <c r="AB59" s="273"/>
      <c r="AC59" s="273"/>
      <c r="AD59" s="273"/>
      <c r="AE59" s="273"/>
      <c r="AF59" s="273"/>
      <c r="AG59" s="273"/>
      <c r="AH59" s="285"/>
      <c r="AI59" s="238"/>
      <c r="AJ59" s="285"/>
      <c r="AK59" s="265"/>
      <c r="AL59" s="259"/>
      <c r="AM59" s="259"/>
      <c r="AN59" s="259"/>
      <c r="AO59" s="259"/>
      <c r="AP59" s="259"/>
      <c r="AQ59" s="259"/>
      <c r="AR59" s="259"/>
      <c r="AS59" s="259"/>
      <c r="AT59" s="259"/>
      <c r="AU59" s="259"/>
      <c r="AV59" s="259"/>
      <c r="AW59" s="259"/>
      <c r="AX59" s="259"/>
      <c r="AY59" s="259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</row>
    <row r="60" spans="1:72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7"/>
      <c r="M60" s="267"/>
      <c r="N60" s="267"/>
      <c r="O60" s="267"/>
      <c r="P60" s="267"/>
      <c r="Q60" s="267"/>
      <c r="R60" s="267"/>
      <c r="S60" s="267"/>
      <c r="T60" s="267"/>
      <c r="U60" s="259"/>
      <c r="V60" s="259"/>
      <c r="W60" s="259"/>
      <c r="X60" s="259"/>
      <c r="Y60" s="273"/>
      <c r="Z60" s="273"/>
      <c r="AA60" s="273"/>
      <c r="AB60" s="273"/>
      <c r="AC60" s="273"/>
      <c r="AD60" s="273"/>
      <c r="AE60" s="273"/>
      <c r="AF60" s="273"/>
      <c r="AG60" s="273"/>
      <c r="AH60" s="285"/>
      <c r="AI60" s="238"/>
      <c r="AJ60" s="285"/>
      <c r="AK60" s="265"/>
      <c r="AL60" s="259"/>
      <c r="AM60" s="259"/>
      <c r="AN60" s="259"/>
      <c r="AO60" s="259"/>
      <c r="AP60" s="259"/>
      <c r="AQ60" s="259"/>
      <c r="AR60" s="259"/>
      <c r="AS60" s="259"/>
      <c r="AT60" s="259"/>
      <c r="AU60" s="259"/>
      <c r="AV60" s="259"/>
      <c r="AW60" s="259"/>
      <c r="AX60" s="259"/>
      <c r="AY60" s="259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</row>
    <row r="61" spans="1:72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7"/>
      <c r="M61" s="267"/>
      <c r="N61" s="267"/>
      <c r="O61" s="267"/>
      <c r="P61" s="267"/>
      <c r="Q61" s="267"/>
      <c r="R61" s="267"/>
      <c r="S61" s="267"/>
      <c r="T61" s="267"/>
      <c r="U61" s="259"/>
      <c r="V61" s="259"/>
      <c r="W61" s="259"/>
      <c r="X61" s="259"/>
      <c r="Y61" s="273"/>
      <c r="Z61" s="273"/>
      <c r="AA61" s="273"/>
      <c r="AB61" s="273"/>
      <c r="AC61" s="273"/>
      <c r="AD61" s="273"/>
      <c r="AE61" s="273"/>
      <c r="AF61" s="273"/>
      <c r="AG61" s="273"/>
      <c r="AH61" s="285"/>
      <c r="AI61" s="238"/>
      <c r="AJ61" s="285"/>
      <c r="AK61" s="265"/>
      <c r="AL61" s="259"/>
      <c r="AM61" s="259"/>
      <c r="AN61" s="259"/>
      <c r="AO61" s="259"/>
      <c r="AP61" s="259"/>
      <c r="AQ61" s="259"/>
      <c r="AR61" s="259"/>
      <c r="AS61" s="259"/>
      <c r="AT61" s="259"/>
      <c r="AU61" s="259"/>
      <c r="AV61" s="259"/>
      <c r="AW61" s="259"/>
      <c r="AX61" s="259"/>
      <c r="AY61" s="259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</row>
    <row r="62" spans="1:72">
      <c r="A62" s="264"/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267"/>
      <c r="M62" s="267"/>
      <c r="N62" s="267"/>
      <c r="O62" s="267"/>
      <c r="P62" s="267"/>
      <c r="Q62" s="267"/>
      <c r="R62" s="267"/>
      <c r="S62" s="267"/>
      <c r="T62" s="267"/>
      <c r="U62" s="259"/>
      <c r="V62" s="259"/>
      <c r="W62" s="259"/>
      <c r="X62" s="259"/>
      <c r="Y62" s="273"/>
      <c r="Z62" s="273"/>
      <c r="AA62" s="273"/>
      <c r="AB62" s="273"/>
      <c r="AC62" s="273"/>
      <c r="AD62" s="273"/>
      <c r="AE62" s="273"/>
      <c r="AF62" s="273"/>
      <c r="AG62" s="273"/>
      <c r="AH62" s="285"/>
      <c r="AI62" s="238"/>
      <c r="AJ62" s="285"/>
      <c r="AK62" s="265"/>
      <c r="AL62" s="259"/>
      <c r="AM62" s="259"/>
      <c r="AN62" s="259"/>
      <c r="AO62" s="259"/>
      <c r="AP62" s="259"/>
      <c r="AQ62" s="259"/>
      <c r="AR62" s="259"/>
      <c r="AS62" s="259"/>
      <c r="AT62" s="259"/>
      <c r="AU62" s="259"/>
      <c r="AV62" s="259"/>
      <c r="AW62" s="259"/>
      <c r="AX62" s="259"/>
      <c r="AY62" s="259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</row>
    <row r="63" spans="1:72">
      <c r="A63" s="264"/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7"/>
      <c r="M63" s="267"/>
      <c r="N63" s="267"/>
      <c r="O63" s="267"/>
      <c r="P63" s="267"/>
      <c r="Q63" s="267"/>
      <c r="R63" s="267"/>
      <c r="S63" s="267"/>
      <c r="T63" s="267"/>
      <c r="U63" s="259"/>
      <c r="V63" s="259"/>
      <c r="W63" s="259"/>
      <c r="X63" s="259"/>
      <c r="Y63" s="273"/>
      <c r="Z63" s="273"/>
      <c r="AA63" s="273"/>
      <c r="AB63" s="273"/>
      <c r="AC63" s="273"/>
      <c r="AD63" s="273"/>
      <c r="AE63" s="273"/>
      <c r="AF63" s="273"/>
      <c r="AG63" s="273"/>
      <c r="AH63" s="285"/>
      <c r="AI63" s="238"/>
      <c r="AJ63" s="285"/>
      <c r="AK63" s="265"/>
      <c r="AL63" s="259"/>
      <c r="AM63" s="259"/>
      <c r="AN63" s="259"/>
      <c r="AO63" s="259"/>
      <c r="AP63" s="259"/>
      <c r="AQ63" s="259"/>
      <c r="AR63" s="259"/>
      <c r="AS63" s="259"/>
      <c r="AT63" s="259"/>
      <c r="AU63" s="259"/>
      <c r="AV63" s="259"/>
      <c r="AW63" s="259"/>
      <c r="AX63" s="259"/>
      <c r="AY63" s="259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</row>
    <row r="64" spans="1:72">
      <c r="A64" s="264"/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7"/>
      <c r="M64" s="267"/>
      <c r="N64" s="267"/>
      <c r="O64" s="267"/>
      <c r="P64" s="267"/>
      <c r="Q64" s="267"/>
      <c r="R64" s="267"/>
      <c r="S64" s="267"/>
      <c r="T64" s="267"/>
      <c r="U64" s="259"/>
      <c r="V64" s="259"/>
      <c r="W64" s="259"/>
      <c r="X64" s="259"/>
      <c r="Y64" s="273"/>
      <c r="Z64" s="273"/>
      <c r="AA64" s="273"/>
      <c r="AB64" s="273"/>
      <c r="AC64" s="273"/>
      <c r="AD64" s="273"/>
      <c r="AE64" s="273"/>
      <c r="AF64" s="273"/>
      <c r="AG64" s="273"/>
      <c r="AH64" s="285"/>
      <c r="AI64" s="238"/>
      <c r="AJ64" s="285"/>
      <c r="AK64" s="265"/>
      <c r="AL64" s="259"/>
      <c r="AM64" s="259"/>
      <c r="AN64" s="259"/>
      <c r="AO64" s="259"/>
      <c r="AP64" s="259"/>
      <c r="AQ64" s="259"/>
      <c r="AR64" s="259"/>
      <c r="AS64" s="259"/>
      <c r="AT64" s="259"/>
      <c r="AU64" s="259"/>
      <c r="AV64" s="259"/>
      <c r="AW64" s="259"/>
      <c r="AX64" s="259"/>
      <c r="AY64" s="259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</row>
  </sheetData>
  <mergeCells count="3">
    <mergeCell ref="Z1:AB2"/>
    <mergeCell ref="R3:T5"/>
    <mergeCell ref="Z10:AB11"/>
  </mergeCells>
  <conditionalFormatting sqref="B7:J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J2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6:J34 Y26:AG34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J3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J4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T3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T7 L15:S15 L14:R14 T14 L13:Q13 S13:T13 L12:P12 R12:T12 L11:T11 L10:N10 P10:T10 L9:M9 O9:T9 L8 N8:T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V10 V12:V15">
    <cfRule type="cellIs" dxfId="4" priority="17" operator="equal">
      <formula>0</formula>
    </cfRule>
  </conditionalFormatting>
  <conditionalFormatting sqref="V26:V29 V31:V3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">
    <cfRule type="cellIs" dxfId="3" priority="16" operator="equal">
      <formula>0</formula>
    </cfRule>
  </conditionalFormatting>
  <conditionalFormatting sqref="X7:X10 X12:X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6:AG3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6:AG4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3:AB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:AB5 AB4 Z3:AB3 Z4:Z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:AB9 AB8 Z7:AB7 Z8:Z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6:AQ3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6:AS29 AS31:AS3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32:AW32 AU34:AW34 AU33 AW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32:AW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8:AW28 AW27 AU26:AW26 AU27:AU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26:BA28 AZ29:BA3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0354-8526-426E-9362-753761FD7379}">
  <sheetPr>
    <tabColor theme="7" tint="0.59999389629810485"/>
  </sheetPr>
  <dimension ref="A1:BV261"/>
  <sheetViews>
    <sheetView tabSelected="1" zoomScaleNormal="100" workbookViewId="0">
      <selection activeCell="Q5" sqref="Q5"/>
    </sheetView>
  </sheetViews>
  <sheetFormatPr defaultRowHeight="15"/>
  <cols>
    <col min="1" max="1" width="4.85546875" style="120" customWidth="1"/>
    <col min="2" max="2" width="3.28515625" style="115" customWidth="1"/>
    <col min="3" max="3" width="8.42578125" style="1" customWidth="1"/>
    <col min="4" max="12" width="8.42578125" style="120" customWidth="1"/>
    <col min="13" max="13" width="3.28515625" style="120" customWidth="1"/>
    <col min="14" max="14" width="4.85546875" style="120" customWidth="1"/>
    <col min="15" max="19" width="7.28515625" style="120" customWidth="1"/>
    <col min="20" max="20" width="7.28515625" style="118" customWidth="1"/>
    <col min="21" max="21" width="7.28515625" style="119" customWidth="1"/>
    <col min="22" max="23" width="7.28515625" style="118" customWidth="1"/>
    <col min="24" max="24" width="4.42578125" style="118" customWidth="1"/>
    <col min="25" max="33" width="4.85546875" style="117" customWidth="1"/>
    <col min="34" max="34" width="2.42578125" style="1" customWidth="1"/>
    <col min="35" max="35" width="6.5703125" style="1" customWidth="1"/>
    <col min="36" max="36" width="2.42578125" style="1" customWidth="1"/>
    <col min="37" max="37" width="6.28515625" style="116" customWidth="1"/>
    <col min="38" max="38" width="2.42578125" style="115" customWidth="1"/>
    <col min="39" max="41" width="7.28515625" style="1" customWidth="1"/>
    <col min="42" max="42" width="4.140625" style="1" bestFit="1" customWidth="1"/>
    <col min="43" max="43" width="4" style="1" bestFit="1" customWidth="1"/>
    <col min="44" max="44" width="4.85546875" style="1" bestFit="1" customWidth="1"/>
    <col min="45" max="74" width="5.28515625" style="1" bestFit="1" customWidth="1"/>
    <col min="75" max="76" width="3.5703125" style="1" customWidth="1"/>
    <col min="77" max="16384" width="9.140625" style="1"/>
  </cols>
  <sheetData>
    <row r="1" spans="1:74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4"/>
      <c r="Z1" s="124"/>
      <c r="AA1" s="124"/>
      <c r="AB1" s="124"/>
      <c r="AC1" s="124"/>
      <c r="AD1" s="124"/>
      <c r="AE1" s="124"/>
      <c r="AF1" s="124"/>
      <c r="AG1" s="124"/>
      <c r="AH1" s="122"/>
      <c r="AI1" s="122"/>
      <c r="AJ1" s="122"/>
      <c r="AK1" s="123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</row>
    <row r="2" spans="1:74">
      <c r="A2" s="122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4"/>
      <c r="Z2" s="124"/>
      <c r="AA2" s="124"/>
      <c r="AB2" s="124"/>
      <c r="AC2" s="124"/>
      <c r="AD2" s="124"/>
      <c r="AE2" s="124"/>
      <c r="AF2" s="124"/>
      <c r="AG2" s="124"/>
      <c r="AH2" s="122"/>
      <c r="AI2" s="122"/>
      <c r="AJ2" s="122"/>
      <c r="AK2" s="123"/>
      <c r="AL2" s="122"/>
      <c r="AM2" s="445" t="s">
        <v>23</v>
      </c>
      <c r="AN2" s="446"/>
      <c r="AO2" s="447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</row>
    <row r="3" spans="1:74" s="122" customFormat="1" ht="10.5" customHeight="1" thickBot="1">
      <c r="A3" s="126"/>
      <c r="B3" s="257"/>
      <c r="C3" s="152"/>
      <c r="D3" s="152"/>
      <c r="E3" s="152"/>
      <c r="F3" s="152"/>
      <c r="G3" s="152"/>
      <c r="H3" s="152"/>
      <c r="I3" s="152"/>
      <c r="J3" s="152"/>
      <c r="K3" s="115"/>
      <c r="L3" s="115"/>
      <c r="M3" s="115"/>
      <c r="N3" s="126"/>
      <c r="Y3" s="124"/>
      <c r="Z3" s="124"/>
      <c r="AA3" s="124"/>
      <c r="AB3" s="124"/>
      <c r="AC3" s="124"/>
      <c r="AD3" s="124"/>
      <c r="AE3" s="124"/>
      <c r="AF3" s="124"/>
      <c r="AG3" s="124"/>
      <c r="AK3" s="123"/>
      <c r="AM3" s="448"/>
      <c r="AN3" s="449"/>
      <c r="AO3" s="450"/>
    </row>
    <row r="4" spans="1:74" ht="24" customHeight="1">
      <c r="A4" s="126"/>
      <c r="B4" s="152"/>
      <c r="C4" s="256">
        <v>1.1000000000000001</v>
      </c>
      <c r="D4" s="251">
        <v>1.2</v>
      </c>
      <c r="E4" s="256">
        <v>1.3</v>
      </c>
      <c r="F4" s="255"/>
      <c r="G4" s="255"/>
      <c r="H4" s="255"/>
      <c r="I4" s="255"/>
      <c r="J4" s="255"/>
      <c r="K4" s="254"/>
      <c r="L4" s="253"/>
      <c r="M4" s="115"/>
      <c r="N4" s="126"/>
      <c r="O4" s="383">
        <f>(O5+P4)/2</f>
        <v>5.5</v>
      </c>
      <c r="P4" s="386">
        <v>6</v>
      </c>
      <c r="Q4" s="382">
        <f>(Q5+P4)/2</f>
        <v>3.5</v>
      </c>
      <c r="R4" s="249"/>
      <c r="S4" s="248"/>
      <c r="T4" s="126"/>
      <c r="U4" s="247"/>
      <c r="V4" s="126"/>
      <c r="W4" s="126"/>
      <c r="X4" s="126"/>
      <c r="Y4" s="124"/>
      <c r="Z4" s="124"/>
      <c r="AA4" s="124"/>
      <c r="AB4" s="124"/>
      <c r="AC4" s="124"/>
      <c r="AD4" s="124"/>
      <c r="AE4" s="124"/>
      <c r="AF4" s="124"/>
      <c r="AG4" s="124"/>
      <c r="AH4" s="122"/>
      <c r="AI4" s="122"/>
      <c r="AJ4" s="126"/>
      <c r="AK4" s="123"/>
      <c r="AL4" s="122"/>
      <c r="AM4" s="234">
        <f>O4</f>
        <v>5.5</v>
      </c>
      <c r="AN4" s="233">
        <f>P4</f>
        <v>6</v>
      </c>
      <c r="AO4" s="232">
        <f>Q4</f>
        <v>3.5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</row>
    <row r="5" spans="1:74" ht="24" customHeight="1">
      <c r="A5" s="126"/>
      <c r="B5" s="152"/>
      <c r="C5" s="246">
        <v>2.1</v>
      </c>
      <c r="D5" s="252">
        <v>2.2000000000000002</v>
      </c>
      <c r="E5" s="251">
        <v>2.2999999999999998</v>
      </c>
      <c r="F5" s="152"/>
      <c r="G5" s="152"/>
      <c r="H5" s="152"/>
      <c r="I5" s="152"/>
      <c r="J5" s="152"/>
      <c r="K5" s="115"/>
      <c r="L5" s="244"/>
      <c r="M5" s="115"/>
      <c r="N5" s="126"/>
      <c r="O5" s="387">
        <v>5</v>
      </c>
      <c r="P5" s="250" t="s">
        <v>22</v>
      </c>
      <c r="Q5" s="390">
        <v>1</v>
      </c>
      <c r="R5" s="389"/>
      <c r="S5" s="248"/>
      <c r="T5" s="126"/>
      <c r="U5" s="247"/>
      <c r="V5" s="126"/>
      <c r="W5" s="126"/>
      <c r="X5" s="126"/>
      <c r="Y5" s="124"/>
      <c r="Z5" s="239"/>
      <c r="AA5" s="124"/>
      <c r="AB5" s="124"/>
      <c r="AC5" s="124"/>
      <c r="AD5" s="124"/>
      <c r="AE5" s="124"/>
      <c r="AF5" s="124"/>
      <c r="AG5" s="124"/>
      <c r="AH5" s="122"/>
      <c r="AI5" s="122"/>
      <c r="AJ5" s="122"/>
      <c r="AK5" s="123"/>
      <c r="AL5" s="122"/>
      <c r="AM5" s="227">
        <f>O5</f>
        <v>5</v>
      </c>
      <c r="AN5" s="226">
        <f>(AN4+AM5+AO5+AN6)/4</f>
        <v>23</v>
      </c>
      <c r="AO5" s="225">
        <f>Q5</f>
        <v>1</v>
      </c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22"/>
    </row>
    <row r="6" spans="1:74" ht="24" customHeight="1" thickBot="1">
      <c r="A6" s="126"/>
      <c r="B6" s="152"/>
      <c r="C6" s="245">
        <v>3.1</v>
      </c>
      <c r="D6" s="246">
        <v>3.2</v>
      </c>
      <c r="E6" s="245">
        <v>3.3</v>
      </c>
      <c r="F6" s="152"/>
      <c r="G6" s="152"/>
      <c r="H6" s="152"/>
      <c r="I6" s="152"/>
      <c r="J6" s="152"/>
      <c r="K6" s="115"/>
      <c r="L6" s="244"/>
      <c r="M6" s="115"/>
      <c r="N6" s="126"/>
      <c r="O6" s="384">
        <f>(O5+P6)/2</f>
        <v>42.5</v>
      </c>
      <c r="P6" s="388">
        <v>80</v>
      </c>
      <c r="Q6" s="385">
        <f>(Q5+P6)/2</f>
        <v>40.5</v>
      </c>
      <c r="R6" s="243"/>
      <c r="S6" s="242" t="s">
        <v>21</v>
      </c>
      <c r="T6" s="242"/>
      <c r="U6" s="242"/>
      <c r="V6" s="242"/>
      <c r="W6" s="242"/>
      <c r="X6" s="122"/>
      <c r="Y6" s="124"/>
      <c r="Z6" s="239"/>
      <c r="AA6" s="124"/>
      <c r="AB6" s="124"/>
      <c r="AC6" s="124"/>
      <c r="AD6" s="124"/>
      <c r="AE6" s="124"/>
      <c r="AF6" s="124"/>
      <c r="AG6" s="124"/>
      <c r="AH6" s="122"/>
      <c r="AI6" s="122"/>
      <c r="AJ6" s="122"/>
      <c r="AK6" s="123"/>
      <c r="AL6" s="122"/>
      <c r="AM6" s="220">
        <f>O6</f>
        <v>42.5</v>
      </c>
      <c r="AN6" s="219">
        <f>P6</f>
        <v>80</v>
      </c>
      <c r="AO6" s="218">
        <f>Q6</f>
        <v>40.5</v>
      </c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</row>
    <row r="7" spans="1:74" s="236" customFormat="1" ht="24" customHeight="1" thickBot="1">
      <c r="A7" s="126"/>
      <c r="B7" s="170"/>
      <c r="C7" s="171"/>
      <c r="D7" s="170"/>
      <c r="E7" s="241"/>
      <c r="F7" s="151"/>
      <c r="G7" s="170"/>
      <c r="H7" s="170"/>
      <c r="I7" s="170"/>
      <c r="J7" s="170"/>
      <c r="K7" s="240"/>
      <c r="L7" s="207"/>
      <c r="M7" s="120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2"/>
      <c r="Y7" s="239"/>
      <c r="Z7" s="239"/>
      <c r="AA7" s="239"/>
      <c r="AB7" s="239"/>
      <c r="AC7" s="239"/>
      <c r="AD7" s="239"/>
      <c r="AE7" s="239"/>
      <c r="AF7" s="239"/>
      <c r="AG7" s="239"/>
      <c r="AH7" s="238"/>
      <c r="AI7" s="238"/>
      <c r="AJ7" s="238"/>
      <c r="AK7" s="123"/>
      <c r="AL7" s="122"/>
      <c r="AM7" s="237"/>
      <c r="AN7" s="237"/>
      <c r="AO7" s="237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</row>
    <row r="8" spans="1:74" ht="24" customHeight="1" thickBot="1">
      <c r="A8" s="153"/>
      <c r="B8" s="152"/>
      <c r="C8" s="188">
        <f>C4</f>
        <v>1.1000000000000001</v>
      </c>
      <c r="D8" s="189"/>
      <c r="E8" s="216"/>
      <c r="F8" s="380"/>
      <c r="G8" s="187">
        <f>D4</f>
        <v>1.2</v>
      </c>
      <c r="H8" s="235">
        <f>C5</f>
        <v>2.1</v>
      </c>
      <c r="I8" s="184"/>
      <c r="J8" s="184"/>
      <c r="K8" s="183"/>
      <c r="L8" s="182">
        <f>COUNT(G8:J8)</f>
        <v>2</v>
      </c>
      <c r="M8" s="143"/>
      <c r="N8" s="142">
        <f t="shared" ref="N8:N16" si="0">SUM(O8:W8)</f>
        <v>1</v>
      </c>
      <c r="O8" s="179">
        <v>1</v>
      </c>
      <c r="P8" s="178">
        <v>0</v>
      </c>
      <c r="Q8" s="177">
        <v>0</v>
      </c>
      <c r="R8" s="180">
        <v>0</v>
      </c>
      <c r="S8" s="180">
        <v>0</v>
      </c>
      <c r="T8" s="213">
        <v>0</v>
      </c>
      <c r="U8" s="180">
        <v>0</v>
      </c>
      <c r="V8" s="180">
        <v>0</v>
      </c>
      <c r="W8" s="213">
        <v>0</v>
      </c>
      <c r="X8" s="122"/>
      <c r="Y8" s="133">
        <f t="array" ref="Y8:AG16">MINVERSE($O$8:$W$16)</f>
        <v>1</v>
      </c>
      <c r="Z8" s="174">
        <v>0</v>
      </c>
      <c r="AA8" s="173">
        <v>0</v>
      </c>
      <c r="AB8" s="176">
        <v>0</v>
      </c>
      <c r="AC8" s="174">
        <v>0</v>
      </c>
      <c r="AD8" s="173">
        <v>0</v>
      </c>
      <c r="AE8" s="176">
        <v>0</v>
      </c>
      <c r="AF8" s="174">
        <v>0</v>
      </c>
      <c r="AG8" s="173">
        <v>0</v>
      </c>
      <c r="AH8" s="122"/>
      <c r="AI8" s="172">
        <f>O4</f>
        <v>5.5</v>
      </c>
      <c r="AJ8" s="122"/>
      <c r="AK8" s="369">
        <f t="array" ref="AK8:AK16">MMULT(Y8:AG16,AI8:AI16)</f>
        <v>5.5</v>
      </c>
      <c r="AL8" s="122"/>
      <c r="AM8" s="234">
        <f>AK8</f>
        <v>5.5</v>
      </c>
      <c r="AN8" s="233">
        <f>AK11</f>
        <v>6</v>
      </c>
      <c r="AO8" s="232">
        <f>AK14</f>
        <v>3.5</v>
      </c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</row>
    <row r="9" spans="1:74" ht="24" customHeight="1" thickBot="1">
      <c r="A9" s="153"/>
      <c r="B9" s="152"/>
      <c r="C9" s="231">
        <f>C5</f>
        <v>2.1</v>
      </c>
      <c r="D9" s="170"/>
      <c r="E9" s="207"/>
      <c r="F9" s="380"/>
      <c r="G9" s="230">
        <f>C4</f>
        <v>1.1000000000000001</v>
      </c>
      <c r="H9" s="229">
        <f>D5</f>
        <v>2.2000000000000002</v>
      </c>
      <c r="I9" s="228">
        <f>C6</f>
        <v>3.1</v>
      </c>
      <c r="J9" s="165"/>
      <c r="K9" s="164"/>
      <c r="L9" s="163">
        <f>COUNT(G9:J9)</f>
        <v>3</v>
      </c>
      <c r="M9" s="143"/>
      <c r="N9" s="142">
        <f t="shared" si="0"/>
        <v>1</v>
      </c>
      <c r="O9" s="160">
        <v>0</v>
      </c>
      <c r="P9" s="159">
        <v>1</v>
      </c>
      <c r="Q9" s="158">
        <v>0</v>
      </c>
      <c r="R9" s="161">
        <v>0</v>
      </c>
      <c r="S9" s="161">
        <v>0</v>
      </c>
      <c r="T9" s="193">
        <v>0</v>
      </c>
      <c r="U9" s="161">
        <v>0</v>
      </c>
      <c r="V9" s="161">
        <v>0</v>
      </c>
      <c r="W9" s="193">
        <v>0</v>
      </c>
      <c r="X9" s="122"/>
      <c r="Y9" s="156">
        <v>0</v>
      </c>
      <c r="Z9" s="133">
        <v>1</v>
      </c>
      <c r="AA9" s="155">
        <v>0</v>
      </c>
      <c r="AB9" s="156">
        <v>0</v>
      </c>
      <c r="AC9" s="157">
        <v>0</v>
      </c>
      <c r="AD9" s="155">
        <v>0</v>
      </c>
      <c r="AE9" s="156">
        <v>0</v>
      </c>
      <c r="AF9" s="157">
        <v>0</v>
      </c>
      <c r="AG9" s="155">
        <v>0</v>
      </c>
      <c r="AH9" s="122"/>
      <c r="AI9" s="154">
        <f>O5</f>
        <v>5</v>
      </c>
      <c r="AJ9" s="122"/>
      <c r="AK9" s="370">
        <v>5</v>
      </c>
      <c r="AL9" s="122"/>
      <c r="AM9" s="227">
        <f>AK9</f>
        <v>5</v>
      </c>
      <c r="AN9" s="226">
        <f>AK12</f>
        <v>23</v>
      </c>
      <c r="AO9" s="225">
        <f>AK15</f>
        <v>1</v>
      </c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</row>
    <row r="10" spans="1:74" ht="24" customHeight="1" thickBot="1">
      <c r="A10" s="153"/>
      <c r="B10" s="152"/>
      <c r="C10" s="224">
        <f>C6</f>
        <v>3.1</v>
      </c>
      <c r="D10" s="170"/>
      <c r="E10" s="207"/>
      <c r="F10" s="380"/>
      <c r="G10" s="223">
        <f>C5</f>
        <v>2.1</v>
      </c>
      <c r="H10" s="222">
        <f>D6</f>
        <v>3.2</v>
      </c>
      <c r="I10" s="146"/>
      <c r="J10" s="146"/>
      <c r="K10" s="145"/>
      <c r="L10" s="144">
        <f>COUNT(G10:J10)</f>
        <v>2</v>
      </c>
      <c r="M10" s="143"/>
      <c r="N10" s="142">
        <f t="shared" si="0"/>
        <v>1</v>
      </c>
      <c r="O10" s="139">
        <v>0</v>
      </c>
      <c r="P10" s="138">
        <v>0</v>
      </c>
      <c r="Q10" s="137">
        <v>1</v>
      </c>
      <c r="R10" s="161">
        <v>0</v>
      </c>
      <c r="S10" s="161">
        <v>0</v>
      </c>
      <c r="T10" s="193">
        <v>0</v>
      </c>
      <c r="U10" s="140">
        <v>0</v>
      </c>
      <c r="V10" s="140">
        <v>0</v>
      </c>
      <c r="W10" s="221">
        <v>0</v>
      </c>
      <c r="X10" s="122"/>
      <c r="Y10" s="135">
        <v>0</v>
      </c>
      <c r="Z10" s="134">
        <v>0</v>
      </c>
      <c r="AA10" s="133">
        <v>1</v>
      </c>
      <c r="AB10" s="175">
        <v>0</v>
      </c>
      <c r="AC10" s="175">
        <v>0</v>
      </c>
      <c r="AD10" s="155">
        <v>0</v>
      </c>
      <c r="AE10" s="135">
        <v>0</v>
      </c>
      <c r="AF10" s="134">
        <v>0</v>
      </c>
      <c r="AG10" s="136">
        <v>0</v>
      </c>
      <c r="AH10" s="122"/>
      <c r="AI10" s="132">
        <f>O6</f>
        <v>42.5</v>
      </c>
      <c r="AJ10" s="122"/>
      <c r="AK10" s="371">
        <v>42.5</v>
      </c>
      <c r="AL10" s="122"/>
      <c r="AM10" s="220">
        <f>AK10</f>
        <v>42.5</v>
      </c>
      <c r="AN10" s="219">
        <f>AK13</f>
        <v>80</v>
      </c>
      <c r="AO10" s="218">
        <f>AK16</f>
        <v>40.5</v>
      </c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</row>
    <row r="11" spans="1:74" ht="24" customHeight="1" thickBot="1">
      <c r="A11" s="153"/>
      <c r="B11" s="152"/>
      <c r="C11" s="190"/>
      <c r="D11" s="217">
        <f>D4</f>
        <v>1.2</v>
      </c>
      <c r="E11" s="216"/>
      <c r="F11" s="380"/>
      <c r="G11" s="168">
        <f>C4</f>
        <v>1.1000000000000001</v>
      </c>
      <c r="H11" s="215">
        <f>D5</f>
        <v>2.2000000000000002</v>
      </c>
      <c r="I11" s="194">
        <f>E4</f>
        <v>1.3</v>
      </c>
      <c r="J11" s="214"/>
      <c r="K11" s="164"/>
      <c r="L11" s="144">
        <f>COUNT(G11:J11)</f>
        <v>3</v>
      </c>
      <c r="M11" s="143"/>
      <c r="N11" s="142">
        <f t="shared" si="0"/>
        <v>1</v>
      </c>
      <c r="O11" s="162">
        <v>0</v>
      </c>
      <c r="P11" s="161">
        <v>0</v>
      </c>
      <c r="Q11" s="161">
        <v>0</v>
      </c>
      <c r="R11" s="179">
        <v>1</v>
      </c>
      <c r="S11" s="178">
        <v>0</v>
      </c>
      <c r="T11" s="177">
        <v>0</v>
      </c>
      <c r="U11" s="180">
        <v>0</v>
      </c>
      <c r="V11" s="180">
        <v>0</v>
      </c>
      <c r="W11" s="213">
        <v>0</v>
      </c>
      <c r="X11" s="122"/>
      <c r="Y11" s="176">
        <v>0</v>
      </c>
      <c r="Z11" s="174">
        <v>0</v>
      </c>
      <c r="AA11" s="175">
        <v>0</v>
      </c>
      <c r="AB11" s="133">
        <v>1</v>
      </c>
      <c r="AC11" s="192">
        <v>0</v>
      </c>
      <c r="AD11" s="192">
        <v>0</v>
      </c>
      <c r="AE11" s="174">
        <v>0</v>
      </c>
      <c r="AF11" s="174">
        <v>0</v>
      </c>
      <c r="AG11" s="173">
        <v>0</v>
      </c>
      <c r="AH11" s="122"/>
      <c r="AI11" s="212">
        <f>P4</f>
        <v>6</v>
      </c>
      <c r="AJ11" s="122"/>
      <c r="AK11" s="369">
        <v>6</v>
      </c>
      <c r="AL11" s="122"/>
      <c r="AM11" s="211"/>
      <c r="AN11" s="210" t="s">
        <v>20</v>
      </c>
      <c r="AO11" s="209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122"/>
      <c r="BU11" s="122"/>
      <c r="BV11" s="122"/>
    </row>
    <row r="12" spans="1:74" ht="24" customHeight="1" thickBot="1">
      <c r="A12" s="153"/>
      <c r="B12" s="152"/>
      <c r="C12" s="171"/>
      <c r="D12" s="208">
        <f>D5</f>
        <v>2.2000000000000002</v>
      </c>
      <c r="E12" s="207"/>
      <c r="F12" s="380"/>
      <c r="G12" s="206">
        <f>D4</f>
        <v>1.2</v>
      </c>
      <c r="H12" s="205">
        <f>C5</f>
        <v>2.1</v>
      </c>
      <c r="I12" s="186">
        <f>E5</f>
        <v>2.2999999999999998</v>
      </c>
      <c r="J12" s="205">
        <f>D6</f>
        <v>3.2</v>
      </c>
      <c r="K12" s="164"/>
      <c r="L12" s="204">
        <f>-COUNT(G12:J12)</f>
        <v>-4</v>
      </c>
      <c r="M12" s="143"/>
      <c r="N12" s="142">
        <f t="shared" si="0"/>
        <v>0</v>
      </c>
      <c r="O12" s="162">
        <v>0</v>
      </c>
      <c r="P12" s="203">
        <v>1</v>
      </c>
      <c r="Q12" s="161">
        <v>0</v>
      </c>
      <c r="R12" s="202">
        <v>1</v>
      </c>
      <c r="S12" s="201">
        <f>L12</f>
        <v>-4</v>
      </c>
      <c r="T12" s="158">
        <v>1</v>
      </c>
      <c r="U12" s="161">
        <v>0</v>
      </c>
      <c r="V12" s="161">
        <v>1</v>
      </c>
      <c r="W12" s="193">
        <v>0</v>
      </c>
      <c r="X12" s="122"/>
      <c r="Y12" s="156">
        <v>0</v>
      </c>
      <c r="Z12" s="157">
        <v>0.25</v>
      </c>
      <c r="AA12" s="175">
        <v>0</v>
      </c>
      <c r="AB12" s="192">
        <v>0.25</v>
      </c>
      <c r="AC12" s="192">
        <v>-0.25</v>
      </c>
      <c r="AD12" s="192">
        <v>0.25</v>
      </c>
      <c r="AE12" s="175">
        <v>0</v>
      </c>
      <c r="AF12" s="157">
        <v>0.25</v>
      </c>
      <c r="AG12" s="155">
        <v>0</v>
      </c>
      <c r="AH12" s="122"/>
      <c r="AI12" s="200">
        <v>0</v>
      </c>
      <c r="AJ12" s="122"/>
      <c r="AK12" s="372">
        <v>23</v>
      </c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</row>
    <row r="13" spans="1:74" ht="24" customHeight="1" thickBot="1">
      <c r="A13" s="153"/>
      <c r="B13" s="152"/>
      <c r="C13" s="151"/>
      <c r="D13" s="198">
        <f>D6</f>
        <v>3.2</v>
      </c>
      <c r="E13" s="197"/>
      <c r="F13" s="380"/>
      <c r="G13" s="196">
        <f>C6</f>
        <v>3.1</v>
      </c>
      <c r="H13" s="195">
        <f>D5</f>
        <v>2.2000000000000002</v>
      </c>
      <c r="I13" s="194">
        <f>E6</f>
        <v>3.3</v>
      </c>
      <c r="J13" s="165"/>
      <c r="K13" s="164"/>
      <c r="L13" s="182">
        <f>COUNT(G13:J13)</f>
        <v>3</v>
      </c>
      <c r="M13" s="143"/>
      <c r="N13" s="142">
        <f t="shared" si="0"/>
        <v>1</v>
      </c>
      <c r="O13" s="162">
        <v>0</v>
      </c>
      <c r="P13" s="161">
        <v>0</v>
      </c>
      <c r="Q13" s="161">
        <v>0</v>
      </c>
      <c r="R13" s="139">
        <v>0</v>
      </c>
      <c r="S13" s="138">
        <v>0</v>
      </c>
      <c r="T13" s="137">
        <v>1</v>
      </c>
      <c r="U13" s="161">
        <v>0</v>
      </c>
      <c r="V13" s="161">
        <v>0</v>
      </c>
      <c r="W13" s="193">
        <v>0</v>
      </c>
      <c r="X13" s="122"/>
      <c r="Y13" s="135">
        <v>0</v>
      </c>
      <c r="Z13" s="134">
        <v>0</v>
      </c>
      <c r="AA13" s="134">
        <v>0</v>
      </c>
      <c r="AB13" s="192">
        <v>0</v>
      </c>
      <c r="AC13" s="192">
        <v>0</v>
      </c>
      <c r="AD13" s="133">
        <v>1</v>
      </c>
      <c r="AE13" s="175">
        <v>0</v>
      </c>
      <c r="AF13" s="134">
        <v>0</v>
      </c>
      <c r="AG13" s="136">
        <v>0</v>
      </c>
      <c r="AH13" s="122"/>
      <c r="AI13" s="191">
        <f>P6</f>
        <v>80</v>
      </c>
      <c r="AJ13" s="122"/>
      <c r="AK13" s="371">
        <v>80</v>
      </c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  <c r="BT13" s="122"/>
      <c r="BU13" s="122"/>
      <c r="BV13" s="122"/>
    </row>
    <row r="14" spans="1:74" ht="24" customHeight="1" thickBot="1">
      <c r="A14" s="153"/>
      <c r="B14" s="152"/>
      <c r="C14" s="190"/>
      <c r="D14" s="189"/>
      <c r="E14" s="188">
        <f>E4</f>
        <v>1.3</v>
      </c>
      <c r="F14" s="380"/>
      <c r="G14" s="187">
        <f>D4</f>
        <v>1.2</v>
      </c>
      <c r="H14" s="186">
        <f>E5</f>
        <v>2.2999999999999998</v>
      </c>
      <c r="I14" s="185"/>
      <c r="J14" s="184"/>
      <c r="K14" s="183"/>
      <c r="L14" s="182">
        <f>COUNT(G14:J14)</f>
        <v>2</v>
      </c>
      <c r="M14" s="143"/>
      <c r="N14" s="142">
        <f t="shared" si="0"/>
        <v>1</v>
      </c>
      <c r="O14" s="181">
        <v>0</v>
      </c>
      <c r="P14" s="180">
        <v>0</v>
      </c>
      <c r="Q14" s="180">
        <v>0</v>
      </c>
      <c r="R14" s="162">
        <v>0</v>
      </c>
      <c r="S14" s="161">
        <v>0</v>
      </c>
      <c r="T14" s="161">
        <v>0</v>
      </c>
      <c r="U14" s="179">
        <v>1</v>
      </c>
      <c r="V14" s="178">
        <v>0</v>
      </c>
      <c r="W14" s="177">
        <v>0</v>
      </c>
      <c r="X14" s="122"/>
      <c r="Y14" s="176">
        <v>0</v>
      </c>
      <c r="Z14" s="174">
        <v>0</v>
      </c>
      <c r="AA14" s="173">
        <v>0</v>
      </c>
      <c r="AB14" s="156">
        <v>0</v>
      </c>
      <c r="AC14" s="175">
        <v>0</v>
      </c>
      <c r="AD14" s="175">
        <v>0</v>
      </c>
      <c r="AE14" s="133">
        <v>1</v>
      </c>
      <c r="AF14" s="174">
        <v>0</v>
      </c>
      <c r="AG14" s="173">
        <v>0</v>
      </c>
      <c r="AH14" s="122"/>
      <c r="AI14" s="172">
        <f>Q4</f>
        <v>3.5</v>
      </c>
      <c r="AJ14" s="122"/>
      <c r="AK14" s="369">
        <v>3.5</v>
      </c>
      <c r="AL14" s="122"/>
      <c r="AM14" s="131">
        <f t="shared" ref="AM14:AO16" si="1">AM4-AM8</f>
        <v>0</v>
      </c>
      <c r="AN14" s="131">
        <f t="shared" si="1"/>
        <v>0</v>
      </c>
      <c r="AO14" s="131">
        <f t="shared" si="1"/>
        <v>0</v>
      </c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</row>
    <row r="15" spans="1:74" ht="24" customHeight="1" thickBot="1">
      <c r="A15" s="153"/>
      <c r="B15" s="152"/>
      <c r="C15" s="171"/>
      <c r="D15" s="170"/>
      <c r="E15" s="169">
        <f>E5</f>
        <v>2.2999999999999998</v>
      </c>
      <c r="F15" s="380"/>
      <c r="G15" s="168">
        <f>E4</f>
        <v>1.3</v>
      </c>
      <c r="H15" s="167">
        <f>D5</f>
        <v>2.2000000000000002</v>
      </c>
      <c r="I15" s="166">
        <f>E6</f>
        <v>3.3</v>
      </c>
      <c r="J15" s="165"/>
      <c r="K15" s="164"/>
      <c r="L15" s="163">
        <f>COUNT(G15:J15)</f>
        <v>3</v>
      </c>
      <c r="M15" s="143"/>
      <c r="N15" s="142">
        <f t="shared" si="0"/>
        <v>1</v>
      </c>
      <c r="O15" s="162">
        <v>0</v>
      </c>
      <c r="P15" s="161">
        <v>0</v>
      </c>
      <c r="Q15" s="161">
        <v>0</v>
      </c>
      <c r="R15" s="162">
        <v>0</v>
      </c>
      <c r="S15" s="161">
        <v>0</v>
      </c>
      <c r="T15" s="161">
        <v>0</v>
      </c>
      <c r="U15" s="160">
        <v>0</v>
      </c>
      <c r="V15" s="159">
        <v>1</v>
      </c>
      <c r="W15" s="158">
        <v>0</v>
      </c>
      <c r="X15" s="122"/>
      <c r="Y15" s="156">
        <v>0</v>
      </c>
      <c r="Z15" s="157">
        <v>0</v>
      </c>
      <c r="AA15" s="155">
        <v>0</v>
      </c>
      <c r="AB15" s="156">
        <v>0</v>
      </c>
      <c r="AC15" s="157">
        <v>0</v>
      </c>
      <c r="AD15" s="155">
        <v>0</v>
      </c>
      <c r="AE15" s="156">
        <v>0</v>
      </c>
      <c r="AF15" s="133">
        <v>1</v>
      </c>
      <c r="AG15" s="155">
        <v>0</v>
      </c>
      <c r="AH15" s="122"/>
      <c r="AI15" s="154">
        <f>Q5</f>
        <v>1</v>
      </c>
      <c r="AJ15" s="122"/>
      <c r="AK15" s="370">
        <v>1</v>
      </c>
      <c r="AL15" s="122"/>
      <c r="AM15" s="131">
        <f t="shared" si="1"/>
        <v>0</v>
      </c>
      <c r="AN15" s="131">
        <f t="shared" si="1"/>
        <v>0</v>
      </c>
      <c r="AO15" s="131">
        <f t="shared" si="1"/>
        <v>0</v>
      </c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</row>
    <row r="16" spans="1:74" ht="24" customHeight="1" thickBot="1">
      <c r="A16" s="153"/>
      <c r="B16" s="152"/>
      <c r="C16" s="151"/>
      <c r="D16" s="150"/>
      <c r="E16" s="149">
        <f>E6</f>
        <v>3.3</v>
      </c>
      <c r="F16" s="381"/>
      <c r="G16" s="148">
        <f>E5</f>
        <v>2.2999999999999998</v>
      </c>
      <c r="H16" s="147">
        <f>D6</f>
        <v>3.2</v>
      </c>
      <c r="I16" s="146"/>
      <c r="J16" s="146"/>
      <c r="K16" s="145"/>
      <c r="L16" s="144">
        <f>COUNT(G16:J16)</f>
        <v>2</v>
      </c>
      <c r="M16" s="143"/>
      <c r="N16" s="142">
        <f t="shared" si="0"/>
        <v>1</v>
      </c>
      <c r="O16" s="141">
        <v>0</v>
      </c>
      <c r="P16" s="140">
        <v>0</v>
      </c>
      <c r="Q16" s="140">
        <v>0</v>
      </c>
      <c r="R16" s="141">
        <v>0</v>
      </c>
      <c r="S16" s="140">
        <v>0</v>
      </c>
      <c r="T16" s="140">
        <v>0</v>
      </c>
      <c r="U16" s="139">
        <v>0</v>
      </c>
      <c r="V16" s="138">
        <v>0</v>
      </c>
      <c r="W16" s="137">
        <v>1</v>
      </c>
      <c r="X16" s="122"/>
      <c r="Y16" s="135">
        <v>0</v>
      </c>
      <c r="Z16" s="134">
        <v>0</v>
      </c>
      <c r="AA16" s="136">
        <v>0</v>
      </c>
      <c r="AB16" s="135">
        <v>0</v>
      </c>
      <c r="AC16" s="134">
        <v>0</v>
      </c>
      <c r="AD16" s="136">
        <v>0</v>
      </c>
      <c r="AE16" s="135">
        <v>0</v>
      </c>
      <c r="AF16" s="134">
        <v>0</v>
      </c>
      <c r="AG16" s="133">
        <v>1</v>
      </c>
      <c r="AH16" s="122"/>
      <c r="AI16" s="132">
        <f>Q6</f>
        <v>40.5</v>
      </c>
      <c r="AJ16" s="122"/>
      <c r="AK16" s="371">
        <v>40.5</v>
      </c>
      <c r="AL16" s="122"/>
      <c r="AM16" s="131">
        <f t="shared" si="1"/>
        <v>0</v>
      </c>
      <c r="AN16" s="131">
        <f t="shared" si="1"/>
        <v>0</v>
      </c>
      <c r="AO16" s="131">
        <f t="shared" si="1"/>
        <v>0</v>
      </c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</row>
    <row r="17" spans="1:74" ht="30.75" customHeight="1">
      <c r="A17" s="126"/>
      <c r="B17" s="120"/>
      <c r="C17" s="120"/>
      <c r="N17" s="126"/>
      <c r="O17" s="128">
        <f t="shared" ref="O17:W17" si="2">SUM(O8:O16)</f>
        <v>1</v>
      </c>
      <c r="P17" s="128">
        <f t="shared" si="2"/>
        <v>2</v>
      </c>
      <c r="Q17" s="128">
        <f t="shared" si="2"/>
        <v>1</v>
      </c>
      <c r="R17" s="128">
        <f t="shared" si="2"/>
        <v>2</v>
      </c>
      <c r="S17" s="128">
        <f t="shared" si="2"/>
        <v>-4</v>
      </c>
      <c r="T17" s="128">
        <f t="shared" si="2"/>
        <v>2</v>
      </c>
      <c r="U17" s="128">
        <f t="shared" si="2"/>
        <v>1</v>
      </c>
      <c r="V17" s="128">
        <f t="shared" si="2"/>
        <v>2</v>
      </c>
      <c r="W17" s="128">
        <f t="shared" si="2"/>
        <v>1</v>
      </c>
      <c r="X17" s="126"/>
      <c r="Y17" s="124"/>
      <c r="Z17" s="124"/>
      <c r="AA17" s="124"/>
      <c r="AB17" s="124"/>
      <c r="AC17" s="124"/>
      <c r="AD17" s="124"/>
      <c r="AE17" s="124"/>
      <c r="AF17" s="124"/>
      <c r="AG17" s="124"/>
      <c r="AH17" s="122"/>
      <c r="AI17" s="122"/>
      <c r="AJ17" s="122"/>
      <c r="AK17" s="123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</row>
    <row r="18" spans="1:74" ht="30.75" customHeight="1">
      <c r="A18" s="126"/>
      <c r="B18" s="120"/>
      <c r="C18" s="120"/>
      <c r="N18" s="126"/>
      <c r="O18" s="130">
        <f t="array" ref="O18:W18">TRANSPOSE(N8:N16)</f>
        <v>1</v>
      </c>
      <c r="P18" s="130">
        <v>1</v>
      </c>
      <c r="Q18" s="130">
        <v>1</v>
      </c>
      <c r="R18" s="130">
        <v>1</v>
      </c>
      <c r="S18" s="130">
        <v>0</v>
      </c>
      <c r="T18" s="130">
        <v>1</v>
      </c>
      <c r="U18" s="130">
        <v>1</v>
      </c>
      <c r="V18" s="130">
        <v>1</v>
      </c>
      <c r="W18" s="130">
        <v>1</v>
      </c>
      <c r="X18" s="122"/>
      <c r="Y18" s="124"/>
      <c r="Z18" s="124"/>
      <c r="AA18" s="124"/>
      <c r="AB18" s="124"/>
      <c r="AC18" s="124"/>
      <c r="AD18" s="124"/>
      <c r="AE18" s="124"/>
      <c r="AF18" s="124"/>
      <c r="AG18" s="124"/>
      <c r="AH18" s="122"/>
      <c r="AI18" s="122"/>
      <c r="AJ18" s="122"/>
      <c r="AK18" s="123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</row>
    <row r="19" spans="1:74" ht="30.75" customHeight="1">
      <c r="A19" s="126"/>
      <c r="B19" s="120"/>
      <c r="C19" s="120"/>
      <c r="N19" s="126"/>
      <c r="O19" s="128">
        <f t="shared" ref="O19:W19" si="3">SUM(O17:O18)</f>
        <v>2</v>
      </c>
      <c r="P19" s="128">
        <f t="shared" si="3"/>
        <v>3</v>
      </c>
      <c r="Q19" s="128">
        <f t="shared" si="3"/>
        <v>2</v>
      </c>
      <c r="R19" s="128">
        <f t="shared" si="3"/>
        <v>3</v>
      </c>
      <c r="S19" s="129">
        <f t="shared" si="3"/>
        <v>-4</v>
      </c>
      <c r="T19" s="128">
        <f t="shared" si="3"/>
        <v>3</v>
      </c>
      <c r="U19" s="128">
        <f t="shared" si="3"/>
        <v>2</v>
      </c>
      <c r="V19" s="128">
        <f t="shared" si="3"/>
        <v>3</v>
      </c>
      <c r="W19" s="128">
        <f t="shared" si="3"/>
        <v>2</v>
      </c>
      <c r="X19" s="122"/>
      <c r="Y19" s="124"/>
      <c r="Z19" s="124"/>
      <c r="AA19" s="124"/>
      <c r="AB19" s="124"/>
      <c r="AC19" s="124"/>
      <c r="AD19" s="124"/>
      <c r="AE19" s="124"/>
      <c r="AF19" s="124"/>
      <c r="AG19" s="124"/>
      <c r="AH19" s="122"/>
      <c r="AI19" s="122"/>
      <c r="AJ19" s="122"/>
      <c r="AK19" s="123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</row>
    <row r="20" spans="1:74" ht="30.75" customHeight="1">
      <c r="A20" s="126"/>
      <c r="B20" s="120"/>
      <c r="C20" s="120"/>
      <c r="N20" s="126"/>
      <c r="O20" s="127">
        <f>O19-L8</f>
        <v>0</v>
      </c>
      <c r="P20" s="127">
        <f>P19-L9</f>
        <v>0</v>
      </c>
      <c r="Q20" s="127">
        <f>Q19-L10</f>
        <v>0</v>
      </c>
      <c r="R20" s="127">
        <f>R19-L11</f>
        <v>0</v>
      </c>
      <c r="S20" s="127">
        <f>S19-L12</f>
        <v>0</v>
      </c>
      <c r="T20" s="127">
        <f>T19-L13</f>
        <v>0</v>
      </c>
      <c r="U20" s="127">
        <f>U19-L14</f>
        <v>0</v>
      </c>
      <c r="V20" s="127">
        <f>V19-L15</f>
        <v>0</v>
      </c>
      <c r="W20" s="127">
        <f>W19-L16</f>
        <v>0</v>
      </c>
      <c r="X20" s="122"/>
      <c r="Y20" s="124"/>
      <c r="Z20" s="124"/>
      <c r="AA20" s="124"/>
      <c r="AB20" s="124"/>
      <c r="AC20" s="124"/>
      <c r="AD20" s="124"/>
      <c r="AE20" s="124"/>
      <c r="AF20" s="124"/>
      <c r="AG20" s="124"/>
      <c r="AH20" s="122"/>
      <c r="AI20" s="122"/>
      <c r="AJ20" s="122"/>
      <c r="AK20" s="123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</row>
    <row r="21" spans="1:74">
      <c r="A21" s="126"/>
      <c r="B21" s="120"/>
      <c r="C21" s="120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2"/>
      <c r="Y21" s="124"/>
      <c r="Z21" s="124"/>
      <c r="AA21" s="124"/>
      <c r="AB21" s="124"/>
      <c r="AC21" s="124"/>
      <c r="AD21" s="124"/>
      <c r="AE21" s="124"/>
      <c r="AF21" s="124"/>
      <c r="AG21" s="124"/>
      <c r="AH21" s="122"/>
      <c r="AI21" s="122"/>
      <c r="AJ21" s="122"/>
      <c r="AK21" s="123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</row>
    <row r="22" spans="1:74" s="118" customFormat="1" ht="16.5" customHeight="1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4"/>
      <c r="Z22" s="124"/>
      <c r="AA22" s="124"/>
      <c r="AB22" s="124"/>
      <c r="AC22" s="124"/>
      <c r="AD22" s="124"/>
      <c r="AE22" s="124"/>
      <c r="AF22" s="124"/>
      <c r="AG22" s="124"/>
      <c r="AH22" s="122"/>
      <c r="AI22" s="122"/>
      <c r="AJ22" s="122"/>
      <c r="AK22" s="123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</row>
    <row r="23" spans="1:74" s="118" customFormat="1" ht="16.5" customHeight="1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4"/>
      <c r="Z23" s="124"/>
      <c r="AA23" s="124"/>
      <c r="AB23" s="124"/>
      <c r="AC23" s="124"/>
      <c r="AD23" s="124"/>
      <c r="AE23" s="124"/>
      <c r="AF23" s="124"/>
      <c r="AG23" s="124"/>
      <c r="AH23" s="122"/>
      <c r="AI23" s="122"/>
      <c r="AJ23" s="122"/>
      <c r="AK23" s="123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</row>
    <row r="24" spans="1:74" s="118" customFormat="1" ht="16.5" customHeight="1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3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</row>
    <row r="25" spans="1:74" s="118" customFormat="1" ht="16.5" customHeight="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4"/>
      <c r="Z25" s="124"/>
      <c r="AA25" s="124"/>
      <c r="AB25" s="124"/>
      <c r="AC25" s="124"/>
      <c r="AD25" s="124"/>
      <c r="AE25" s="124"/>
      <c r="AF25" s="124"/>
      <c r="AG25" s="124"/>
      <c r="AH25" s="122"/>
      <c r="AI25" s="122"/>
      <c r="AJ25" s="122"/>
      <c r="AK25" s="123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</row>
    <row r="26" spans="1:74" s="118" customFormat="1" ht="16.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4"/>
      <c r="Z26" s="124"/>
      <c r="AA26" s="124"/>
      <c r="AB26" s="124"/>
      <c r="AC26" s="124"/>
      <c r="AD26" s="124"/>
      <c r="AE26" s="124"/>
      <c r="AF26" s="124"/>
      <c r="AG26" s="124"/>
      <c r="AH26" s="122"/>
      <c r="AI26" s="122"/>
      <c r="AJ26" s="122"/>
      <c r="AK26" s="123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</row>
    <row r="27" spans="1:74" s="118" customFormat="1" ht="16.5" customHeight="1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4"/>
      <c r="Z27" s="124"/>
      <c r="AA27" s="124"/>
      <c r="AB27" s="124"/>
      <c r="AC27" s="124"/>
      <c r="AD27" s="124"/>
      <c r="AE27" s="124"/>
      <c r="AF27" s="124"/>
      <c r="AG27" s="124"/>
      <c r="AH27" s="122"/>
      <c r="AI27" s="122"/>
      <c r="AJ27" s="122"/>
      <c r="AK27" s="123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</row>
    <row r="28" spans="1:74" s="118" customFormat="1" ht="16.5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4"/>
      <c r="Z28" s="124"/>
      <c r="AA28" s="124"/>
      <c r="AB28" s="124"/>
      <c r="AC28" s="124"/>
      <c r="AD28" s="124"/>
      <c r="AE28" s="124"/>
      <c r="AF28" s="124"/>
      <c r="AG28" s="124"/>
      <c r="AH28" s="122"/>
      <c r="AI28" s="122"/>
      <c r="AJ28" s="122"/>
      <c r="AK28" s="123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</row>
    <row r="29" spans="1:74" s="118" customFormat="1" ht="16.5" customHeight="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4"/>
      <c r="Z29" s="124"/>
      <c r="AA29" s="124"/>
      <c r="AB29" s="124"/>
      <c r="AC29" s="124"/>
      <c r="AD29" s="124"/>
      <c r="AE29" s="124"/>
      <c r="AF29" s="124"/>
      <c r="AG29" s="124"/>
      <c r="AH29" s="122"/>
      <c r="AI29" s="122"/>
      <c r="AJ29" s="122"/>
      <c r="AK29" s="123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</row>
    <row r="30" spans="1:74" s="118" customFormat="1" ht="16.5" customHeight="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4"/>
      <c r="Z30" s="124"/>
      <c r="AA30" s="124"/>
      <c r="AB30" s="124"/>
      <c r="AC30" s="124"/>
      <c r="AD30" s="124"/>
      <c r="AE30" s="124"/>
      <c r="AF30" s="124"/>
      <c r="AG30" s="124"/>
      <c r="AH30" s="122"/>
      <c r="AI30" s="122"/>
      <c r="AJ30" s="122"/>
      <c r="AK30" s="123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</row>
    <row r="31" spans="1:74" s="122" customFormat="1">
      <c r="Y31" s="124"/>
      <c r="Z31" s="124"/>
      <c r="AA31" s="124"/>
      <c r="AB31" s="124"/>
      <c r="AC31" s="124"/>
      <c r="AD31" s="124"/>
      <c r="AE31" s="124"/>
      <c r="AF31" s="124"/>
      <c r="AG31" s="124"/>
      <c r="AK31" s="123"/>
    </row>
    <row r="32" spans="1:74" s="122" customFormat="1">
      <c r="Y32" s="124"/>
      <c r="Z32" s="124"/>
      <c r="AA32" s="124"/>
      <c r="AB32" s="124"/>
      <c r="AC32" s="124"/>
      <c r="AD32" s="124"/>
      <c r="AE32" s="124"/>
      <c r="AF32" s="124"/>
      <c r="AG32" s="124"/>
      <c r="AK32" s="123"/>
    </row>
    <row r="33" spans="1:74" s="125" customFormat="1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4"/>
      <c r="Z33" s="124"/>
      <c r="AA33" s="124"/>
      <c r="AB33" s="124"/>
      <c r="AC33" s="124"/>
      <c r="AD33" s="124"/>
      <c r="AE33" s="124"/>
      <c r="AF33" s="124"/>
      <c r="AG33" s="124"/>
      <c r="AH33" s="122"/>
      <c r="AI33" s="122"/>
      <c r="AJ33" s="122"/>
      <c r="AK33" s="123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</row>
    <row r="34" spans="1:74" s="125" customForma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4"/>
      <c r="Z34" s="124"/>
      <c r="AA34" s="124"/>
      <c r="AB34" s="124"/>
      <c r="AC34" s="124"/>
      <c r="AD34" s="124"/>
      <c r="AE34" s="124"/>
      <c r="AF34" s="124"/>
      <c r="AG34" s="124"/>
      <c r="AH34" s="122"/>
      <c r="AI34" s="122"/>
      <c r="AJ34" s="122"/>
      <c r="AK34" s="123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</row>
    <row r="35" spans="1:74" s="125" customForma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4"/>
      <c r="Z35" s="124"/>
      <c r="AA35" s="124"/>
      <c r="AB35" s="124"/>
      <c r="AC35" s="124"/>
      <c r="AD35" s="124"/>
      <c r="AE35" s="124"/>
      <c r="AF35" s="124"/>
      <c r="AG35" s="124"/>
      <c r="AH35" s="122"/>
      <c r="AI35" s="122"/>
      <c r="AJ35" s="122"/>
      <c r="AK35" s="123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</row>
    <row r="36" spans="1:74" s="125" customForma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4"/>
      <c r="Z36" s="124"/>
      <c r="AA36" s="124"/>
      <c r="AB36" s="124"/>
      <c r="AC36" s="124"/>
      <c r="AD36" s="124"/>
      <c r="AE36" s="124"/>
      <c r="AF36" s="124"/>
      <c r="AG36" s="124"/>
      <c r="AH36" s="122"/>
      <c r="AI36" s="122"/>
      <c r="AJ36" s="122"/>
      <c r="AK36" s="123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</row>
    <row r="37" spans="1:74" s="125" customForma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4"/>
      <c r="Z37" s="124"/>
      <c r="AA37" s="124"/>
      <c r="AB37" s="124"/>
      <c r="AC37" s="124"/>
      <c r="AD37" s="124"/>
      <c r="AE37" s="124"/>
      <c r="AF37" s="124"/>
      <c r="AG37" s="124"/>
      <c r="AH37" s="122"/>
      <c r="AI37" s="122"/>
      <c r="AJ37" s="122"/>
      <c r="AK37" s="123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</row>
    <row r="38" spans="1:74" s="125" customForma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4"/>
      <c r="Z38" s="124"/>
      <c r="AA38" s="124"/>
      <c r="AB38" s="124"/>
      <c r="AC38" s="124"/>
      <c r="AD38" s="124"/>
      <c r="AE38" s="124"/>
      <c r="AF38" s="124"/>
      <c r="AG38" s="124"/>
      <c r="AH38" s="122"/>
      <c r="AI38" s="122"/>
      <c r="AJ38" s="122"/>
      <c r="AK38" s="123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</row>
    <row r="39" spans="1:74" s="125" customForma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4"/>
      <c r="Z39" s="124"/>
      <c r="AA39" s="124"/>
      <c r="AB39" s="124"/>
      <c r="AC39" s="124"/>
      <c r="AD39" s="124"/>
      <c r="AE39" s="124"/>
      <c r="AF39" s="124"/>
      <c r="AG39" s="124"/>
      <c r="AH39" s="122"/>
      <c r="AI39" s="122"/>
      <c r="AJ39" s="122"/>
      <c r="AK39" s="123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</row>
    <row r="40" spans="1:74" s="125" customFormat="1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4"/>
      <c r="Z40" s="124"/>
      <c r="AA40" s="124"/>
      <c r="AB40" s="124"/>
      <c r="AC40" s="124"/>
      <c r="AD40" s="124"/>
      <c r="AE40" s="124"/>
      <c r="AF40" s="124"/>
      <c r="AG40" s="124"/>
      <c r="AH40" s="122"/>
      <c r="AI40" s="122"/>
      <c r="AJ40" s="122"/>
      <c r="AK40" s="123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</row>
    <row r="41" spans="1:74" s="125" customFormat="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4"/>
      <c r="Z41" s="124"/>
      <c r="AA41" s="124"/>
      <c r="AB41" s="124"/>
      <c r="AC41" s="124"/>
      <c r="AD41" s="124"/>
      <c r="AE41" s="124"/>
      <c r="AF41" s="124"/>
      <c r="AG41" s="124"/>
      <c r="AH41" s="122"/>
      <c r="AI41" s="122"/>
      <c r="AJ41" s="122"/>
      <c r="AK41" s="123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</row>
    <row r="42" spans="1:74" s="125" customFormat="1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4"/>
      <c r="Z42" s="124"/>
      <c r="AA42" s="124"/>
      <c r="AB42" s="124"/>
      <c r="AC42" s="124"/>
      <c r="AD42" s="124"/>
      <c r="AE42" s="124"/>
      <c r="AF42" s="124"/>
      <c r="AG42" s="124"/>
      <c r="AH42" s="122"/>
      <c r="AI42" s="122"/>
      <c r="AJ42" s="122"/>
      <c r="AK42" s="123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</row>
    <row r="43" spans="1:74" s="125" customFormat="1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4"/>
      <c r="Z43" s="124"/>
      <c r="AA43" s="124"/>
      <c r="AB43" s="124"/>
      <c r="AC43" s="124"/>
      <c r="AD43" s="124"/>
      <c r="AE43" s="124"/>
      <c r="AF43" s="124"/>
      <c r="AG43" s="124"/>
      <c r="AH43" s="122"/>
      <c r="AI43" s="122"/>
      <c r="AJ43" s="122"/>
      <c r="AK43" s="123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</row>
    <row r="44" spans="1:74" s="125" customFormat="1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4"/>
      <c r="Z44" s="124"/>
      <c r="AA44" s="124"/>
      <c r="AB44" s="124"/>
      <c r="AC44" s="124"/>
      <c r="AD44" s="124"/>
      <c r="AE44" s="124"/>
      <c r="AF44" s="124"/>
      <c r="AG44" s="124"/>
      <c r="AH44" s="122"/>
      <c r="AI44" s="122"/>
      <c r="AJ44" s="122"/>
      <c r="AK44" s="123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</row>
    <row r="45" spans="1:74" s="125" customFormat="1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4"/>
      <c r="Z45" s="124"/>
      <c r="AA45" s="124"/>
      <c r="AB45" s="124"/>
      <c r="AC45" s="124"/>
      <c r="AD45" s="124"/>
      <c r="AE45" s="124"/>
      <c r="AF45" s="124"/>
      <c r="AG45" s="124"/>
      <c r="AH45" s="122"/>
      <c r="AI45" s="122"/>
      <c r="AJ45" s="122"/>
      <c r="AK45" s="123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</row>
    <row r="46" spans="1:74" s="125" customFormat="1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4"/>
      <c r="Z46" s="124"/>
      <c r="AA46" s="124"/>
      <c r="AB46" s="124"/>
      <c r="AC46" s="124"/>
      <c r="AD46" s="124"/>
      <c r="AE46" s="124"/>
      <c r="AF46" s="124"/>
      <c r="AG46" s="124"/>
      <c r="AH46" s="122"/>
      <c r="AI46" s="122"/>
      <c r="AJ46" s="122"/>
      <c r="AK46" s="123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</row>
    <row r="47" spans="1:74" s="125" customFormat="1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4"/>
      <c r="Z47" s="124"/>
      <c r="AA47" s="124"/>
      <c r="AB47" s="124"/>
      <c r="AC47" s="124"/>
      <c r="AD47" s="124"/>
      <c r="AE47" s="124"/>
      <c r="AF47" s="124"/>
      <c r="AG47" s="124"/>
      <c r="AH47" s="122"/>
      <c r="AI47" s="122"/>
      <c r="AJ47" s="122"/>
      <c r="AK47" s="123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</row>
    <row r="48" spans="1:74" s="125" customFormat="1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4"/>
      <c r="Z48" s="124"/>
      <c r="AA48" s="124"/>
      <c r="AB48" s="124"/>
      <c r="AC48" s="124"/>
      <c r="AD48" s="124"/>
      <c r="AE48" s="124"/>
      <c r="AF48" s="124"/>
      <c r="AG48" s="124"/>
      <c r="AH48" s="122"/>
      <c r="AI48" s="122"/>
      <c r="AJ48" s="122"/>
      <c r="AK48" s="123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</row>
    <row r="49" spans="1:74" s="125" customForma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4"/>
      <c r="Z49" s="124"/>
      <c r="AA49" s="124"/>
      <c r="AB49" s="124"/>
      <c r="AC49" s="124"/>
      <c r="AD49" s="124"/>
      <c r="AE49" s="124"/>
      <c r="AF49" s="124"/>
      <c r="AG49" s="124"/>
      <c r="AH49" s="122"/>
      <c r="AI49" s="122"/>
      <c r="AJ49" s="122"/>
      <c r="AK49" s="123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</row>
    <row r="50" spans="1:74" s="125" customFormat="1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4"/>
      <c r="Z50" s="124"/>
      <c r="AA50" s="124"/>
      <c r="AB50" s="124"/>
      <c r="AC50" s="124"/>
      <c r="AD50" s="124"/>
      <c r="AE50" s="124"/>
      <c r="AF50" s="124"/>
      <c r="AG50" s="124"/>
      <c r="AH50" s="122"/>
      <c r="AI50" s="122"/>
      <c r="AJ50" s="122"/>
      <c r="AK50" s="123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</row>
    <row r="51" spans="1:74" s="125" customFormat="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4"/>
      <c r="Z51" s="124"/>
      <c r="AA51" s="124"/>
      <c r="AB51" s="124"/>
      <c r="AC51" s="124"/>
      <c r="AD51" s="124"/>
      <c r="AE51" s="124"/>
      <c r="AF51" s="124"/>
      <c r="AG51" s="124"/>
      <c r="AH51" s="122"/>
      <c r="AI51" s="122"/>
      <c r="AJ51" s="122"/>
      <c r="AK51" s="123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</row>
    <row r="52" spans="1:74" s="125" customFormat="1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4"/>
      <c r="Z52" s="124"/>
      <c r="AA52" s="124"/>
      <c r="AB52" s="124"/>
      <c r="AC52" s="124"/>
      <c r="AD52" s="124"/>
      <c r="AE52" s="124"/>
      <c r="AF52" s="124"/>
      <c r="AG52" s="124"/>
      <c r="AH52" s="122"/>
      <c r="AI52" s="122"/>
      <c r="AJ52" s="122"/>
      <c r="AK52" s="123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</row>
    <row r="53" spans="1:74" s="125" customFormat="1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4"/>
      <c r="Z53" s="124"/>
      <c r="AA53" s="124"/>
      <c r="AB53" s="124"/>
      <c r="AC53" s="124"/>
      <c r="AD53" s="124"/>
      <c r="AE53" s="124"/>
      <c r="AF53" s="124"/>
      <c r="AG53" s="124"/>
      <c r="AH53" s="122"/>
      <c r="AI53" s="122"/>
      <c r="AJ53" s="122"/>
      <c r="AK53" s="123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</row>
    <row r="54" spans="1:74" s="125" customFormat="1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4"/>
      <c r="Z54" s="124"/>
      <c r="AA54" s="124"/>
      <c r="AB54" s="124"/>
      <c r="AC54" s="124"/>
      <c r="AD54" s="124"/>
      <c r="AE54" s="124"/>
      <c r="AF54" s="124"/>
      <c r="AG54" s="124"/>
      <c r="AH54" s="122"/>
      <c r="AI54" s="122"/>
      <c r="AJ54" s="122"/>
      <c r="AK54" s="123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</row>
    <row r="55" spans="1:74" s="125" customFormat="1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4"/>
      <c r="Z55" s="124"/>
      <c r="AA55" s="124"/>
      <c r="AB55" s="124"/>
      <c r="AC55" s="124"/>
      <c r="AD55" s="124"/>
      <c r="AE55" s="124"/>
      <c r="AF55" s="124"/>
      <c r="AG55" s="124"/>
      <c r="AH55" s="122"/>
      <c r="AI55" s="122"/>
      <c r="AJ55" s="122"/>
      <c r="AK55" s="123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</row>
    <row r="56" spans="1:74" s="125" customFormat="1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4"/>
      <c r="Z56" s="124"/>
      <c r="AA56" s="124"/>
      <c r="AB56" s="124"/>
      <c r="AC56" s="124"/>
      <c r="AD56" s="124"/>
      <c r="AE56" s="124"/>
      <c r="AF56" s="124"/>
      <c r="AG56" s="124"/>
      <c r="AH56" s="122"/>
      <c r="AI56" s="122"/>
      <c r="AJ56" s="122"/>
      <c r="AK56" s="123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</row>
    <row r="57" spans="1:74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4"/>
      <c r="Z57" s="124"/>
      <c r="AA57" s="124"/>
      <c r="AB57" s="124"/>
      <c r="AC57" s="124"/>
      <c r="AD57" s="124"/>
      <c r="AE57" s="124"/>
      <c r="AF57" s="124"/>
      <c r="AG57" s="124"/>
      <c r="AH57" s="122"/>
      <c r="AI57" s="122"/>
      <c r="AJ57" s="122"/>
      <c r="AK57" s="123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</row>
    <row r="58" spans="1:74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4"/>
      <c r="Z58" s="124"/>
      <c r="AA58" s="124"/>
      <c r="AB58" s="124"/>
      <c r="AC58" s="124"/>
      <c r="AD58" s="124"/>
      <c r="AE58" s="124"/>
      <c r="AF58" s="124"/>
      <c r="AG58" s="124"/>
      <c r="AH58" s="122"/>
      <c r="AI58" s="122"/>
      <c r="AJ58" s="122"/>
      <c r="AK58" s="123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</row>
    <row r="59" spans="1:74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4"/>
      <c r="Z59" s="124"/>
      <c r="AA59" s="124"/>
      <c r="AB59" s="124"/>
      <c r="AC59" s="124"/>
      <c r="AD59" s="124"/>
      <c r="AE59" s="124"/>
      <c r="AF59" s="124"/>
      <c r="AG59" s="124"/>
      <c r="AH59" s="122"/>
      <c r="AI59" s="122"/>
      <c r="AJ59" s="122"/>
      <c r="AK59" s="123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</row>
    <row r="60" spans="1:74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4"/>
      <c r="Z60" s="124"/>
      <c r="AA60" s="124"/>
      <c r="AB60" s="124"/>
      <c r="AC60" s="124"/>
      <c r="AD60" s="124"/>
      <c r="AE60" s="124"/>
      <c r="AF60" s="124"/>
      <c r="AG60" s="124"/>
      <c r="AH60" s="122"/>
      <c r="AI60" s="122"/>
      <c r="AJ60" s="122"/>
      <c r="AK60" s="123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</row>
    <row r="61" spans="1:74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4"/>
      <c r="Z61" s="124"/>
      <c r="AA61" s="124"/>
      <c r="AB61" s="124"/>
      <c r="AC61" s="124"/>
      <c r="AD61" s="124"/>
      <c r="AE61" s="124"/>
      <c r="AF61" s="124"/>
      <c r="AG61" s="124"/>
      <c r="AH61" s="122"/>
      <c r="AI61" s="122"/>
      <c r="AJ61" s="122"/>
      <c r="AK61" s="123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</row>
    <row r="62" spans="1:74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4"/>
      <c r="Z62" s="124"/>
      <c r="AA62" s="124"/>
      <c r="AB62" s="124"/>
      <c r="AC62" s="124"/>
      <c r="AD62" s="124"/>
      <c r="AE62" s="124"/>
      <c r="AF62" s="124"/>
      <c r="AG62" s="124"/>
      <c r="AH62" s="122"/>
      <c r="AI62" s="122"/>
      <c r="AJ62" s="122"/>
      <c r="AK62" s="123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</row>
    <row r="63" spans="1:74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4"/>
      <c r="Z63" s="124"/>
      <c r="AA63" s="124"/>
      <c r="AB63" s="124"/>
      <c r="AC63" s="124"/>
      <c r="AD63" s="124"/>
      <c r="AE63" s="124"/>
      <c r="AF63" s="124"/>
      <c r="AG63" s="124"/>
      <c r="AH63" s="122"/>
      <c r="AI63" s="122"/>
      <c r="AJ63" s="122"/>
      <c r="AK63" s="123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</row>
    <row r="64" spans="1:74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4"/>
      <c r="Z64" s="124"/>
      <c r="AA64" s="124"/>
      <c r="AB64" s="124"/>
      <c r="AC64" s="124"/>
      <c r="AD64" s="124"/>
      <c r="AE64" s="124"/>
      <c r="AF64" s="124"/>
      <c r="AG64" s="124"/>
      <c r="AH64" s="122"/>
      <c r="AI64" s="122"/>
      <c r="AJ64" s="122"/>
      <c r="AK64" s="123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</row>
    <row r="65" spans="1:74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4"/>
      <c r="Z65" s="124"/>
      <c r="AA65" s="124"/>
      <c r="AB65" s="124"/>
      <c r="AC65" s="124"/>
      <c r="AD65" s="124"/>
      <c r="AE65" s="124"/>
      <c r="AF65" s="124"/>
      <c r="AG65" s="124"/>
      <c r="AH65" s="122"/>
      <c r="AI65" s="122"/>
      <c r="AJ65" s="122"/>
      <c r="AK65" s="123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</row>
    <row r="66" spans="1:74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4"/>
      <c r="Z66" s="124"/>
      <c r="AA66" s="124"/>
      <c r="AB66" s="124"/>
      <c r="AC66" s="124"/>
      <c r="AD66" s="124"/>
      <c r="AE66" s="124"/>
      <c r="AF66" s="124"/>
      <c r="AG66" s="124"/>
      <c r="AH66" s="122"/>
      <c r="AI66" s="122"/>
      <c r="AJ66" s="122"/>
      <c r="AK66" s="123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</row>
    <row r="67" spans="1:74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4"/>
      <c r="Z67" s="124"/>
      <c r="AA67" s="124"/>
      <c r="AB67" s="124"/>
      <c r="AC67" s="124"/>
      <c r="AD67" s="124"/>
      <c r="AE67" s="124"/>
      <c r="AF67" s="124"/>
      <c r="AG67" s="124"/>
      <c r="AH67" s="122"/>
      <c r="AI67" s="122"/>
      <c r="AJ67" s="122"/>
      <c r="AK67" s="123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</row>
    <row r="68" spans="1:74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4"/>
      <c r="Z68" s="124"/>
      <c r="AA68" s="124"/>
      <c r="AB68" s="124"/>
      <c r="AC68" s="124"/>
      <c r="AD68" s="124"/>
      <c r="AE68" s="124"/>
      <c r="AF68" s="124"/>
      <c r="AG68" s="124"/>
      <c r="AH68" s="122"/>
      <c r="AI68" s="122"/>
      <c r="AJ68" s="122"/>
      <c r="AK68" s="123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</row>
    <row r="69" spans="1:74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4"/>
      <c r="Z69" s="124"/>
      <c r="AA69" s="124"/>
      <c r="AB69" s="124"/>
      <c r="AC69" s="124"/>
      <c r="AD69" s="124"/>
      <c r="AE69" s="124"/>
      <c r="AF69" s="124"/>
      <c r="AG69" s="124"/>
      <c r="AH69" s="122"/>
      <c r="AI69" s="122"/>
      <c r="AJ69" s="122"/>
      <c r="AK69" s="123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</row>
    <row r="70" spans="1:74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4"/>
      <c r="Z70" s="124"/>
      <c r="AA70" s="124"/>
      <c r="AB70" s="124"/>
      <c r="AC70" s="124"/>
      <c r="AD70" s="124"/>
      <c r="AE70" s="124"/>
      <c r="AF70" s="124"/>
      <c r="AG70" s="124"/>
      <c r="AH70" s="122"/>
      <c r="AI70" s="122"/>
      <c r="AJ70" s="122"/>
      <c r="AK70" s="123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</row>
    <row r="71" spans="1:74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4"/>
      <c r="Z71" s="124"/>
      <c r="AA71" s="124"/>
      <c r="AB71" s="124"/>
      <c r="AC71" s="124"/>
      <c r="AD71" s="124"/>
      <c r="AE71" s="124"/>
      <c r="AF71" s="124"/>
      <c r="AG71" s="124"/>
      <c r="AH71" s="122"/>
      <c r="AI71" s="122"/>
      <c r="AJ71" s="122"/>
      <c r="AK71" s="123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</row>
    <row r="72" spans="1:74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4"/>
      <c r="Z72" s="124"/>
      <c r="AA72" s="124"/>
      <c r="AB72" s="124"/>
      <c r="AC72" s="124"/>
      <c r="AD72" s="124"/>
      <c r="AE72" s="124"/>
      <c r="AF72" s="124"/>
      <c r="AG72" s="124"/>
      <c r="AH72" s="122"/>
      <c r="AI72" s="122"/>
      <c r="AJ72" s="122"/>
      <c r="AK72" s="123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</row>
    <row r="73" spans="1:74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4"/>
      <c r="Z73" s="124"/>
      <c r="AA73" s="124"/>
      <c r="AB73" s="124"/>
      <c r="AC73" s="124"/>
      <c r="AD73" s="124"/>
      <c r="AE73" s="124"/>
      <c r="AF73" s="124"/>
      <c r="AG73" s="124"/>
      <c r="AH73" s="122"/>
      <c r="AI73" s="122"/>
      <c r="AJ73" s="122"/>
      <c r="AK73" s="123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</row>
    <row r="74" spans="1:74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4"/>
      <c r="Z74" s="124"/>
      <c r="AA74" s="124"/>
      <c r="AB74" s="124"/>
      <c r="AC74" s="124"/>
      <c r="AD74" s="124"/>
      <c r="AE74" s="124"/>
      <c r="AF74" s="124"/>
      <c r="AG74" s="124"/>
      <c r="AH74" s="122"/>
      <c r="AI74" s="122"/>
      <c r="AJ74" s="122"/>
      <c r="AK74" s="123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</row>
    <row r="75" spans="1:74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4"/>
      <c r="Z75" s="124"/>
      <c r="AA75" s="124"/>
      <c r="AB75" s="124"/>
      <c r="AC75" s="124"/>
      <c r="AD75" s="124"/>
      <c r="AE75" s="124"/>
      <c r="AF75" s="124"/>
      <c r="AG75" s="124"/>
      <c r="AH75" s="122"/>
      <c r="AI75" s="122"/>
      <c r="AJ75" s="122"/>
      <c r="AK75" s="123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</row>
    <row r="76" spans="1:74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4"/>
      <c r="Z76" s="124"/>
      <c r="AA76" s="124"/>
      <c r="AB76" s="124"/>
      <c r="AC76" s="124"/>
      <c r="AD76" s="124"/>
      <c r="AE76" s="124"/>
      <c r="AF76" s="124"/>
      <c r="AG76" s="124"/>
      <c r="AH76" s="122"/>
      <c r="AI76" s="122"/>
      <c r="AJ76" s="122"/>
      <c r="AK76" s="123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</row>
    <row r="77" spans="1:74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4"/>
      <c r="Z77" s="124"/>
      <c r="AA77" s="124"/>
      <c r="AB77" s="124"/>
      <c r="AC77" s="124"/>
      <c r="AD77" s="124"/>
      <c r="AE77" s="124"/>
      <c r="AF77" s="124"/>
      <c r="AG77" s="124"/>
      <c r="AH77" s="122"/>
      <c r="AI77" s="122"/>
      <c r="AJ77" s="122"/>
      <c r="AK77" s="123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</row>
    <row r="78" spans="1:74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4"/>
      <c r="Z78" s="124"/>
      <c r="AA78" s="124"/>
      <c r="AB78" s="124"/>
      <c r="AC78" s="124"/>
      <c r="AD78" s="124"/>
      <c r="AE78" s="124"/>
      <c r="AF78" s="124"/>
      <c r="AG78" s="124"/>
      <c r="AH78" s="122"/>
      <c r="AI78" s="122"/>
      <c r="AJ78" s="122"/>
      <c r="AK78" s="123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</row>
    <row r="79" spans="1:74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4"/>
      <c r="Z79" s="124"/>
      <c r="AA79" s="124"/>
      <c r="AB79" s="124"/>
      <c r="AC79" s="124"/>
      <c r="AD79" s="124"/>
      <c r="AE79" s="124"/>
      <c r="AF79" s="124"/>
      <c r="AG79" s="124"/>
      <c r="AH79" s="122"/>
      <c r="AI79" s="122"/>
      <c r="AJ79" s="122"/>
      <c r="AK79" s="123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</row>
    <row r="80" spans="1:74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4"/>
      <c r="Z80" s="124"/>
      <c r="AA80" s="124"/>
      <c r="AB80" s="124"/>
      <c r="AC80" s="124"/>
      <c r="AD80" s="124"/>
      <c r="AE80" s="124"/>
      <c r="AF80" s="124"/>
      <c r="AG80" s="124"/>
      <c r="AH80" s="122"/>
      <c r="AI80" s="122"/>
      <c r="AJ80" s="122"/>
      <c r="AK80" s="123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</row>
    <row r="81" spans="1:74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4"/>
      <c r="Z81" s="124"/>
      <c r="AA81" s="124"/>
      <c r="AB81" s="124"/>
      <c r="AC81" s="124"/>
      <c r="AD81" s="124"/>
      <c r="AE81" s="124"/>
      <c r="AF81" s="124"/>
      <c r="AG81" s="124"/>
      <c r="AH81" s="122"/>
      <c r="AI81" s="122"/>
      <c r="AJ81" s="122"/>
      <c r="AK81" s="123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</row>
    <row r="82" spans="1:74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4"/>
      <c r="Z82" s="124"/>
      <c r="AA82" s="124"/>
      <c r="AB82" s="124"/>
      <c r="AC82" s="124"/>
      <c r="AD82" s="124"/>
      <c r="AE82" s="124"/>
      <c r="AF82" s="124"/>
      <c r="AG82" s="124"/>
      <c r="AH82" s="122"/>
      <c r="AI82" s="122"/>
      <c r="AJ82" s="122"/>
      <c r="AK82" s="123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</row>
    <row r="83" spans="1:74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4"/>
      <c r="Z83" s="124"/>
      <c r="AA83" s="124"/>
      <c r="AB83" s="124"/>
      <c r="AC83" s="124"/>
      <c r="AD83" s="124"/>
      <c r="AE83" s="124"/>
      <c r="AF83" s="124"/>
      <c r="AG83" s="124"/>
      <c r="AH83" s="122"/>
      <c r="AI83" s="122"/>
      <c r="AJ83" s="122"/>
      <c r="AK83" s="123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</row>
    <row r="84" spans="1:74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4"/>
      <c r="Z84" s="124"/>
      <c r="AA84" s="124"/>
      <c r="AB84" s="124"/>
      <c r="AC84" s="124"/>
      <c r="AD84" s="124"/>
      <c r="AE84" s="124"/>
      <c r="AF84" s="124"/>
      <c r="AG84" s="124"/>
      <c r="AH84" s="122"/>
      <c r="AI84" s="122"/>
      <c r="AJ84" s="122"/>
      <c r="AK84" s="123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</row>
    <row r="85" spans="1:74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4"/>
      <c r="Z85" s="124"/>
      <c r="AA85" s="124"/>
      <c r="AB85" s="124"/>
      <c r="AC85" s="124"/>
      <c r="AD85" s="124"/>
      <c r="AE85" s="124"/>
      <c r="AF85" s="124"/>
      <c r="AG85" s="124"/>
      <c r="AH85" s="122"/>
      <c r="AI85" s="122"/>
      <c r="AJ85" s="122"/>
      <c r="AK85" s="123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</row>
    <row r="86" spans="1:74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4"/>
      <c r="Z86" s="124"/>
      <c r="AA86" s="124"/>
      <c r="AB86" s="124"/>
      <c r="AC86" s="124"/>
      <c r="AD86" s="124"/>
      <c r="AE86" s="124"/>
      <c r="AF86" s="124"/>
      <c r="AG86" s="124"/>
      <c r="AH86" s="122"/>
      <c r="AI86" s="122"/>
      <c r="AJ86" s="122"/>
      <c r="AK86" s="123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</row>
    <row r="87" spans="1:74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4"/>
      <c r="Z87" s="124"/>
      <c r="AA87" s="124"/>
      <c r="AB87" s="124"/>
      <c r="AC87" s="124"/>
      <c r="AD87" s="124"/>
      <c r="AE87" s="124"/>
      <c r="AF87" s="124"/>
      <c r="AG87" s="124"/>
      <c r="AH87" s="122"/>
      <c r="AI87" s="122"/>
      <c r="AJ87" s="122"/>
      <c r="AK87" s="123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</row>
    <row r="88" spans="1:74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4"/>
      <c r="Z88" s="124"/>
      <c r="AA88" s="124"/>
      <c r="AB88" s="124"/>
      <c r="AC88" s="124"/>
      <c r="AD88" s="124"/>
      <c r="AE88" s="124"/>
      <c r="AF88" s="124"/>
      <c r="AG88" s="124"/>
      <c r="AH88" s="122"/>
      <c r="AI88" s="122"/>
      <c r="AJ88" s="122"/>
      <c r="AK88" s="123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</row>
    <row r="89" spans="1:74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4"/>
      <c r="Z89" s="124"/>
      <c r="AA89" s="124"/>
      <c r="AB89" s="124"/>
      <c r="AC89" s="124"/>
      <c r="AD89" s="124"/>
      <c r="AE89" s="124"/>
      <c r="AF89" s="124"/>
      <c r="AG89" s="124"/>
      <c r="AH89" s="122"/>
      <c r="AI89" s="122"/>
      <c r="AJ89" s="122"/>
      <c r="AK89" s="123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</row>
    <row r="90" spans="1:74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4"/>
      <c r="Z90" s="124"/>
      <c r="AA90" s="124"/>
      <c r="AB90" s="124"/>
      <c r="AC90" s="124"/>
      <c r="AD90" s="124"/>
      <c r="AE90" s="124"/>
      <c r="AF90" s="124"/>
      <c r="AG90" s="124"/>
      <c r="AH90" s="122"/>
      <c r="AI90" s="122"/>
      <c r="AJ90" s="122"/>
      <c r="AK90" s="123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</row>
    <row r="91" spans="1:74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4"/>
      <c r="Z91" s="124"/>
      <c r="AA91" s="124"/>
      <c r="AB91" s="124"/>
      <c r="AC91" s="124"/>
      <c r="AD91" s="124"/>
      <c r="AE91" s="124"/>
      <c r="AF91" s="124"/>
      <c r="AG91" s="124"/>
      <c r="AH91" s="122"/>
      <c r="AI91" s="122"/>
      <c r="AJ91" s="122"/>
      <c r="AK91" s="123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</row>
    <row r="92" spans="1:74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4"/>
      <c r="Z92" s="124"/>
      <c r="AA92" s="124"/>
      <c r="AB92" s="124"/>
      <c r="AC92" s="124"/>
      <c r="AD92" s="124"/>
      <c r="AE92" s="124"/>
      <c r="AF92" s="124"/>
      <c r="AG92" s="124"/>
      <c r="AH92" s="122"/>
      <c r="AI92" s="122"/>
      <c r="AJ92" s="122"/>
      <c r="AK92" s="123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</row>
    <row r="93" spans="1:74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4"/>
      <c r="Z93" s="124"/>
      <c r="AA93" s="124"/>
      <c r="AB93" s="124"/>
      <c r="AC93" s="124"/>
      <c r="AD93" s="124"/>
      <c r="AE93" s="124"/>
      <c r="AF93" s="124"/>
      <c r="AG93" s="124"/>
      <c r="AH93" s="122"/>
      <c r="AI93" s="122"/>
      <c r="AJ93" s="122"/>
      <c r="AK93" s="123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</row>
    <row r="94" spans="1:74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4"/>
      <c r="Z94" s="124"/>
      <c r="AA94" s="124"/>
      <c r="AB94" s="124"/>
      <c r="AC94" s="124"/>
      <c r="AD94" s="124"/>
      <c r="AE94" s="124"/>
      <c r="AF94" s="124"/>
      <c r="AG94" s="124"/>
      <c r="AH94" s="122"/>
      <c r="AI94" s="122"/>
      <c r="AJ94" s="122"/>
      <c r="AK94" s="123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</row>
    <row r="95" spans="1:74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4"/>
      <c r="Z95" s="124"/>
      <c r="AA95" s="124"/>
      <c r="AB95" s="124"/>
      <c r="AC95" s="124"/>
      <c r="AD95" s="124"/>
      <c r="AE95" s="124"/>
      <c r="AF95" s="124"/>
      <c r="AG95" s="124"/>
      <c r="AH95" s="122"/>
      <c r="AI95" s="122"/>
      <c r="AJ95" s="122"/>
      <c r="AK95" s="123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</row>
    <row r="96" spans="1:74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4"/>
      <c r="Z96" s="124"/>
      <c r="AA96" s="124"/>
      <c r="AB96" s="124"/>
      <c r="AC96" s="124"/>
      <c r="AD96" s="124"/>
      <c r="AE96" s="124"/>
      <c r="AF96" s="124"/>
      <c r="AG96" s="124"/>
      <c r="AH96" s="122"/>
      <c r="AI96" s="122"/>
      <c r="AJ96" s="122"/>
      <c r="AK96" s="123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</row>
    <row r="97" spans="1:74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4"/>
      <c r="Z97" s="124"/>
      <c r="AA97" s="124"/>
      <c r="AB97" s="124"/>
      <c r="AC97" s="124"/>
      <c r="AD97" s="124"/>
      <c r="AE97" s="124"/>
      <c r="AF97" s="124"/>
      <c r="AG97" s="124"/>
      <c r="AH97" s="122"/>
      <c r="AI97" s="122"/>
      <c r="AJ97" s="122"/>
      <c r="AK97" s="123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</row>
    <row r="98" spans="1:74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4"/>
      <c r="Z98" s="124"/>
      <c r="AA98" s="124"/>
      <c r="AB98" s="124"/>
      <c r="AC98" s="124"/>
      <c r="AD98" s="124"/>
      <c r="AE98" s="124"/>
      <c r="AF98" s="124"/>
      <c r="AG98" s="124"/>
      <c r="AH98" s="122"/>
      <c r="AI98" s="122"/>
      <c r="AJ98" s="122"/>
      <c r="AK98" s="123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</row>
    <row r="99" spans="1:74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4"/>
      <c r="Z99" s="124"/>
      <c r="AA99" s="124"/>
      <c r="AB99" s="124"/>
      <c r="AC99" s="124"/>
      <c r="AD99" s="124"/>
      <c r="AE99" s="124"/>
      <c r="AF99" s="124"/>
      <c r="AG99" s="124"/>
      <c r="AH99" s="122"/>
      <c r="AI99" s="122"/>
      <c r="AJ99" s="122"/>
      <c r="AK99" s="123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</row>
    <row r="100" spans="1:74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2"/>
      <c r="AI100" s="122"/>
      <c r="AJ100" s="122"/>
      <c r="AK100" s="123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</row>
    <row r="101" spans="1:74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2"/>
      <c r="AI101" s="122"/>
      <c r="AJ101" s="122"/>
      <c r="AK101" s="123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</row>
    <row r="102" spans="1:74">
      <c r="A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2"/>
      <c r="AI102" s="122"/>
      <c r="AJ102" s="122"/>
      <c r="AK102" s="123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</row>
    <row r="103" spans="1:74">
      <c r="A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2"/>
      <c r="AI103" s="122"/>
      <c r="AJ103" s="122"/>
      <c r="AK103" s="123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</row>
    <row r="104" spans="1:74">
      <c r="A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2"/>
      <c r="AI104" s="122"/>
      <c r="AJ104" s="122"/>
      <c r="AK104" s="123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</row>
    <row r="105" spans="1:74">
      <c r="A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2"/>
      <c r="AI105" s="122"/>
      <c r="AJ105" s="122"/>
      <c r="AK105" s="123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</row>
    <row r="106" spans="1:74">
      <c r="A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2"/>
      <c r="AI106" s="122"/>
      <c r="AJ106" s="122"/>
      <c r="AK106" s="123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</row>
    <row r="107" spans="1:74">
      <c r="A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2"/>
      <c r="AI107" s="122"/>
      <c r="AJ107" s="122"/>
      <c r="AK107" s="123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</row>
    <row r="108" spans="1:74">
      <c r="A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2"/>
      <c r="AI108" s="122"/>
      <c r="AJ108" s="122"/>
      <c r="AK108" s="123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</row>
    <row r="109" spans="1:74">
      <c r="A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2"/>
      <c r="AI109" s="122"/>
      <c r="AJ109" s="122"/>
      <c r="AK109" s="123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</row>
    <row r="110" spans="1:74">
      <c r="A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2"/>
      <c r="AI110" s="122"/>
      <c r="AJ110" s="122"/>
      <c r="AK110" s="123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</row>
    <row r="111" spans="1:74">
      <c r="A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2"/>
      <c r="AI111" s="122"/>
      <c r="AJ111" s="122"/>
      <c r="AK111" s="123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</row>
    <row r="112" spans="1:74">
      <c r="A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2"/>
      <c r="AI112" s="122"/>
      <c r="AJ112" s="122"/>
      <c r="AK112" s="123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</row>
    <row r="113" spans="1:74">
      <c r="A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2"/>
      <c r="AI113" s="122"/>
      <c r="AJ113" s="122"/>
      <c r="AK113" s="123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</row>
    <row r="114" spans="1:74">
      <c r="A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2"/>
      <c r="AI114" s="122"/>
      <c r="AJ114" s="122"/>
      <c r="AK114" s="123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</row>
    <row r="115" spans="1:74">
      <c r="A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2"/>
      <c r="AI115" s="122"/>
      <c r="AJ115" s="122"/>
      <c r="AK115" s="123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</row>
    <row r="116" spans="1:74">
      <c r="A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2"/>
      <c r="AI116" s="122"/>
      <c r="AJ116" s="122"/>
      <c r="AK116" s="123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</row>
    <row r="117" spans="1:74">
      <c r="A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2"/>
      <c r="AI117" s="122"/>
      <c r="AJ117" s="122"/>
      <c r="AK117" s="123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</row>
    <row r="118" spans="1:74">
      <c r="A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2"/>
      <c r="AI118" s="122"/>
      <c r="AJ118" s="122"/>
      <c r="AK118" s="123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</row>
    <row r="119" spans="1:74">
      <c r="A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2"/>
      <c r="AI119" s="122"/>
      <c r="AJ119" s="122"/>
      <c r="AK119" s="123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</row>
    <row r="120" spans="1:74">
      <c r="A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2"/>
      <c r="AI120" s="122"/>
      <c r="AJ120" s="122"/>
      <c r="AK120" s="123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</row>
    <row r="121" spans="1:74">
      <c r="A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2"/>
      <c r="AI121" s="122"/>
      <c r="AJ121" s="122"/>
      <c r="AK121" s="123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</row>
    <row r="122" spans="1:74">
      <c r="A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2"/>
      <c r="AI122" s="122"/>
      <c r="AJ122" s="122"/>
      <c r="AK122" s="123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</row>
    <row r="123" spans="1:74">
      <c r="A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2"/>
      <c r="AI123" s="122"/>
      <c r="AJ123" s="122"/>
      <c r="AK123" s="123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</row>
    <row r="124" spans="1:74">
      <c r="A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2"/>
      <c r="AI124" s="122"/>
      <c r="AJ124" s="122"/>
      <c r="AK124" s="123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</row>
    <row r="125" spans="1:74">
      <c r="A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2"/>
      <c r="AI125" s="122"/>
      <c r="AJ125" s="122"/>
      <c r="AK125" s="123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</row>
    <row r="126" spans="1:74">
      <c r="A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2"/>
      <c r="AI126" s="122"/>
      <c r="AJ126" s="122"/>
      <c r="AK126" s="123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</row>
    <row r="127" spans="1:74">
      <c r="A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2"/>
      <c r="AI127" s="122"/>
      <c r="AJ127" s="122"/>
      <c r="AK127" s="123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</row>
    <row r="128" spans="1:74">
      <c r="A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2"/>
      <c r="AI128" s="122"/>
      <c r="AJ128" s="122"/>
      <c r="AK128" s="123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</row>
    <row r="129" spans="1:74">
      <c r="A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2"/>
      <c r="AI129" s="122"/>
      <c r="AJ129" s="122"/>
      <c r="AK129" s="123"/>
      <c r="AL129" s="122"/>
      <c r="AM129" s="122"/>
      <c r="AN129" s="122"/>
      <c r="AO129" s="122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2"/>
    </row>
    <row r="130" spans="1:74">
      <c r="A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2"/>
      <c r="AI130" s="122"/>
      <c r="AJ130" s="122"/>
      <c r="AK130" s="123"/>
      <c r="AL130" s="122"/>
      <c r="AM130" s="122"/>
      <c r="AN130" s="122"/>
      <c r="AO130" s="122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2"/>
    </row>
    <row r="131" spans="1:74">
      <c r="A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2"/>
      <c r="AI131" s="122"/>
      <c r="AJ131" s="122"/>
      <c r="AK131" s="123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</row>
    <row r="132" spans="1:74">
      <c r="A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2"/>
      <c r="AI132" s="122"/>
      <c r="AJ132" s="122"/>
      <c r="AK132" s="123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</row>
    <row r="133" spans="1:74">
      <c r="A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2"/>
      <c r="AI133" s="122"/>
      <c r="AJ133" s="122"/>
      <c r="AK133" s="123"/>
      <c r="AL133" s="122"/>
      <c r="AM133" s="122"/>
      <c r="AN133" s="122"/>
      <c r="AO133" s="122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</row>
    <row r="134" spans="1:74">
      <c r="A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2"/>
      <c r="AI134" s="122"/>
      <c r="AJ134" s="122"/>
      <c r="AK134" s="123"/>
      <c r="AL134" s="122"/>
      <c r="AM134" s="122"/>
      <c r="AN134" s="122"/>
      <c r="AO134" s="122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2"/>
      <c r="BL134" s="122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2"/>
    </row>
    <row r="135" spans="1:74">
      <c r="A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2"/>
      <c r="AI135" s="122"/>
      <c r="AJ135" s="122"/>
      <c r="AK135" s="123"/>
      <c r="AL135" s="122"/>
      <c r="AM135" s="122"/>
      <c r="AN135" s="122"/>
      <c r="AO135" s="122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2"/>
      <c r="BL135" s="122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2"/>
    </row>
    <row r="136" spans="1:74">
      <c r="A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2"/>
      <c r="AI136" s="122"/>
      <c r="AJ136" s="122"/>
      <c r="AK136" s="123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2"/>
      <c r="BD136" s="122"/>
      <c r="BE136" s="122"/>
      <c r="BF136" s="122"/>
      <c r="BG136" s="122"/>
      <c r="BH136" s="122"/>
      <c r="BI136" s="122"/>
      <c r="BJ136" s="122"/>
      <c r="BK136" s="122"/>
      <c r="BL136" s="122"/>
      <c r="BM136" s="122"/>
      <c r="BN136" s="122"/>
      <c r="BO136" s="122"/>
      <c r="BP136" s="122"/>
      <c r="BQ136" s="122"/>
      <c r="BR136" s="122"/>
      <c r="BS136" s="122"/>
      <c r="BT136" s="122"/>
      <c r="BU136" s="122"/>
      <c r="BV136" s="122"/>
    </row>
    <row r="137" spans="1:74">
      <c r="A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2"/>
      <c r="AI137" s="122"/>
      <c r="AJ137" s="122"/>
      <c r="AK137" s="123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</row>
    <row r="138" spans="1:74">
      <c r="A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2"/>
      <c r="AI138" s="122"/>
      <c r="AJ138" s="122"/>
      <c r="AK138" s="123"/>
      <c r="AL138" s="122"/>
      <c r="AM138" s="122"/>
      <c r="AN138" s="122"/>
      <c r="AO138" s="122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2"/>
      <c r="BA138" s="122"/>
      <c r="BB138" s="122"/>
      <c r="BC138" s="122"/>
      <c r="BD138" s="122"/>
      <c r="BE138" s="122"/>
      <c r="BF138" s="122"/>
      <c r="BG138" s="122"/>
      <c r="BH138" s="122"/>
      <c r="BI138" s="122"/>
      <c r="BJ138" s="122"/>
      <c r="BK138" s="122"/>
      <c r="BL138" s="122"/>
      <c r="BM138" s="122"/>
      <c r="BN138" s="122"/>
      <c r="BO138" s="122"/>
      <c r="BP138" s="122"/>
      <c r="BQ138" s="122"/>
      <c r="BR138" s="122"/>
      <c r="BS138" s="122"/>
      <c r="BT138" s="122"/>
      <c r="BU138" s="122"/>
      <c r="BV138" s="122"/>
    </row>
    <row r="139" spans="1:74">
      <c r="A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2"/>
      <c r="AI139" s="122"/>
      <c r="AJ139" s="122"/>
      <c r="AK139" s="123"/>
      <c r="AL139" s="122"/>
      <c r="AM139" s="122"/>
      <c r="AN139" s="122"/>
      <c r="AO139" s="122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2"/>
      <c r="BA139" s="122"/>
      <c r="BB139" s="122"/>
      <c r="BC139" s="122"/>
      <c r="BD139" s="122"/>
      <c r="BE139" s="122"/>
      <c r="BF139" s="122"/>
      <c r="BG139" s="122"/>
      <c r="BH139" s="122"/>
      <c r="BI139" s="122"/>
      <c r="BJ139" s="122"/>
      <c r="BK139" s="122"/>
      <c r="BL139" s="122"/>
      <c r="BM139" s="122"/>
      <c r="BN139" s="122"/>
      <c r="BO139" s="122"/>
      <c r="BP139" s="122"/>
      <c r="BQ139" s="122"/>
      <c r="BR139" s="122"/>
      <c r="BS139" s="122"/>
      <c r="BT139" s="122"/>
      <c r="BU139" s="122"/>
      <c r="BV139" s="122"/>
    </row>
    <row r="140" spans="1:74">
      <c r="A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2"/>
      <c r="AI140" s="122"/>
      <c r="AJ140" s="122"/>
      <c r="AK140" s="123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122"/>
      <c r="BG140" s="122"/>
      <c r="BH140" s="122"/>
      <c r="BI140" s="122"/>
      <c r="BJ140" s="122"/>
      <c r="BK140" s="122"/>
      <c r="BL140" s="122"/>
      <c r="BM140" s="122"/>
      <c r="BN140" s="122"/>
      <c r="BO140" s="122"/>
      <c r="BP140" s="122"/>
      <c r="BQ140" s="122"/>
      <c r="BR140" s="122"/>
      <c r="BS140" s="122"/>
      <c r="BT140" s="122"/>
      <c r="BU140" s="122"/>
      <c r="BV140" s="122"/>
    </row>
    <row r="141" spans="1:74">
      <c r="A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2"/>
      <c r="AI141" s="122"/>
      <c r="AJ141" s="122"/>
      <c r="AK141" s="123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2"/>
      <c r="BA141" s="122"/>
      <c r="BB141" s="122"/>
      <c r="BC141" s="122"/>
      <c r="BD141" s="122"/>
      <c r="BE141" s="122"/>
      <c r="BF141" s="122"/>
      <c r="BG141" s="122"/>
      <c r="BH141" s="122"/>
      <c r="BI141" s="122"/>
      <c r="BJ141" s="122"/>
      <c r="BK141" s="122"/>
      <c r="BL141" s="122"/>
      <c r="BM141" s="122"/>
      <c r="BN141" s="122"/>
      <c r="BO141" s="122"/>
      <c r="BP141" s="122"/>
      <c r="BQ141" s="122"/>
      <c r="BR141" s="122"/>
      <c r="BS141" s="122"/>
      <c r="BT141" s="122"/>
      <c r="BU141" s="122"/>
      <c r="BV141" s="122"/>
    </row>
    <row r="142" spans="1:74">
      <c r="A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2"/>
      <c r="AI142" s="122"/>
      <c r="AJ142" s="122"/>
      <c r="AK142" s="123"/>
      <c r="AL142" s="122"/>
      <c r="AM142" s="122"/>
      <c r="AN142" s="122"/>
      <c r="AO142" s="122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2"/>
      <c r="BA142" s="122"/>
      <c r="BB142" s="122"/>
      <c r="BC142" s="122"/>
      <c r="BD142" s="122"/>
      <c r="BE142" s="122"/>
      <c r="BF142" s="122"/>
      <c r="BG142" s="122"/>
      <c r="BH142" s="122"/>
      <c r="BI142" s="122"/>
      <c r="BJ142" s="122"/>
      <c r="BK142" s="122"/>
      <c r="BL142" s="122"/>
      <c r="BM142" s="122"/>
      <c r="BN142" s="122"/>
      <c r="BO142" s="122"/>
      <c r="BP142" s="122"/>
      <c r="BQ142" s="122"/>
      <c r="BR142" s="122"/>
      <c r="BS142" s="122"/>
      <c r="BT142" s="122"/>
      <c r="BU142" s="122"/>
      <c r="BV142" s="122"/>
    </row>
    <row r="143" spans="1:74">
      <c r="A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2"/>
      <c r="AI143" s="122"/>
      <c r="AJ143" s="122"/>
      <c r="AK143" s="123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2"/>
      <c r="BA143" s="122"/>
      <c r="BB143" s="122"/>
      <c r="BC143" s="122"/>
      <c r="BD143" s="122"/>
      <c r="BE143" s="122"/>
      <c r="BF143" s="122"/>
      <c r="BG143" s="122"/>
      <c r="BH143" s="122"/>
      <c r="BI143" s="122"/>
      <c r="BJ143" s="122"/>
      <c r="BK143" s="122"/>
      <c r="BL143" s="122"/>
      <c r="BM143" s="122"/>
      <c r="BN143" s="122"/>
      <c r="BO143" s="122"/>
      <c r="BP143" s="122"/>
      <c r="BQ143" s="122"/>
      <c r="BR143" s="122"/>
      <c r="BS143" s="122"/>
      <c r="BT143" s="122"/>
      <c r="BU143" s="122"/>
      <c r="BV143" s="122"/>
    </row>
    <row r="144" spans="1:74">
      <c r="A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2"/>
      <c r="AI144" s="122"/>
      <c r="AJ144" s="122"/>
      <c r="AK144" s="123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  <c r="BH144" s="122"/>
      <c r="BI144" s="122"/>
      <c r="BJ144" s="122"/>
      <c r="BK144" s="122"/>
      <c r="BL144" s="122"/>
      <c r="BM144" s="122"/>
      <c r="BN144" s="122"/>
      <c r="BO144" s="122"/>
      <c r="BP144" s="122"/>
      <c r="BQ144" s="122"/>
      <c r="BR144" s="122"/>
      <c r="BS144" s="122"/>
      <c r="BT144" s="122"/>
      <c r="BU144" s="122"/>
      <c r="BV144" s="122"/>
    </row>
    <row r="145" spans="1:74">
      <c r="A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2"/>
      <c r="AI145" s="122"/>
      <c r="AJ145" s="122"/>
      <c r="AK145" s="123"/>
      <c r="AL145" s="122"/>
      <c r="AM145" s="122"/>
      <c r="AN145" s="122"/>
      <c r="AO145" s="122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122"/>
      <c r="BF145" s="122"/>
      <c r="BG145" s="122"/>
      <c r="BH145" s="122"/>
      <c r="BI145" s="122"/>
      <c r="BJ145" s="122"/>
      <c r="BK145" s="122"/>
      <c r="BL145" s="122"/>
      <c r="BM145" s="122"/>
      <c r="BN145" s="122"/>
      <c r="BO145" s="122"/>
      <c r="BP145" s="122"/>
      <c r="BQ145" s="122"/>
      <c r="BR145" s="122"/>
      <c r="BS145" s="122"/>
      <c r="BT145" s="122"/>
      <c r="BU145" s="122"/>
      <c r="BV145" s="122"/>
    </row>
    <row r="146" spans="1:74">
      <c r="A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2"/>
      <c r="AI146" s="122"/>
      <c r="AJ146" s="122"/>
      <c r="AK146" s="123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2"/>
      <c r="BA146" s="122"/>
      <c r="BB146" s="122"/>
      <c r="BC146" s="122"/>
      <c r="BD146" s="122"/>
      <c r="BE146" s="122"/>
      <c r="BF146" s="122"/>
      <c r="BG146" s="122"/>
      <c r="BH146" s="122"/>
      <c r="BI146" s="122"/>
      <c r="BJ146" s="122"/>
      <c r="BK146" s="122"/>
      <c r="BL146" s="122"/>
      <c r="BM146" s="122"/>
      <c r="BN146" s="122"/>
      <c r="BO146" s="122"/>
      <c r="BP146" s="122"/>
      <c r="BQ146" s="122"/>
      <c r="BR146" s="122"/>
      <c r="BS146" s="122"/>
      <c r="BT146" s="122"/>
      <c r="BU146" s="122"/>
      <c r="BV146" s="122"/>
    </row>
    <row r="147" spans="1:74">
      <c r="A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2"/>
      <c r="AI147" s="122"/>
      <c r="AJ147" s="122"/>
      <c r="AK147" s="123"/>
      <c r="AL147" s="122"/>
      <c r="AM147" s="122"/>
      <c r="AN147" s="122"/>
      <c r="AO147" s="122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2"/>
      <c r="BA147" s="122"/>
      <c r="BB147" s="122"/>
      <c r="BC147" s="122"/>
      <c r="BD147" s="122"/>
      <c r="BE147" s="122"/>
      <c r="BF147" s="122"/>
      <c r="BG147" s="122"/>
      <c r="BH147" s="122"/>
      <c r="BI147" s="122"/>
      <c r="BJ147" s="122"/>
      <c r="BK147" s="122"/>
      <c r="BL147" s="122"/>
      <c r="BM147" s="122"/>
      <c r="BN147" s="122"/>
      <c r="BO147" s="122"/>
      <c r="BP147" s="122"/>
      <c r="BQ147" s="122"/>
      <c r="BR147" s="122"/>
      <c r="BS147" s="122"/>
      <c r="BT147" s="122"/>
      <c r="BU147" s="122"/>
      <c r="BV147" s="122"/>
    </row>
    <row r="148" spans="1:74">
      <c r="A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2"/>
      <c r="AI148" s="122"/>
      <c r="AJ148" s="122"/>
      <c r="AK148" s="123"/>
      <c r="AL148" s="122"/>
      <c r="AM148" s="122"/>
      <c r="AN148" s="122"/>
      <c r="AO148" s="122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122"/>
      <c r="BF148" s="122"/>
      <c r="BG148" s="122"/>
      <c r="BH148" s="122"/>
      <c r="BI148" s="122"/>
      <c r="BJ148" s="122"/>
      <c r="BK148" s="122"/>
      <c r="BL148" s="122"/>
      <c r="BM148" s="122"/>
      <c r="BN148" s="122"/>
      <c r="BO148" s="122"/>
      <c r="BP148" s="122"/>
      <c r="BQ148" s="122"/>
      <c r="BR148" s="122"/>
      <c r="BS148" s="122"/>
      <c r="BT148" s="122"/>
      <c r="BU148" s="122"/>
      <c r="BV148" s="122"/>
    </row>
    <row r="149" spans="1:74">
      <c r="A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2"/>
      <c r="AI149" s="122"/>
      <c r="AJ149" s="122"/>
      <c r="AK149" s="123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2"/>
      <c r="BA149" s="122"/>
      <c r="BB149" s="122"/>
      <c r="BC149" s="122"/>
      <c r="BD149" s="122"/>
      <c r="BE149" s="122"/>
      <c r="BF149" s="122"/>
      <c r="BG149" s="122"/>
      <c r="BH149" s="122"/>
      <c r="BI149" s="122"/>
      <c r="BJ149" s="122"/>
      <c r="BK149" s="122"/>
      <c r="BL149" s="122"/>
      <c r="BM149" s="122"/>
      <c r="BN149" s="122"/>
      <c r="BO149" s="122"/>
      <c r="BP149" s="122"/>
      <c r="BQ149" s="122"/>
      <c r="BR149" s="122"/>
      <c r="BS149" s="122"/>
      <c r="BT149" s="122"/>
      <c r="BU149" s="122"/>
      <c r="BV149" s="122"/>
    </row>
    <row r="150" spans="1:74">
      <c r="A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2"/>
      <c r="AI150" s="122"/>
      <c r="AJ150" s="122"/>
      <c r="AK150" s="123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122"/>
      <c r="BG150" s="122"/>
      <c r="BH150" s="122"/>
      <c r="BI150" s="122"/>
      <c r="BJ150" s="122"/>
      <c r="BK150" s="122"/>
      <c r="BL150" s="122"/>
      <c r="BM150" s="122"/>
      <c r="BN150" s="122"/>
      <c r="BO150" s="122"/>
      <c r="BP150" s="122"/>
      <c r="BQ150" s="122"/>
      <c r="BR150" s="122"/>
      <c r="BS150" s="122"/>
      <c r="BT150" s="122"/>
      <c r="BU150" s="122"/>
      <c r="BV150" s="122"/>
    </row>
    <row r="151" spans="1:74">
      <c r="A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2"/>
      <c r="AI151" s="122"/>
      <c r="AJ151" s="122"/>
      <c r="AK151" s="123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  <c r="BJ151" s="122"/>
      <c r="BK151" s="122"/>
      <c r="BL151" s="122"/>
      <c r="BM151" s="122"/>
      <c r="BN151" s="122"/>
      <c r="BO151" s="122"/>
      <c r="BP151" s="122"/>
      <c r="BQ151" s="122"/>
      <c r="BR151" s="122"/>
      <c r="BS151" s="122"/>
      <c r="BT151" s="122"/>
      <c r="BU151" s="122"/>
      <c r="BV151" s="122"/>
    </row>
    <row r="152" spans="1:74">
      <c r="A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2"/>
      <c r="AI152" s="122"/>
      <c r="AJ152" s="122"/>
      <c r="AK152" s="123"/>
      <c r="AL152" s="122"/>
      <c r="AM152" s="122"/>
      <c r="AN152" s="122"/>
      <c r="AO152" s="122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122"/>
      <c r="BF152" s="122"/>
      <c r="BG152" s="122"/>
      <c r="BH152" s="122"/>
      <c r="BI152" s="122"/>
      <c r="BJ152" s="122"/>
      <c r="BK152" s="122"/>
      <c r="BL152" s="122"/>
      <c r="BM152" s="122"/>
      <c r="BN152" s="122"/>
      <c r="BO152" s="122"/>
      <c r="BP152" s="122"/>
      <c r="BQ152" s="122"/>
      <c r="BR152" s="122"/>
      <c r="BS152" s="122"/>
      <c r="BT152" s="122"/>
      <c r="BU152" s="122"/>
      <c r="BV152" s="122"/>
    </row>
    <row r="153" spans="1:74">
      <c r="A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2"/>
      <c r="AI153" s="122"/>
      <c r="AJ153" s="122"/>
      <c r="AK153" s="123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2"/>
      <c r="BA153" s="122"/>
      <c r="BB153" s="122"/>
      <c r="BC153" s="122"/>
      <c r="BD153" s="122"/>
      <c r="BE153" s="122"/>
      <c r="BF153" s="122"/>
      <c r="BG153" s="122"/>
      <c r="BH153" s="122"/>
      <c r="BI153" s="122"/>
      <c r="BJ153" s="122"/>
      <c r="BK153" s="122"/>
      <c r="BL153" s="122"/>
      <c r="BM153" s="122"/>
      <c r="BN153" s="122"/>
      <c r="BO153" s="122"/>
      <c r="BP153" s="122"/>
      <c r="BQ153" s="122"/>
      <c r="BR153" s="122"/>
      <c r="BS153" s="122"/>
      <c r="BT153" s="122"/>
      <c r="BU153" s="122"/>
      <c r="BV153" s="122"/>
    </row>
    <row r="154" spans="1:74">
      <c r="A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2"/>
      <c r="AI154" s="122"/>
      <c r="AJ154" s="122"/>
      <c r="AK154" s="123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  <c r="BJ154" s="122"/>
      <c r="BK154" s="122"/>
      <c r="BL154" s="122"/>
      <c r="BM154" s="122"/>
      <c r="BN154" s="122"/>
      <c r="BO154" s="122"/>
      <c r="BP154" s="122"/>
      <c r="BQ154" s="122"/>
      <c r="BR154" s="122"/>
      <c r="BS154" s="122"/>
      <c r="BT154" s="122"/>
      <c r="BU154" s="122"/>
      <c r="BV154" s="122"/>
    </row>
    <row r="155" spans="1:74">
      <c r="A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2"/>
      <c r="AI155" s="122"/>
      <c r="AJ155" s="122"/>
      <c r="AK155" s="123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  <c r="BJ155" s="122"/>
      <c r="BK155" s="122"/>
      <c r="BL155" s="122"/>
      <c r="BM155" s="122"/>
      <c r="BN155" s="122"/>
      <c r="BO155" s="122"/>
      <c r="BP155" s="122"/>
      <c r="BQ155" s="122"/>
      <c r="BR155" s="122"/>
      <c r="BS155" s="122"/>
      <c r="BT155" s="122"/>
      <c r="BU155" s="122"/>
      <c r="BV155" s="122"/>
    </row>
    <row r="156" spans="1:74">
      <c r="A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2"/>
      <c r="AI156" s="122"/>
      <c r="AJ156" s="122"/>
      <c r="AK156" s="123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22"/>
      <c r="BJ156" s="122"/>
      <c r="BK156" s="122"/>
      <c r="BL156" s="122"/>
      <c r="BM156" s="122"/>
      <c r="BN156" s="122"/>
      <c r="BO156" s="122"/>
      <c r="BP156" s="122"/>
      <c r="BQ156" s="122"/>
      <c r="BR156" s="122"/>
      <c r="BS156" s="122"/>
      <c r="BT156" s="122"/>
      <c r="BU156" s="122"/>
      <c r="BV156" s="122"/>
    </row>
    <row r="157" spans="1:74">
      <c r="A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2"/>
      <c r="AI157" s="122"/>
      <c r="AJ157" s="122"/>
      <c r="AK157" s="123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</row>
    <row r="158" spans="1:74">
      <c r="A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2"/>
      <c r="AI158" s="122"/>
      <c r="AJ158" s="122"/>
      <c r="AK158" s="123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</row>
    <row r="159" spans="1:74">
      <c r="A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2"/>
      <c r="AI159" s="122"/>
      <c r="AJ159" s="122"/>
      <c r="AK159" s="123"/>
      <c r="AL159" s="122"/>
      <c r="AM159" s="122"/>
      <c r="AN159" s="122"/>
      <c r="AO159" s="122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122"/>
      <c r="BG159" s="122"/>
      <c r="BH159" s="122"/>
      <c r="BI159" s="122"/>
      <c r="BJ159" s="122"/>
      <c r="BK159" s="122"/>
      <c r="BL159" s="122"/>
      <c r="BM159" s="122"/>
      <c r="BN159" s="122"/>
      <c r="BO159" s="122"/>
      <c r="BP159" s="122"/>
      <c r="BQ159" s="122"/>
      <c r="BR159" s="122"/>
      <c r="BS159" s="122"/>
      <c r="BT159" s="122"/>
      <c r="BU159" s="122"/>
      <c r="BV159" s="122"/>
    </row>
    <row r="160" spans="1:74">
      <c r="A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2"/>
      <c r="AI160" s="122"/>
      <c r="AJ160" s="122"/>
      <c r="AK160" s="123"/>
      <c r="AL160" s="122"/>
      <c r="AM160" s="122"/>
      <c r="AN160" s="122"/>
      <c r="AO160" s="122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122"/>
      <c r="BF160" s="122"/>
      <c r="BG160" s="122"/>
      <c r="BH160" s="122"/>
      <c r="BI160" s="122"/>
      <c r="BJ160" s="122"/>
      <c r="BK160" s="122"/>
      <c r="BL160" s="122"/>
      <c r="BM160" s="122"/>
      <c r="BN160" s="122"/>
      <c r="BO160" s="122"/>
      <c r="BP160" s="122"/>
      <c r="BQ160" s="122"/>
      <c r="BR160" s="122"/>
      <c r="BS160" s="122"/>
      <c r="BT160" s="122"/>
      <c r="BU160" s="122"/>
      <c r="BV160" s="122"/>
    </row>
    <row r="161" spans="1:74">
      <c r="A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2"/>
      <c r="AI161" s="122"/>
      <c r="AJ161" s="122"/>
      <c r="AK161" s="123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</row>
    <row r="162" spans="1:74">
      <c r="A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2"/>
      <c r="AI162" s="122"/>
      <c r="AJ162" s="122"/>
      <c r="AK162" s="123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</row>
    <row r="163" spans="1:74">
      <c r="A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2"/>
      <c r="AI163" s="122"/>
      <c r="AJ163" s="122"/>
      <c r="AK163" s="123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</row>
    <row r="164" spans="1:74">
      <c r="A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2"/>
      <c r="AI164" s="122"/>
      <c r="AJ164" s="122"/>
      <c r="AK164" s="123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</row>
    <row r="165" spans="1:74">
      <c r="A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2"/>
      <c r="AI165" s="122"/>
      <c r="AJ165" s="122"/>
      <c r="AK165" s="123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</row>
    <row r="166" spans="1:74">
      <c r="A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2"/>
      <c r="AI166" s="122"/>
      <c r="AJ166" s="122"/>
      <c r="AK166" s="123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122"/>
      <c r="BG166" s="122"/>
      <c r="BH166" s="122"/>
      <c r="BI166" s="122"/>
      <c r="BJ166" s="122"/>
      <c r="BK166" s="122"/>
      <c r="BL166" s="122"/>
      <c r="BM166" s="122"/>
      <c r="BN166" s="122"/>
      <c r="BO166" s="122"/>
      <c r="BP166" s="122"/>
      <c r="BQ166" s="122"/>
      <c r="BR166" s="122"/>
      <c r="BS166" s="122"/>
      <c r="BT166" s="122"/>
      <c r="BU166" s="122"/>
      <c r="BV166" s="122"/>
    </row>
    <row r="167" spans="1:74">
      <c r="A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2"/>
      <c r="AI167" s="122"/>
      <c r="AJ167" s="122"/>
      <c r="AK167" s="123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</row>
    <row r="168" spans="1:74">
      <c r="A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2"/>
      <c r="AI168" s="122"/>
      <c r="AJ168" s="122"/>
      <c r="AK168" s="123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</row>
    <row r="169" spans="1:74">
      <c r="A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2"/>
      <c r="AI169" s="122"/>
      <c r="AJ169" s="122"/>
      <c r="AK169" s="123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122"/>
      <c r="BG169" s="122"/>
      <c r="BH169" s="122"/>
      <c r="BI169" s="122"/>
      <c r="BJ169" s="122"/>
      <c r="BK169" s="122"/>
      <c r="BL169" s="122"/>
      <c r="BM169" s="122"/>
      <c r="BN169" s="122"/>
      <c r="BO169" s="122"/>
      <c r="BP169" s="122"/>
      <c r="BQ169" s="122"/>
      <c r="BR169" s="122"/>
      <c r="BS169" s="122"/>
      <c r="BT169" s="122"/>
      <c r="BU169" s="122"/>
      <c r="BV169" s="122"/>
    </row>
    <row r="170" spans="1:74">
      <c r="A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2"/>
      <c r="AI170" s="122"/>
      <c r="AJ170" s="122"/>
      <c r="AK170" s="123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2"/>
      <c r="BA170" s="122"/>
      <c r="BB170" s="122"/>
      <c r="BC170" s="122"/>
      <c r="BD170" s="122"/>
      <c r="BE170" s="122"/>
      <c r="BF170" s="122"/>
      <c r="BG170" s="122"/>
      <c r="BH170" s="122"/>
      <c r="BI170" s="122"/>
      <c r="BJ170" s="122"/>
      <c r="BK170" s="122"/>
      <c r="BL170" s="122"/>
      <c r="BM170" s="122"/>
      <c r="BN170" s="122"/>
      <c r="BO170" s="122"/>
      <c r="BP170" s="122"/>
      <c r="BQ170" s="122"/>
      <c r="BR170" s="122"/>
      <c r="BS170" s="122"/>
      <c r="BT170" s="122"/>
      <c r="BU170" s="122"/>
      <c r="BV170" s="122"/>
    </row>
    <row r="171" spans="1:74">
      <c r="A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2"/>
      <c r="AI171" s="122"/>
      <c r="AJ171" s="122"/>
      <c r="AK171" s="123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2"/>
      <c r="BA171" s="122"/>
      <c r="BB171" s="122"/>
      <c r="BC171" s="122"/>
      <c r="BD171" s="122"/>
      <c r="BE171" s="122"/>
      <c r="BF171" s="122"/>
      <c r="BG171" s="122"/>
      <c r="BH171" s="122"/>
      <c r="BI171" s="122"/>
      <c r="BJ171" s="122"/>
      <c r="BK171" s="122"/>
      <c r="BL171" s="122"/>
      <c r="BM171" s="122"/>
      <c r="BN171" s="122"/>
      <c r="BO171" s="122"/>
      <c r="BP171" s="122"/>
      <c r="BQ171" s="122"/>
      <c r="BR171" s="122"/>
      <c r="BS171" s="122"/>
      <c r="BT171" s="122"/>
      <c r="BU171" s="122"/>
      <c r="BV171" s="122"/>
    </row>
    <row r="172" spans="1:74">
      <c r="A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2"/>
      <c r="AI172" s="122"/>
      <c r="AJ172" s="122"/>
      <c r="AK172" s="123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</row>
    <row r="173" spans="1:74">
      <c r="A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2"/>
      <c r="AI173" s="122"/>
      <c r="AJ173" s="122"/>
      <c r="AK173" s="123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122"/>
      <c r="BG173" s="122"/>
      <c r="BH173" s="122"/>
      <c r="BI173" s="122"/>
      <c r="BJ173" s="122"/>
      <c r="BK173" s="122"/>
      <c r="BL173" s="122"/>
      <c r="BM173" s="122"/>
      <c r="BN173" s="122"/>
      <c r="BO173" s="122"/>
      <c r="BP173" s="122"/>
      <c r="BQ173" s="122"/>
      <c r="BR173" s="122"/>
      <c r="BS173" s="122"/>
      <c r="BT173" s="122"/>
      <c r="BU173" s="122"/>
      <c r="BV173" s="122"/>
    </row>
    <row r="174" spans="1:74">
      <c r="A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2"/>
      <c r="AI174" s="122"/>
      <c r="AJ174" s="122"/>
      <c r="AK174" s="123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2"/>
      <c r="BF174" s="122"/>
      <c r="BG174" s="122"/>
      <c r="BH174" s="122"/>
      <c r="BI174" s="122"/>
      <c r="BJ174" s="122"/>
      <c r="BK174" s="122"/>
      <c r="BL174" s="122"/>
      <c r="BM174" s="122"/>
      <c r="BN174" s="122"/>
      <c r="BO174" s="122"/>
      <c r="BP174" s="122"/>
      <c r="BQ174" s="122"/>
      <c r="BR174" s="122"/>
      <c r="BS174" s="122"/>
      <c r="BT174" s="122"/>
      <c r="BU174" s="122"/>
      <c r="BV174" s="122"/>
    </row>
    <row r="175" spans="1:74">
      <c r="A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2"/>
      <c r="AI175" s="122"/>
      <c r="AJ175" s="122"/>
      <c r="AK175" s="123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</row>
    <row r="176" spans="1:74">
      <c r="A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2"/>
      <c r="AI176" s="122"/>
      <c r="AJ176" s="122"/>
      <c r="AK176" s="123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2"/>
      <c r="BA176" s="122"/>
      <c r="BB176" s="122"/>
      <c r="BC176" s="122"/>
      <c r="BD176" s="122"/>
      <c r="BE176" s="122"/>
      <c r="BF176" s="122"/>
      <c r="BG176" s="122"/>
      <c r="BH176" s="122"/>
      <c r="BI176" s="122"/>
      <c r="BJ176" s="122"/>
      <c r="BK176" s="122"/>
      <c r="BL176" s="122"/>
      <c r="BM176" s="122"/>
      <c r="BN176" s="122"/>
      <c r="BO176" s="122"/>
      <c r="BP176" s="122"/>
      <c r="BQ176" s="122"/>
      <c r="BR176" s="122"/>
      <c r="BS176" s="122"/>
      <c r="BT176" s="122"/>
      <c r="BU176" s="122"/>
      <c r="BV176" s="122"/>
    </row>
    <row r="177" spans="1:74">
      <c r="A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2"/>
      <c r="AI177" s="122"/>
      <c r="AJ177" s="122"/>
      <c r="AK177" s="123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2"/>
      <c r="BA177" s="122"/>
      <c r="BB177" s="122"/>
      <c r="BC177" s="122"/>
      <c r="BD177" s="122"/>
      <c r="BE177" s="122"/>
      <c r="BF177" s="122"/>
      <c r="BG177" s="122"/>
      <c r="BH177" s="122"/>
      <c r="BI177" s="122"/>
      <c r="BJ177" s="122"/>
      <c r="BK177" s="122"/>
      <c r="BL177" s="122"/>
      <c r="BM177" s="122"/>
      <c r="BN177" s="122"/>
      <c r="BO177" s="122"/>
      <c r="BP177" s="122"/>
      <c r="BQ177" s="122"/>
      <c r="BR177" s="122"/>
      <c r="BS177" s="122"/>
      <c r="BT177" s="122"/>
      <c r="BU177" s="122"/>
      <c r="BV177" s="122"/>
    </row>
    <row r="178" spans="1:74">
      <c r="A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2"/>
      <c r="AI178" s="122"/>
      <c r="AJ178" s="122"/>
      <c r="AK178" s="123"/>
      <c r="AL178" s="122"/>
      <c r="AM178" s="122"/>
      <c r="AN178" s="122"/>
      <c r="AO178" s="122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2"/>
      <c r="BA178" s="122"/>
      <c r="BB178" s="122"/>
      <c r="BC178" s="122"/>
      <c r="BD178" s="122"/>
      <c r="BE178" s="122"/>
      <c r="BF178" s="122"/>
      <c r="BG178" s="122"/>
      <c r="BH178" s="122"/>
      <c r="BI178" s="122"/>
      <c r="BJ178" s="122"/>
      <c r="BK178" s="122"/>
      <c r="BL178" s="122"/>
      <c r="BM178" s="122"/>
      <c r="BN178" s="122"/>
      <c r="BO178" s="122"/>
      <c r="BP178" s="122"/>
      <c r="BQ178" s="122"/>
      <c r="BR178" s="122"/>
      <c r="BS178" s="122"/>
      <c r="BT178" s="122"/>
      <c r="BU178" s="122"/>
      <c r="BV178" s="122"/>
    </row>
    <row r="179" spans="1:74">
      <c r="A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2"/>
      <c r="AI179" s="122"/>
      <c r="AJ179" s="122"/>
      <c r="AK179" s="123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</row>
    <row r="180" spans="1:74">
      <c r="A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2"/>
      <c r="AI180" s="122"/>
      <c r="AJ180" s="122"/>
      <c r="AK180" s="123"/>
      <c r="AL180" s="122"/>
      <c r="AM180" s="122"/>
      <c r="AN180" s="122"/>
      <c r="AO180" s="122"/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2"/>
      <c r="BA180" s="122"/>
      <c r="BB180" s="122"/>
      <c r="BC180" s="122"/>
      <c r="BD180" s="122"/>
      <c r="BE180" s="122"/>
      <c r="BF180" s="122"/>
      <c r="BG180" s="122"/>
      <c r="BH180" s="122"/>
      <c r="BI180" s="122"/>
      <c r="BJ180" s="122"/>
      <c r="BK180" s="122"/>
      <c r="BL180" s="122"/>
      <c r="BM180" s="122"/>
      <c r="BN180" s="122"/>
      <c r="BO180" s="122"/>
      <c r="BP180" s="122"/>
      <c r="BQ180" s="122"/>
      <c r="BR180" s="122"/>
      <c r="BS180" s="122"/>
      <c r="BT180" s="122"/>
      <c r="BU180" s="122"/>
      <c r="BV180" s="122"/>
    </row>
    <row r="181" spans="1:74">
      <c r="A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2"/>
      <c r="AI181" s="122"/>
      <c r="AJ181" s="122"/>
      <c r="AK181" s="123"/>
      <c r="AL181" s="122"/>
      <c r="AM181" s="122"/>
      <c r="AN181" s="122"/>
      <c r="AO181" s="122"/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2"/>
      <c r="BA181" s="122"/>
      <c r="BB181" s="122"/>
      <c r="BC181" s="122"/>
      <c r="BD181" s="122"/>
      <c r="BE181" s="122"/>
      <c r="BF181" s="122"/>
      <c r="BG181" s="122"/>
      <c r="BH181" s="122"/>
      <c r="BI181" s="122"/>
      <c r="BJ181" s="122"/>
      <c r="BK181" s="122"/>
      <c r="BL181" s="122"/>
      <c r="BM181" s="122"/>
      <c r="BN181" s="122"/>
      <c r="BO181" s="122"/>
      <c r="BP181" s="122"/>
      <c r="BQ181" s="122"/>
      <c r="BR181" s="122"/>
      <c r="BS181" s="122"/>
      <c r="BT181" s="122"/>
      <c r="BU181" s="122"/>
      <c r="BV181" s="122"/>
    </row>
    <row r="182" spans="1:74">
      <c r="A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2"/>
      <c r="AI182" s="122"/>
      <c r="AJ182" s="122"/>
      <c r="AK182" s="123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</row>
    <row r="183" spans="1:74">
      <c r="A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2"/>
      <c r="AI183" s="122"/>
      <c r="AJ183" s="122"/>
      <c r="AK183" s="123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2"/>
      <c r="BA183" s="122"/>
      <c r="BB183" s="122"/>
      <c r="BC183" s="122"/>
      <c r="BD183" s="122"/>
      <c r="BE183" s="122"/>
      <c r="BF183" s="122"/>
      <c r="BG183" s="122"/>
      <c r="BH183" s="122"/>
      <c r="BI183" s="122"/>
      <c r="BJ183" s="122"/>
      <c r="BK183" s="122"/>
      <c r="BL183" s="122"/>
      <c r="BM183" s="122"/>
      <c r="BN183" s="122"/>
      <c r="BO183" s="122"/>
      <c r="BP183" s="122"/>
      <c r="BQ183" s="122"/>
      <c r="BR183" s="122"/>
      <c r="BS183" s="122"/>
      <c r="BT183" s="122"/>
      <c r="BU183" s="122"/>
      <c r="BV183" s="122"/>
    </row>
    <row r="184" spans="1:74">
      <c r="A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2"/>
      <c r="AI184" s="122"/>
      <c r="AJ184" s="122"/>
      <c r="AK184" s="123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122"/>
      <c r="BG184" s="122"/>
      <c r="BH184" s="122"/>
      <c r="BI184" s="122"/>
      <c r="BJ184" s="122"/>
      <c r="BK184" s="122"/>
      <c r="BL184" s="122"/>
      <c r="BM184" s="122"/>
      <c r="BN184" s="122"/>
      <c r="BO184" s="122"/>
      <c r="BP184" s="122"/>
      <c r="BQ184" s="122"/>
      <c r="BR184" s="122"/>
      <c r="BS184" s="122"/>
      <c r="BT184" s="122"/>
      <c r="BU184" s="122"/>
      <c r="BV184" s="122"/>
    </row>
    <row r="185" spans="1:74">
      <c r="A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2"/>
      <c r="AI185" s="122"/>
      <c r="AJ185" s="122"/>
      <c r="AK185" s="123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</row>
    <row r="186" spans="1:74">
      <c r="A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2"/>
      <c r="AI186" s="122"/>
      <c r="AJ186" s="122"/>
      <c r="AK186" s="123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</row>
    <row r="187" spans="1:74">
      <c r="A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2"/>
      <c r="AI187" s="122"/>
      <c r="AJ187" s="122"/>
      <c r="AK187" s="123"/>
      <c r="AL187" s="122"/>
      <c r="AM187" s="122"/>
      <c r="AN187" s="122"/>
      <c r="AO187" s="122"/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2"/>
      <c r="BA187" s="122"/>
      <c r="BB187" s="122"/>
      <c r="BC187" s="122"/>
      <c r="BD187" s="122"/>
      <c r="BE187" s="122"/>
      <c r="BF187" s="122"/>
      <c r="BG187" s="122"/>
      <c r="BH187" s="122"/>
      <c r="BI187" s="122"/>
      <c r="BJ187" s="122"/>
      <c r="BK187" s="122"/>
      <c r="BL187" s="122"/>
      <c r="BM187" s="122"/>
      <c r="BN187" s="122"/>
      <c r="BO187" s="122"/>
      <c r="BP187" s="122"/>
      <c r="BQ187" s="122"/>
      <c r="BR187" s="122"/>
      <c r="BS187" s="122"/>
      <c r="BT187" s="122"/>
      <c r="BU187" s="122"/>
      <c r="BV187" s="122"/>
    </row>
    <row r="188" spans="1:74">
      <c r="A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2"/>
      <c r="AI188" s="122"/>
      <c r="AJ188" s="122"/>
      <c r="AK188" s="123"/>
      <c r="AL188" s="122"/>
      <c r="AM188" s="122"/>
      <c r="AN188" s="122"/>
      <c r="AO188" s="122"/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2"/>
      <c r="BA188" s="122"/>
      <c r="BB188" s="122"/>
      <c r="BC188" s="122"/>
      <c r="BD188" s="122"/>
      <c r="BE188" s="122"/>
      <c r="BF188" s="122"/>
      <c r="BG188" s="122"/>
      <c r="BH188" s="122"/>
      <c r="BI188" s="122"/>
      <c r="BJ188" s="122"/>
      <c r="BK188" s="122"/>
      <c r="BL188" s="122"/>
      <c r="BM188" s="122"/>
      <c r="BN188" s="122"/>
      <c r="BO188" s="122"/>
      <c r="BP188" s="122"/>
      <c r="BQ188" s="122"/>
      <c r="BR188" s="122"/>
      <c r="BS188" s="122"/>
      <c r="BT188" s="122"/>
      <c r="BU188" s="122"/>
      <c r="BV188" s="122"/>
    </row>
    <row r="189" spans="1:74">
      <c r="A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2"/>
      <c r="AI189" s="122"/>
      <c r="AJ189" s="122"/>
      <c r="AK189" s="123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</row>
    <row r="190" spans="1:74">
      <c r="A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2"/>
      <c r="AI190" s="122"/>
      <c r="AJ190" s="122"/>
      <c r="AK190" s="123"/>
      <c r="AL190" s="122"/>
      <c r="AM190" s="122"/>
      <c r="AN190" s="122"/>
      <c r="AO190" s="122"/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2"/>
      <c r="BA190" s="122"/>
      <c r="BB190" s="122"/>
      <c r="BC190" s="122"/>
      <c r="BD190" s="122"/>
      <c r="BE190" s="122"/>
      <c r="BF190" s="122"/>
      <c r="BG190" s="122"/>
      <c r="BH190" s="122"/>
      <c r="BI190" s="122"/>
      <c r="BJ190" s="122"/>
      <c r="BK190" s="122"/>
      <c r="BL190" s="122"/>
      <c r="BM190" s="122"/>
      <c r="BN190" s="122"/>
      <c r="BO190" s="122"/>
      <c r="BP190" s="122"/>
      <c r="BQ190" s="122"/>
      <c r="BR190" s="122"/>
      <c r="BS190" s="122"/>
      <c r="BT190" s="122"/>
      <c r="BU190" s="122"/>
      <c r="BV190" s="122"/>
    </row>
    <row r="191" spans="1:74">
      <c r="A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2"/>
      <c r="AI191" s="122"/>
      <c r="AJ191" s="122"/>
      <c r="AK191" s="123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2"/>
      <c r="BA191" s="122"/>
      <c r="BB191" s="122"/>
      <c r="BC191" s="122"/>
      <c r="BD191" s="122"/>
      <c r="BE191" s="122"/>
      <c r="BF191" s="122"/>
      <c r="BG191" s="122"/>
      <c r="BH191" s="122"/>
      <c r="BI191" s="122"/>
      <c r="BJ191" s="122"/>
      <c r="BK191" s="122"/>
      <c r="BL191" s="122"/>
      <c r="BM191" s="122"/>
      <c r="BN191" s="122"/>
      <c r="BO191" s="122"/>
      <c r="BP191" s="122"/>
      <c r="BQ191" s="122"/>
      <c r="BR191" s="122"/>
      <c r="BS191" s="122"/>
      <c r="BT191" s="122"/>
      <c r="BU191" s="122"/>
      <c r="BV191" s="122"/>
    </row>
    <row r="192" spans="1:74">
      <c r="A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2"/>
      <c r="AI192" s="122"/>
      <c r="AJ192" s="122"/>
      <c r="AK192" s="123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</row>
    <row r="193" spans="1:74">
      <c r="A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2"/>
      <c r="AI193" s="122"/>
      <c r="AJ193" s="122"/>
      <c r="AK193" s="123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</row>
    <row r="194" spans="1:74">
      <c r="A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2"/>
      <c r="AI194" s="122"/>
      <c r="AJ194" s="122"/>
      <c r="AK194" s="123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</row>
    <row r="195" spans="1:74">
      <c r="A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2"/>
      <c r="AI195" s="122"/>
      <c r="AJ195" s="122"/>
      <c r="AK195" s="123"/>
      <c r="AL195" s="122"/>
      <c r="AM195" s="122"/>
      <c r="AN195" s="122"/>
      <c r="AO195" s="122"/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2"/>
      <c r="BA195" s="122"/>
      <c r="BB195" s="122"/>
      <c r="BC195" s="122"/>
      <c r="BD195" s="122"/>
      <c r="BE195" s="122"/>
      <c r="BF195" s="122"/>
      <c r="BG195" s="122"/>
      <c r="BH195" s="122"/>
      <c r="BI195" s="122"/>
      <c r="BJ195" s="122"/>
      <c r="BK195" s="122"/>
      <c r="BL195" s="122"/>
      <c r="BM195" s="122"/>
      <c r="BN195" s="122"/>
      <c r="BO195" s="122"/>
      <c r="BP195" s="122"/>
      <c r="BQ195" s="122"/>
      <c r="BR195" s="122"/>
      <c r="BS195" s="122"/>
      <c r="BT195" s="122"/>
      <c r="BU195" s="122"/>
      <c r="BV195" s="122"/>
    </row>
    <row r="196" spans="1:74">
      <c r="A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2"/>
      <c r="AI196" s="122"/>
      <c r="AJ196" s="122"/>
      <c r="AK196" s="123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</row>
    <row r="197" spans="1:74">
      <c r="A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2"/>
      <c r="AI197" s="122"/>
      <c r="AJ197" s="122"/>
      <c r="AK197" s="123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2"/>
      <c r="BD197" s="122"/>
      <c r="BE197" s="122"/>
      <c r="BF197" s="122"/>
      <c r="BG197" s="122"/>
      <c r="BH197" s="122"/>
      <c r="BI197" s="122"/>
      <c r="BJ197" s="122"/>
      <c r="BK197" s="122"/>
      <c r="BL197" s="122"/>
      <c r="BM197" s="122"/>
      <c r="BN197" s="122"/>
      <c r="BO197" s="122"/>
      <c r="BP197" s="122"/>
      <c r="BQ197" s="122"/>
      <c r="BR197" s="122"/>
      <c r="BS197" s="122"/>
      <c r="BT197" s="122"/>
      <c r="BU197" s="122"/>
      <c r="BV197" s="122"/>
    </row>
    <row r="198" spans="1:74">
      <c r="A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2"/>
      <c r="AI198" s="122"/>
      <c r="AJ198" s="122"/>
      <c r="AK198" s="123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122"/>
      <c r="BG198" s="122"/>
      <c r="BH198" s="122"/>
      <c r="BI198" s="122"/>
      <c r="BJ198" s="122"/>
      <c r="BK198" s="122"/>
      <c r="BL198" s="122"/>
      <c r="BM198" s="122"/>
      <c r="BN198" s="122"/>
      <c r="BO198" s="122"/>
      <c r="BP198" s="122"/>
      <c r="BQ198" s="122"/>
      <c r="BR198" s="122"/>
      <c r="BS198" s="122"/>
      <c r="BT198" s="122"/>
      <c r="BU198" s="122"/>
      <c r="BV198" s="122"/>
    </row>
    <row r="199" spans="1:74">
      <c r="A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2"/>
      <c r="AI199" s="122"/>
      <c r="AJ199" s="122"/>
      <c r="AK199" s="123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2"/>
      <c r="BN199" s="122"/>
      <c r="BO199" s="122"/>
      <c r="BP199" s="122"/>
      <c r="BQ199" s="122"/>
      <c r="BR199" s="122"/>
      <c r="BS199" s="122"/>
      <c r="BT199" s="122"/>
      <c r="BU199" s="122"/>
      <c r="BV199" s="122"/>
    </row>
    <row r="200" spans="1:74">
      <c r="A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2"/>
      <c r="AI200" s="122"/>
      <c r="AJ200" s="122"/>
      <c r="AK200" s="123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</row>
    <row r="201" spans="1:74">
      <c r="A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2"/>
      <c r="AI201" s="122"/>
      <c r="AJ201" s="122"/>
      <c r="AK201" s="123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2"/>
      <c r="BJ201" s="122"/>
      <c r="BK201" s="122"/>
      <c r="BL201" s="122"/>
      <c r="BM201" s="122"/>
      <c r="BN201" s="122"/>
      <c r="BO201" s="122"/>
      <c r="BP201" s="122"/>
      <c r="BQ201" s="122"/>
      <c r="BR201" s="122"/>
      <c r="BS201" s="122"/>
      <c r="BT201" s="122"/>
      <c r="BU201" s="122"/>
      <c r="BV201" s="122"/>
    </row>
    <row r="202" spans="1:74">
      <c r="A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2"/>
      <c r="AI202" s="122"/>
      <c r="AJ202" s="122"/>
      <c r="AK202" s="123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122"/>
      <c r="BG202" s="122"/>
      <c r="BH202" s="122"/>
      <c r="BI202" s="122"/>
      <c r="BJ202" s="122"/>
      <c r="BK202" s="122"/>
      <c r="BL202" s="122"/>
      <c r="BM202" s="122"/>
      <c r="BN202" s="122"/>
      <c r="BO202" s="122"/>
      <c r="BP202" s="122"/>
      <c r="BQ202" s="122"/>
      <c r="BR202" s="122"/>
      <c r="BS202" s="122"/>
      <c r="BT202" s="122"/>
      <c r="BU202" s="122"/>
      <c r="BV202" s="122"/>
    </row>
    <row r="203" spans="1:74">
      <c r="A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2"/>
      <c r="AI203" s="122"/>
      <c r="AJ203" s="122"/>
      <c r="AK203" s="123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</row>
    <row r="204" spans="1:74">
      <c r="A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2"/>
      <c r="AI204" s="122"/>
      <c r="AJ204" s="122"/>
      <c r="AK204" s="123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122"/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/>
      <c r="BU204" s="122"/>
      <c r="BV204" s="122"/>
    </row>
    <row r="205" spans="1:74">
      <c r="A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2"/>
      <c r="AI205" s="122"/>
      <c r="AJ205" s="122"/>
      <c r="AK205" s="123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2"/>
      <c r="BD205" s="122"/>
      <c r="BE205" s="122"/>
      <c r="BF205" s="122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</row>
    <row r="206" spans="1:74">
      <c r="A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2"/>
      <c r="AI206" s="122"/>
      <c r="AJ206" s="122"/>
      <c r="AK206" s="123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2"/>
      <c r="BD206" s="122"/>
      <c r="BE206" s="122"/>
      <c r="BF206" s="122"/>
      <c r="BG206" s="122"/>
      <c r="BH206" s="122"/>
      <c r="BI206" s="122"/>
      <c r="BJ206" s="122"/>
      <c r="BK206" s="122"/>
      <c r="BL206" s="122"/>
      <c r="BM206" s="122"/>
      <c r="BN206" s="122"/>
      <c r="BO206" s="122"/>
      <c r="BP206" s="122"/>
      <c r="BQ206" s="122"/>
      <c r="BR206" s="122"/>
      <c r="BS206" s="122"/>
      <c r="BT206" s="122"/>
      <c r="BU206" s="122"/>
      <c r="BV206" s="122"/>
    </row>
    <row r="207" spans="1:74">
      <c r="A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2"/>
      <c r="AI207" s="122"/>
      <c r="AJ207" s="122"/>
      <c r="AK207" s="123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</row>
    <row r="208" spans="1:74">
      <c r="A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2"/>
      <c r="AI208" s="122"/>
      <c r="AJ208" s="122"/>
      <c r="AK208" s="123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2"/>
      <c r="BD208" s="122"/>
      <c r="BE208" s="122"/>
      <c r="BF208" s="122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</row>
    <row r="209" spans="1:74">
      <c r="A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2"/>
      <c r="AI209" s="122"/>
      <c r="AJ209" s="122"/>
      <c r="AK209" s="123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</row>
    <row r="210" spans="1:74">
      <c r="A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2"/>
      <c r="AI210" s="122"/>
      <c r="AJ210" s="122"/>
      <c r="AK210" s="123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</row>
    <row r="211" spans="1:74">
      <c r="A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2"/>
      <c r="AI211" s="122"/>
      <c r="AJ211" s="122"/>
      <c r="AK211" s="123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</row>
    <row r="212" spans="1:74">
      <c r="A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2"/>
      <c r="AI212" s="122"/>
      <c r="AJ212" s="122"/>
      <c r="AK212" s="123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2"/>
      <c r="BD212" s="122"/>
      <c r="BE212" s="122"/>
      <c r="BF212" s="122"/>
      <c r="BG212" s="122"/>
      <c r="BH212" s="122"/>
      <c r="BI212" s="122"/>
      <c r="BJ212" s="122"/>
      <c r="BK212" s="122"/>
      <c r="BL212" s="122"/>
      <c r="BM212" s="122"/>
      <c r="BN212" s="122"/>
      <c r="BO212" s="122"/>
      <c r="BP212" s="122"/>
      <c r="BQ212" s="122"/>
      <c r="BR212" s="122"/>
      <c r="BS212" s="122"/>
      <c r="BT212" s="122"/>
      <c r="BU212" s="122"/>
      <c r="BV212" s="122"/>
    </row>
    <row r="213" spans="1:74">
      <c r="A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2"/>
      <c r="AI213" s="122"/>
      <c r="AJ213" s="122"/>
      <c r="AK213" s="123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</row>
    <row r="214" spans="1:74">
      <c r="A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2"/>
      <c r="AI214" s="122"/>
      <c r="AJ214" s="122"/>
      <c r="AK214" s="123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</row>
    <row r="215" spans="1:74">
      <c r="A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AK215" s="121"/>
      <c r="AL215" s="1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</row>
    <row r="216" spans="1:74">
      <c r="A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AK216" s="121"/>
      <c r="AL216" s="1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2"/>
      <c r="BD216" s="122"/>
      <c r="BE216" s="122"/>
      <c r="BF216" s="122"/>
      <c r="BG216" s="122"/>
      <c r="BH216" s="122"/>
      <c r="BI216" s="122"/>
      <c r="BJ216" s="122"/>
      <c r="BK216" s="122"/>
      <c r="BL216" s="122"/>
      <c r="BM216" s="122"/>
      <c r="BN216" s="122"/>
      <c r="BO216" s="122"/>
      <c r="BP216" s="122"/>
      <c r="BQ216" s="122"/>
      <c r="BR216" s="122"/>
      <c r="BS216" s="122"/>
      <c r="BT216" s="122"/>
      <c r="BU216" s="122"/>
      <c r="BV216" s="122"/>
    </row>
    <row r="217" spans="1:74">
      <c r="A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AK217" s="121"/>
      <c r="AL217" s="1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2"/>
      <c r="BD217" s="122"/>
      <c r="BE217" s="122"/>
      <c r="BF217" s="122"/>
      <c r="BG217" s="122"/>
      <c r="BH217" s="122"/>
      <c r="BI217" s="122"/>
      <c r="BJ217" s="122"/>
      <c r="BK217" s="122"/>
      <c r="BL217" s="122"/>
      <c r="BM217" s="122"/>
      <c r="BN217" s="122"/>
      <c r="BO217" s="122"/>
      <c r="BP217" s="122"/>
      <c r="BQ217" s="122"/>
      <c r="BR217" s="122"/>
      <c r="BS217" s="122"/>
      <c r="BT217" s="122"/>
      <c r="BU217" s="122"/>
      <c r="BV217" s="122"/>
    </row>
    <row r="218" spans="1:74">
      <c r="A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AK218" s="121"/>
      <c r="AL218" s="1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2"/>
      <c r="BD218" s="122"/>
      <c r="BE218" s="122"/>
      <c r="BF218" s="122"/>
      <c r="BG218" s="122"/>
      <c r="BH218" s="122"/>
      <c r="BI218" s="122"/>
      <c r="BJ218" s="122"/>
      <c r="BK218" s="122"/>
      <c r="BL218" s="122"/>
      <c r="BM218" s="122"/>
      <c r="BN218" s="122"/>
      <c r="BO218" s="122"/>
      <c r="BP218" s="122"/>
      <c r="BQ218" s="122"/>
      <c r="BR218" s="122"/>
      <c r="BS218" s="122"/>
      <c r="BT218" s="122"/>
      <c r="BU218" s="122"/>
      <c r="BV218" s="122"/>
    </row>
    <row r="219" spans="1:74">
      <c r="A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AK219" s="121"/>
      <c r="AL219" s="1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2"/>
      <c r="BD219" s="122"/>
      <c r="BE219" s="122"/>
      <c r="BF219" s="122"/>
      <c r="BG219" s="122"/>
      <c r="BH219" s="122"/>
      <c r="BI219" s="122"/>
      <c r="BJ219" s="122"/>
      <c r="BK219" s="122"/>
      <c r="BL219" s="122"/>
      <c r="BM219" s="122"/>
      <c r="BN219" s="122"/>
      <c r="BO219" s="122"/>
      <c r="BP219" s="122"/>
      <c r="BQ219" s="122"/>
      <c r="BR219" s="122"/>
      <c r="BS219" s="122"/>
      <c r="BT219" s="122"/>
      <c r="BU219" s="122"/>
      <c r="BV219" s="122"/>
    </row>
    <row r="220" spans="1:74">
      <c r="A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AK220" s="121"/>
      <c r="AL220" s="1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2"/>
      <c r="BD220" s="122"/>
      <c r="BE220" s="122"/>
      <c r="BF220" s="122"/>
      <c r="BG220" s="122"/>
      <c r="BH220" s="122"/>
      <c r="BI220" s="122"/>
      <c r="BJ220" s="122"/>
      <c r="BK220" s="122"/>
      <c r="BL220" s="122"/>
      <c r="BM220" s="122"/>
      <c r="BN220" s="122"/>
      <c r="BO220" s="122"/>
      <c r="BP220" s="122"/>
      <c r="BQ220" s="122"/>
      <c r="BR220" s="122"/>
      <c r="BS220" s="122"/>
      <c r="BT220" s="122"/>
      <c r="BU220" s="122"/>
      <c r="BV220" s="122"/>
    </row>
    <row r="221" spans="1:74">
      <c r="A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AK221" s="121"/>
      <c r="AL221" s="1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</row>
    <row r="222" spans="1:74">
      <c r="A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AK222" s="121"/>
      <c r="AL222" s="1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</row>
    <row r="223" spans="1:74">
      <c r="A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AK223" s="121"/>
      <c r="AL223" s="1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</row>
    <row r="224" spans="1:74">
      <c r="A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AK224" s="121"/>
      <c r="AL224" s="1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2"/>
      <c r="BD224" s="122"/>
      <c r="BE224" s="122"/>
      <c r="BF224" s="122"/>
      <c r="BG224" s="122"/>
      <c r="BH224" s="122"/>
      <c r="BI224" s="122"/>
      <c r="BJ224" s="122"/>
      <c r="BK224" s="122"/>
      <c r="BL224" s="122"/>
      <c r="BM224" s="122"/>
      <c r="BN224" s="122"/>
      <c r="BO224" s="122"/>
      <c r="BP224" s="122"/>
      <c r="BQ224" s="122"/>
      <c r="BR224" s="122"/>
      <c r="BS224" s="122"/>
      <c r="BT224" s="122"/>
      <c r="BU224" s="122"/>
      <c r="BV224" s="122"/>
    </row>
    <row r="225" spans="1:74">
      <c r="A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AK225" s="121"/>
      <c r="AL225" s="1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2"/>
      <c r="BD225" s="122"/>
      <c r="BE225" s="122"/>
      <c r="BF225" s="122"/>
      <c r="BG225" s="122"/>
      <c r="BH225" s="122"/>
      <c r="BI225" s="122"/>
      <c r="BJ225" s="122"/>
      <c r="BK225" s="122"/>
      <c r="BL225" s="122"/>
      <c r="BM225" s="122"/>
      <c r="BN225" s="122"/>
      <c r="BO225" s="122"/>
      <c r="BP225" s="122"/>
      <c r="BQ225" s="122"/>
      <c r="BR225" s="122"/>
      <c r="BS225" s="122"/>
      <c r="BT225" s="122"/>
      <c r="BU225" s="122"/>
      <c r="BV225" s="122"/>
    </row>
    <row r="226" spans="1:74">
      <c r="A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AK226" s="121"/>
      <c r="AL226" s="1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122"/>
      <c r="BF226" s="122"/>
      <c r="BG226" s="122"/>
      <c r="BH226" s="122"/>
      <c r="BI226" s="122"/>
      <c r="BJ226" s="122"/>
      <c r="BK226" s="122"/>
      <c r="BL226" s="122"/>
      <c r="BM226" s="122"/>
      <c r="BN226" s="122"/>
      <c r="BO226" s="122"/>
      <c r="BP226" s="122"/>
      <c r="BQ226" s="122"/>
      <c r="BR226" s="122"/>
      <c r="BS226" s="122"/>
      <c r="BT226" s="122"/>
      <c r="BU226" s="122"/>
      <c r="BV226" s="122"/>
    </row>
    <row r="227" spans="1:74">
      <c r="A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AK227" s="121"/>
      <c r="AL227" s="1"/>
    </row>
    <row r="228" spans="1:74">
      <c r="A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AK228" s="121"/>
      <c r="AL228" s="1"/>
    </row>
    <row r="229" spans="1:74">
      <c r="A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AK229" s="121"/>
      <c r="AL229" s="1"/>
    </row>
    <row r="230" spans="1:74">
      <c r="A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AK230" s="121"/>
      <c r="AL230" s="1"/>
    </row>
    <row r="231" spans="1:74">
      <c r="A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AK231" s="121"/>
      <c r="AL231" s="1"/>
    </row>
    <row r="232" spans="1:74">
      <c r="A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AK232" s="121"/>
      <c r="AL232" s="1"/>
    </row>
    <row r="233" spans="1:74">
      <c r="A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AK233" s="121"/>
      <c r="AL233" s="1"/>
    </row>
    <row r="234" spans="1:74">
      <c r="A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AK234" s="121"/>
      <c r="AL234" s="1"/>
    </row>
    <row r="235" spans="1:74">
      <c r="A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AK235" s="121"/>
      <c r="AL235" s="1"/>
    </row>
    <row r="236" spans="1:74">
      <c r="A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AK236" s="121"/>
      <c r="AL236" s="1"/>
    </row>
    <row r="237" spans="1:74">
      <c r="A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AK237" s="121"/>
      <c r="AL237" s="1"/>
    </row>
    <row r="238" spans="1:74">
      <c r="A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AK238" s="121"/>
      <c r="AL238" s="1"/>
    </row>
    <row r="239" spans="1:74">
      <c r="A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AK239" s="121"/>
      <c r="AL239" s="1"/>
    </row>
    <row r="240" spans="1:74">
      <c r="A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AK240" s="121"/>
      <c r="AL240" s="1"/>
    </row>
    <row r="241" spans="1:38">
      <c r="A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AK241" s="121"/>
      <c r="AL241" s="1"/>
    </row>
    <row r="242" spans="1:38">
      <c r="A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AK242" s="121"/>
      <c r="AL242" s="1"/>
    </row>
    <row r="243" spans="1:38">
      <c r="A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AK243" s="121"/>
      <c r="AL243" s="1"/>
    </row>
    <row r="244" spans="1:38">
      <c r="A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AK244" s="121"/>
      <c r="AL244" s="1"/>
    </row>
    <row r="245" spans="1:38">
      <c r="A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AK245" s="121"/>
      <c r="AL245" s="1"/>
    </row>
    <row r="246" spans="1:38">
      <c r="A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AK246" s="121"/>
      <c r="AL246" s="1"/>
    </row>
    <row r="247" spans="1:38">
      <c r="A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AK247" s="121"/>
      <c r="AL247" s="1"/>
    </row>
    <row r="248" spans="1:38">
      <c r="A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AK248" s="121"/>
      <c r="AL248" s="1"/>
    </row>
    <row r="249" spans="1:38">
      <c r="A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AK249" s="121"/>
      <c r="AL249" s="1"/>
    </row>
    <row r="250" spans="1:38">
      <c r="A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AK250" s="121"/>
      <c r="AL250" s="1"/>
    </row>
    <row r="251" spans="1:38">
      <c r="A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AK251" s="121"/>
      <c r="AL251" s="1"/>
    </row>
    <row r="252" spans="1:38">
      <c r="D252" s="1"/>
      <c r="E252" s="1"/>
    </row>
    <row r="253" spans="1:38">
      <c r="D253" s="1"/>
      <c r="E253" s="1"/>
    </row>
    <row r="254" spans="1:38">
      <c r="D254" s="1"/>
      <c r="E254" s="1"/>
    </row>
    <row r="255" spans="1:38">
      <c r="D255" s="1"/>
      <c r="E255" s="1"/>
    </row>
    <row r="256" spans="1:38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</sheetData>
  <mergeCells count="1">
    <mergeCell ref="AM2:AO3"/>
  </mergeCells>
  <conditionalFormatting sqref="D5">
    <cfRule type="cellIs" dxfId="2" priority="1" operator="equal">
      <formula>0</formula>
    </cfRule>
  </conditionalFormatting>
  <conditionalFormatting sqref="L8:L1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8:W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:W1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5">
    <cfRule type="cellIs" dxfId="1" priority="9" operator="equal">
      <formula>0</formula>
    </cfRule>
  </conditionalFormatting>
  <conditionalFormatting sqref="Z8:AG8 Y16:AF16 Y15:AE15 AG15 Y14:AD14 AF14:AG14 Y13:AC13 AE13:AG13 Y12:AG12 Y11:AA11 AC11:AG11 Y10:Z10 AB10:AG10 Y9 AA9:AG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8:AI11 AI13:AI16">
    <cfRule type="cellIs" dxfId="0" priority="10" operator="equal">
      <formula>0</formula>
    </cfRule>
  </conditionalFormatting>
  <conditionalFormatting sqref="AK8:AK11 AK13:AK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4:AO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6:AO6 AO5 AM4:AO4 AM5:AM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0:AO10 AO9 AM8:AO8 AM9:AM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1">
    <dataValidation type="textLength" operator="equal" allowBlank="1" showInputMessage="1" showErrorMessage="1" sqref="Q4 O4 O6 Q6" xr:uid="{A4F824F9-D069-4E28-852C-7879AF147DF0}">
      <formula1>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C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2023-07-31T13:40:00Z</dcterms:created>
  <dcterms:modified xsi:type="dcterms:W3CDTF">2025-09-11T17:52:15Z</dcterms:modified>
</cp:coreProperties>
</file>